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0\"/>
    </mc:Choice>
  </mc:AlternateContent>
  <xr:revisionPtr revIDLastSave="0" documentId="13_ncr:1_{E4DF0850-66E4-4586-9E33-CCC86BFAA2FE}" xr6:coauthVersionLast="47" xr6:coauthVersionMax="47" xr10:uidLastSave="{00000000-0000-0000-0000-000000000000}"/>
  <bookViews>
    <workbookView xWindow="-492" yWindow="720" windowWidth="15684" windowHeight="11424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6" l="1"/>
  <c r="I46" i="6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G48" i="6"/>
  <c r="H48" i="6"/>
  <c r="I48" i="6"/>
  <c r="J48" i="6"/>
  <c r="G49" i="6"/>
  <c r="H49" i="6"/>
  <c r="I49" i="6"/>
  <c r="J49" i="6"/>
  <c r="H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8" i="4"/>
  <c r="T87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AJ39" i="5" l="1"/>
  <c r="AL39" i="5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59" i="5" l="1"/>
  <c r="AA137" i="5"/>
  <c r="I28" i="7" s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G25" i="7" s="1"/>
  <c r="U108" i="4"/>
  <c r="Z50" i="5"/>
  <c r="AA125" i="5" s="1"/>
  <c r="Y148" i="5" s="1"/>
  <c r="T109" i="4"/>
  <c r="V111" i="4"/>
  <c r="AA136" i="5"/>
  <c r="I27" i="7" s="1"/>
  <c r="U110" i="4"/>
  <c r="AA158" i="5"/>
  <c r="T111" i="4"/>
  <c r="S109" i="4"/>
  <c r="S111" i="4"/>
  <c r="Y135" i="5"/>
  <c r="G26" i="7" s="1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I25" i="7" s="1"/>
  <c r="O52" i="5"/>
  <c r="O53" i="5" s="1"/>
  <c r="J49" i="5"/>
  <c r="K49" i="5" s="1"/>
  <c r="H60" i="5" s="1"/>
  <c r="AA156" i="5"/>
  <c r="AB52" i="5"/>
  <c r="AB53" i="5" s="1"/>
  <c r="Z136" i="5"/>
  <c r="H27" i="7" s="1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H28" i="7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I26" i="7" s="1"/>
  <c r="S119" i="4" l="1"/>
  <c r="X38" i="4" s="1"/>
  <c r="Y156" i="5"/>
  <c r="V113" i="4"/>
  <c r="V114" i="4" s="1"/>
  <c r="Y145" i="5"/>
  <c r="Y159" i="5"/>
  <c r="Y137" i="5"/>
  <c r="G28" i="7" s="1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G27" i="7" s="1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F27" i="7" s="1"/>
  <c r="X147" i="5"/>
  <c r="Z145" i="5"/>
  <c r="G60" i="5"/>
  <c r="E60" i="5"/>
  <c r="Z134" i="5"/>
  <c r="H25" i="7" s="1"/>
  <c r="AL52" i="5"/>
  <c r="AL53" i="5" s="1"/>
  <c r="AJ52" i="5"/>
  <c r="AJ53" i="5" s="1"/>
  <c r="AN48" i="5"/>
  <c r="AO48" i="5" s="1"/>
  <c r="Z157" i="5"/>
  <c r="Z135" i="5"/>
  <c r="H26" i="7" s="1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F60" i="5" l="1"/>
  <c r="BG124" i="5" s="1"/>
  <c r="BC60" i="5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F28" i="7" s="1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F25" i="7" s="1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F26" i="7" s="1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69" i="5" l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R96" i="5" s="1"/>
  <c r="R97" i="5" s="1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<sst xmlns="http://schemas.openxmlformats.org/spreadsheetml/2006/main" count="2044" uniqueCount="259">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</sst>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2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13.885803106937029</v>
      </c>
      <c r="L28" s="147">
        <v>14.010205575308072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13.017156490636349</v>
      </c>
      <c r="L29" s="147">
        <v>12.879939803361641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14.234357199402192</v>
      </c>
      <c r="J30" s="4">
        <v>13.017156490636349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14.097140512127483</v>
      </c>
      <c r="J31" s="4">
        <v>12.879939803361641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13.648029983828041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4.663208185713925E-11</v>
      </c>
      <c r="V44" s="215">
        <f t="shared" si="1"/>
        <v>3.6997590400631656E-11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2.3401874780612092E-10</v>
      </c>
      <c r="V45" s="215">
        <f t="shared" si="1"/>
        <v>3.0178876172234447E-10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2.4375969276881882E-11</v>
      </c>
      <c r="T46" s="215">
        <f t="shared" si="1"/>
        <v>2.3401874780612092E-10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3.1470861551109104E-11</v>
      </c>
      <c r="T47" s="215">
        <f t="shared" si="1"/>
        <v>3.0178876172234447E-10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4.663208185713925E-11</v>
      </c>
      <c r="V53" s="216">
        <f t="shared" si="2"/>
        <v>3.6997590400631656E-11</v>
      </c>
      <c r="W53" s="165">
        <f>N40</f>
        <v>2050</v>
      </c>
      <c r="X53" s="165">
        <f>SUM(S53:V53)</f>
        <v>8.9477579537640414E-11</v>
      </c>
      <c r="Y53" s="129">
        <f>W53/X53</f>
        <v>22910767262514.395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2.3401874780612092E-10</v>
      </c>
      <c r="V54" s="216">
        <f t="shared" si="2"/>
        <v>3.0178876172234447E-10</v>
      </c>
      <c r="W54" s="165">
        <f>N41</f>
        <v>2050</v>
      </c>
      <c r="X54" s="165">
        <f>SUM(S54:V54)</f>
        <v>5.4165541680833492E-10</v>
      </c>
      <c r="Y54" s="129">
        <f>W54/X54</f>
        <v>3784693988808.375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2.4375969276881882E-11</v>
      </c>
      <c r="T55" s="216">
        <f t="shared" si="2"/>
        <v>2.3401874780612092E-10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2.6424262436287232E-10</v>
      </c>
      <c r="Y55" s="129">
        <f>W55/X55</f>
        <v>3988758447057.3149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3.1470861551109104E-11</v>
      </c>
      <c r="T56" s="216">
        <f t="shared" si="2"/>
        <v>3.0178876172234447E-10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3.3910753055332307E-10</v>
      </c>
      <c r="Y56" s="129">
        <f>W56/X56</f>
        <v>3267400161217.5112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6.1694738107860491E-11</v>
      </c>
      <c r="T58" s="165">
        <f>SUM(T53:T56)</f>
        <v>5.4165541680833492E-10</v>
      </c>
      <c r="U58" s="165">
        <f>SUM(U53:U56)</f>
        <v>2.8649873694312971E-10</v>
      </c>
      <c r="V58" s="165">
        <f>SUM(V53:V56)</f>
        <v>3.4463425940284563E-10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33228117386866.914</v>
      </c>
      <c r="T59" s="120">
        <f>T57/T58</f>
        <v>3784693988808.375</v>
      </c>
      <c r="U59" s="120">
        <f>U57/U58</f>
        <v>3678899290258.3721</v>
      </c>
      <c r="V59" s="120">
        <f>V57/V58</f>
        <v>3215002483850.1338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194.31494956301754</v>
      </c>
      <c r="T64" s="216">
        <f t="shared" si="3"/>
        <v>0</v>
      </c>
      <c r="U64" s="216">
        <f t="shared" si="3"/>
        <v>171.55473284749991</v>
      </c>
      <c r="V64" s="216">
        <f t="shared" si="3"/>
        <v>118.94734503450064</v>
      </c>
      <c r="W64" s="165">
        <f>W53</f>
        <v>2050</v>
      </c>
      <c r="X64" s="165">
        <f>SUM(S64:V64)</f>
        <v>484.81702744501808</v>
      </c>
      <c r="Y64" s="129">
        <f>W64/X64</f>
        <v>4.2283993423322688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22.132539529230858</v>
      </c>
      <c r="U65" s="216">
        <f t="shared" si="3"/>
        <v>860.93140521109126</v>
      </c>
      <c r="V65" s="216">
        <f t="shared" si="3"/>
        <v>970.25161853539362</v>
      </c>
      <c r="W65" s="165">
        <f>W54</f>
        <v>2050</v>
      </c>
      <c r="X65" s="165">
        <f>SUM(S65:V65)</f>
        <v>1853.3155632757157</v>
      </c>
      <c r="Y65" s="129">
        <f>W65/X65</f>
        <v>1.1061257136246385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809.96756855089257</v>
      </c>
      <c r="T66" s="216">
        <f t="shared" si="3"/>
        <v>885.68934809028895</v>
      </c>
      <c r="U66" s="216">
        <f t="shared" si="3"/>
        <v>21.513861941408695</v>
      </c>
      <c r="V66" s="216">
        <f t="shared" si="3"/>
        <v>0</v>
      </c>
      <c r="W66" s="165">
        <f>W55</f>
        <v>1054</v>
      </c>
      <c r="X66" s="165">
        <f>SUM(S66:V66)</f>
        <v>1717.1707785825902</v>
      </c>
      <c r="Y66" s="129">
        <f>W66/X66</f>
        <v>0.61380033549721047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1045.7174818860899</v>
      </c>
      <c r="T67" s="216">
        <f t="shared" si="3"/>
        <v>1142.1781123804801</v>
      </c>
      <c r="U67" s="216">
        <f t="shared" si="3"/>
        <v>0</v>
      </c>
      <c r="V67" s="216">
        <f t="shared" si="3"/>
        <v>18.801036430105743</v>
      </c>
      <c r="W67" s="165">
        <f>W56</f>
        <v>1108</v>
      </c>
      <c r="X67" s="165">
        <f>SUM(S67:V67)</f>
        <v>2206.6966306966756</v>
      </c>
      <c r="Y67" s="129">
        <f>W67/X67</f>
        <v>0.50210798556854352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821.64120493759128</v>
      </c>
      <c r="T75" s="216">
        <f t="shared" si="4"/>
        <v>0</v>
      </c>
      <c r="U75" s="216">
        <f t="shared" si="4"/>
        <v>725.40191954635668</v>
      </c>
      <c r="V75" s="216">
        <f t="shared" si="4"/>
        <v>502.95687551605198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24.481371081096004</v>
      </c>
      <c r="U76" s="216">
        <f t="shared" si="4"/>
        <v>952.2983649709812</v>
      </c>
      <c r="V76" s="216">
        <f t="shared" si="4"/>
        <v>1073.2202639479228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497.15836531839767</v>
      </c>
      <c r="T77" s="216">
        <f t="shared" si="4"/>
        <v>543.63641900412495</v>
      </c>
      <c r="U77" s="216">
        <f t="shared" si="4"/>
        <v>13.205215677477325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525.06309830363455</v>
      </c>
      <c r="T78" s="216">
        <f t="shared" si="4"/>
        <v>573.49675116784442</v>
      </c>
      <c r="U78" s="216">
        <f t="shared" si="4"/>
        <v>0</v>
      </c>
      <c r="V78" s="216">
        <f t="shared" si="4"/>
        <v>9.4401505285211957</v>
      </c>
      <c r="W78" s="165">
        <f>W67</f>
        <v>1108</v>
      </c>
      <c r="X78" s="165">
        <f>SUM(S78:V78)</f>
        <v>1108.0000000000002</v>
      </c>
      <c r="Y78" s="129">
        <f>W78/X78</f>
        <v>0.99999999999999978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1843.8626685596237</v>
      </c>
      <c r="T80" s="165">
        <f>SUM(T75:T78)</f>
        <v>1141.6145412530655</v>
      </c>
      <c r="U80" s="165">
        <f>SUM(U75:U78)</f>
        <v>1690.9055001948152</v>
      </c>
      <c r="V80" s="165">
        <f>SUM(V75:V78)</f>
        <v>1585.6172899924959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1.1117964667083398</v>
      </c>
      <c r="T81" s="120">
        <f>T79/T80</f>
        <v>1.7957024248743954</v>
      </c>
      <c r="U81" s="120">
        <f>U79/U80</f>
        <v>0.62333465700984769</v>
      </c>
      <c r="V81" s="120">
        <f>V79/V80</f>
        <v>0.69878148213510194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913.49778855159684</v>
      </c>
      <c r="T86" s="131">
        <f t="shared" si="5"/>
        <v>0</v>
      </c>
      <c r="U86" s="131">
        <f t="shared" si="5"/>
        <v>452.16815671471335</v>
      </c>
      <c r="V86" s="131">
        <f t="shared" si="5"/>
        <v>351.45695092314679</v>
      </c>
      <c r="W86" s="165">
        <f>W75</f>
        <v>2050</v>
      </c>
      <c r="X86" s="165">
        <f>SUM(S86:V86)</f>
        <v>1717.1228961894572</v>
      </c>
      <c r="Y86" s="129">
        <f>W86/X86</f>
        <v>1.1938574720244224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43.961257414573993</v>
      </c>
      <c r="U87" s="131">
        <f t="shared" si="5"/>
        <v>593.60057470022537</v>
      </c>
      <c r="V87" s="131">
        <f t="shared" si="5"/>
        <v>749.94644669895479</v>
      </c>
      <c r="W87" s="165">
        <f>W76</f>
        <v>2050</v>
      </c>
      <c r="X87" s="165">
        <f>SUM(S87:V87)</f>
        <v>1387.5082788137543</v>
      </c>
      <c r="Y87" s="129">
        <f>W87/X87</f>
        <v>1.4774686618465735</v>
      </c>
    </row>
    <row r="88" spans="17:25" ht="15.6" x14ac:dyDescent="0.3">
      <c r="Q88" s="128"/>
      <c r="R88" s="131">
        <v>3</v>
      </c>
      <c r="S88" s="131">
        <f t="shared" si="5"/>
        <v>552.73891395548856</v>
      </c>
      <c r="T88" s="131">
        <f t="shared" si="5"/>
        <v>976.20923585573996</v>
      </c>
      <c r="U88" s="131">
        <f t="shared" si="5"/>
        <v>8.2312685850613914</v>
      </c>
      <c r="V88" s="131">
        <f t="shared" si="5"/>
        <v>0</v>
      </c>
      <c r="W88" s="165">
        <f>W77</f>
        <v>1054</v>
      </c>
      <c r="X88" s="165">
        <f>SUM(S88:V88)</f>
        <v>1537.17941839629</v>
      </c>
      <c r="Y88" s="129">
        <f>W88/X88</f>
        <v>0.68567142350866117</v>
      </c>
    </row>
    <row r="89" spans="17:25" ht="15.6" x14ac:dyDescent="0.3">
      <c r="Q89" s="128"/>
      <c r="R89" s="131">
        <v>4</v>
      </c>
      <c r="S89" s="131">
        <f t="shared" si="5"/>
        <v>583.7632974929146</v>
      </c>
      <c r="T89" s="131">
        <f t="shared" si="5"/>
        <v>1029.829506729686</v>
      </c>
      <c r="U89" s="131">
        <f t="shared" si="5"/>
        <v>0</v>
      </c>
      <c r="V89" s="131">
        <f t="shared" si="5"/>
        <v>6.596602377898507</v>
      </c>
      <c r="W89" s="165">
        <f>W78</f>
        <v>1108</v>
      </c>
      <c r="X89" s="165">
        <f>SUM(S89:V89)</f>
        <v>1620.1894066004991</v>
      </c>
      <c r="Y89" s="129">
        <f>W89/X89</f>
        <v>0.6838706607302284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1108.0000000000002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0.99999999999999978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1090.5861605401096</v>
      </c>
      <c r="T97" s="131">
        <f t="shared" si="6"/>
        <v>0</v>
      </c>
      <c r="U97" s="131">
        <f t="shared" si="6"/>
        <v>539.82433250537053</v>
      </c>
      <c r="V97" s="131">
        <f t="shared" si="6"/>
        <v>419.58950695451949</v>
      </c>
      <c r="W97" s="165">
        <f>W86</f>
        <v>2050</v>
      </c>
      <c r="X97" s="165">
        <f>SUM(S97:V97)</f>
        <v>2049.9999999999995</v>
      </c>
      <c r="Y97" s="129">
        <f>W97/X97</f>
        <v>1.0000000000000002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64.951380165403393</v>
      </c>
      <c r="U98" s="131">
        <f t="shared" si="6"/>
        <v>877.02624677369897</v>
      </c>
      <c r="V98" s="131">
        <f t="shared" si="6"/>
        <v>1108.0223730608975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378.9972779604912</v>
      </c>
      <c r="T99" s="131">
        <f t="shared" si="6"/>
        <v>669.3587763915076</v>
      </c>
      <c r="U99" s="131">
        <f t="shared" si="6"/>
        <v>5.6439456480011678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399.21859196653639</v>
      </c>
      <c r="T100" s="131">
        <f t="shared" si="6"/>
        <v>704.27018520671561</v>
      </c>
      <c r="U100" s="131">
        <f t="shared" si="6"/>
        <v>0</v>
      </c>
      <c r="V100" s="131">
        <f t="shared" si="6"/>
        <v>4.5112228267480479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1868.8020304671372</v>
      </c>
      <c r="T102" s="165">
        <f>SUM(T97:T100)</f>
        <v>1438.5803417636266</v>
      </c>
      <c r="U102" s="165">
        <f>SUM(U97:U100)</f>
        <v>1422.4945249270706</v>
      </c>
      <c r="V102" s="165">
        <f>SUM(V97:V100)</f>
        <v>1532.1231028421651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1.0969594245825864</v>
      </c>
      <c r="T103" s="120">
        <f>T101/T102</f>
        <v>1.4250159970118901</v>
      </c>
      <c r="U103" s="120">
        <f>U101/U102</f>
        <v>0.74095188524823119</v>
      </c>
      <c r="V103" s="120">
        <f>V101/V102</f>
        <v>0.72317948730399306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1196.3287671238108</v>
      </c>
      <c r="T108" s="131">
        <f t="shared" ref="T108:V108" si="7">T97*T$103</f>
        <v>0</v>
      </c>
      <c r="U108" s="131">
        <f t="shared" si="7"/>
        <v>399.9838568727223</v>
      </c>
      <c r="V108" s="131">
        <f t="shared" si="7"/>
        <v>303.43852451750462</v>
      </c>
      <c r="W108" s="165">
        <f>W97</f>
        <v>2050</v>
      </c>
      <c r="X108" s="165">
        <f>SUM(S108:V108)</f>
        <v>1899.7511485140378</v>
      </c>
      <c r="Y108" s="129">
        <f>W108/X108</f>
        <v>1.0790887014878159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92.556755763700622</v>
      </c>
      <c r="U109" s="131">
        <f t="shared" si="8"/>
        <v>649.83425095915266</v>
      </c>
      <c r="V109" s="131">
        <f t="shared" si="8"/>
        <v>801.29905167153356</v>
      </c>
      <c r="W109" s="165">
        <f>W98</f>
        <v>2050</v>
      </c>
      <c r="X109" s="165">
        <f>SUM(S109:V109)</f>
        <v>1543.6900583943868</v>
      </c>
      <c r="Y109" s="129">
        <f>W109/X109</f>
        <v>1.3279867865005448</v>
      </c>
    </row>
    <row r="110" spans="17:25" ht="15.6" x14ac:dyDescent="0.3">
      <c r="Q110" s="70"/>
      <c r="R110" s="131">
        <v>3</v>
      </c>
      <c r="S110" s="131">
        <f t="shared" ref="S110:V110" si="9">S99*S$103</f>
        <v>415.74463594990698</v>
      </c>
      <c r="T110" s="131">
        <f t="shared" si="9"/>
        <v>953.84696409820299</v>
      </c>
      <c r="U110" s="131">
        <f t="shared" si="9"/>
        <v>4.1818921681250147</v>
      </c>
      <c r="V110" s="131">
        <f t="shared" si="9"/>
        <v>0</v>
      </c>
      <c r="W110" s="165">
        <f>W99</f>
        <v>1054</v>
      </c>
      <c r="X110" s="165">
        <f>SUM(S110:V110)</f>
        <v>1373.7734922162349</v>
      </c>
      <c r="Y110" s="129">
        <f>W110/X110</f>
        <v>0.76722982789516381</v>
      </c>
    </row>
    <row r="111" spans="17:25" ht="15.6" x14ac:dyDescent="0.3">
      <c r="Q111" s="70"/>
      <c r="R111" s="131">
        <v>4</v>
      </c>
      <c r="S111" s="131">
        <f t="shared" ref="S111:V111" si="10">S100*S$103</f>
        <v>437.92659692628212</v>
      </c>
      <c r="T111" s="131">
        <f t="shared" si="10"/>
        <v>1003.5962801380963</v>
      </c>
      <c r="U111" s="131">
        <f t="shared" si="10"/>
        <v>0</v>
      </c>
      <c r="V111" s="131">
        <f t="shared" si="10"/>
        <v>3.2624238109617236</v>
      </c>
      <c r="W111" s="165">
        <f>W100</f>
        <v>1108</v>
      </c>
      <c r="X111" s="165">
        <f>SUM(S111:V111)</f>
        <v>1444.7853008753402</v>
      </c>
      <c r="Y111" s="129">
        <f>W111/X111</f>
        <v>0.76689595286490331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13.648029983828041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C120" zoomScale="55" zoomScaleNormal="55" workbookViewId="0">
      <selection activeCell="X134" sqref="X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4.663208185713925E-11</v>
      </c>
      <c r="H7" s="132">
        <f>'Trip Length Frequency'!V44</f>
        <v>3.6997590400631656E-11</v>
      </c>
      <c r="I7" s="120">
        <f>SUMPRODUCT(E18:H18,E7:H7)</f>
        <v>1.0213175436505714E-7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4.663208185713925E-11</v>
      </c>
      <c r="R7" s="132">
        <f t="shared" si="0"/>
        <v>3.6997590400631656E-11</v>
      </c>
      <c r="S7" s="120">
        <f>SUMPRODUCT(O18:R18,O7:R7)</f>
        <v>1.6212581656172178E-7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4.663208185713925E-11</v>
      </c>
      <c r="AB7" s="132">
        <f t="shared" si="1"/>
        <v>3.6997590400631656E-11</v>
      </c>
      <c r="AC7" s="120">
        <f>SUMPRODUCT(Y18:AB18,Y7:AB7)</f>
        <v>1.6212581656172178E-7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4.663208185713925E-11</v>
      </c>
      <c r="AL7" s="132">
        <f t="shared" si="2"/>
        <v>3.6997590400631656E-11</v>
      </c>
      <c r="AM7" s="120">
        <f>SUMPRODUCT(AI18:AL18,AI7:AL7)</f>
        <v>1.836882127735674E-7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4.663208185713925E-11</v>
      </c>
      <c r="AV7" s="132">
        <f t="shared" si="3"/>
        <v>3.6997590400631656E-11</v>
      </c>
      <c r="AW7" s="120">
        <f>SUMPRODUCT(AS18:AV18,AS7:AV7)</f>
        <v>1.9570313686233394E-7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4.663208185713925E-11</v>
      </c>
      <c r="BF7" s="132">
        <f t="shared" si="4"/>
        <v>3.6997590400631656E-11</v>
      </c>
      <c r="BG7" s="120">
        <f>SUMPRODUCT(BC18:BF18,BC7:BF7)</f>
        <v>2.0862414248194037E-7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4.663208185713925E-11</v>
      </c>
      <c r="BP7" s="132">
        <f t="shared" si="5"/>
        <v>3.6997590400631656E-11</v>
      </c>
      <c r="BQ7" s="120">
        <f>SUMPRODUCT(BM18:BP18,BM7:BP7)</f>
        <v>2.3598738708124564E-7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2.3401874780612092E-10</v>
      </c>
      <c r="H8" s="132">
        <f>'Trip Length Frequency'!V45</f>
        <v>3.0178876172234447E-10</v>
      </c>
      <c r="I8" s="120">
        <f>SUMPRODUCT(E18:H18,E8:H8)</f>
        <v>5.930259180997416E-7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2.3401874780612092E-10</v>
      </c>
      <c r="R8" s="132">
        <f t="shared" si="0"/>
        <v>3.0178876172234447E-10</v>
      </c>
      <c r="S8" s="120">
        <f>SUMPRODUCT(O18:R18,O8:R8)</f>
        <v>9.8812055324373397E-7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2.3401874780612092E-10</v>
      </c>
      <c r="AB8" s="132">
        <f t="shared" si="1"/>
        <v>3.0178876172234447E-10</v>
      </c>
      <c r="AC8" s="120">
        <f>SUMPRODUCT(Y18:AB18,Y8:AB8)</f>
        <v>9.8812055324373397E-7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2.3401874780612092E-10</v>
      </c>
      <c r="AL8" s="132">
        <f t="shared" si="2"/>
        <v>3.0178876172234447E-10</v>
      </c>
      <c r="AM8" s="120">
        <f>SUMPRODUCT(AI18:AL18,AI8:AL8)</f>
        <v>1.1197410198060072E-6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2.3401874780612092E-10</v>
      </c>
      <c r="AV8" s="132">
        <f t="shared" si="3"/>
        <v>3.0178876172234447E-10</v>
      </c>
      <c r="AW8" s="120">
        <f>SUMPRODUCT(AS18:AV18,AS8:AV8)</f>
        <v>1.1930835761651894E-6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2.3401874780612092E-10</v>
      </c>
      <c r="BF8" s="132">
        <f t="shared" si="4"/>
        <v>3.0178876172234447E-10</v>
      </c>
      <c r="BG8" s="120">
        <f>SUMPRODUCT(BC18:BF18,BC8:BF8)</f>
        <v>1.2719580686185007E-6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2.3401874780612092E-10</v>
      </c>
      <c r="BP8" s="132">
        <f t="shared" si="5"/>
        <v>3.0178876172234447E-10</v>
      </c>
      <c r="BQ8" s="120">
        <f>SUMPRODUCT(BM18:BP18,BM8:BP8)</f>
        <v>1.4388998400534102E-6</v>
      </c>
      <c r="BS8" s="129"/>
    </row>
    <row r="9" spans="2:71" x14ac:dyDescent="0.3">
      <c r="C9" s="128"/>
      <c r="D9" s="4" t="s">
        <v>13</v>
      </c>
      <c r="E9" s="132">
        <f>'Trip Length Frequency'!S46</f>
        <v>2.4375969276881882E-11</v>
      </c>
      <c r="F9" s="132">
        <f>'Trip Length Frequency'!T46</f>
        <v>2.3401874780612092E-10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5.3587286429313826E-7</v>
      </c>
      <c r="K9" s="129"/>
      <c r="M9" s="128"/>
      <c r="N9" s="4" t="s">
        <v>13</v>
      </c>
      <c r="O9" s="132">
        <f t="shared" si="0"/>
        <v>2.4375969276881882E-11</v>
      </c>
      <c r="P9" s="132">
        <f t="shared" si="0"/>
        <v>2.3401874780612092E-10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4.3169652169718622E-7</v>
      </c>
      <c r="U9" s="129"/>
      <c r="W9" s="128"/>
      <c r="X9" s="4" t="s">
        <v>13</v>
      </c>
      <c r="Y9" s="132">
        <f t="shared" si="1"/>
        <v>2.4375969276881882E-11</v>
      </c>
      <c r="Z9" s="132">
        <f t="shared" si="1"/>
        <v>2.3401874780612092E-10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4.3169652169718622E-7</v>
      </c>
      <c r="AE9" s="129"/>
      <c r="AG9" s="128"/>
      <c r="AH9" s="4" t="s">
        <v>13</v>
      </c>
      <c r="AI9" s="132">
        <f t="shared" si="2"/>
        <v>2.4375969276881882E-11</v>
      </c>
      <c r="AJ9" s="132">
        <f t="shared" si="2"/>
        <v>2.3401874780612092E-10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4.8970678019547803E-7</v>
      </c>
      <c r="AO9" s="129"/>
      <c r="AQ9" s="128"/>
      <c r="AR9" s="4" t="s">
        <v>13</v>
      </c>
      <c r="AS9" s="132">
        <f t="shared" si="3"/>
        <v>2.4375969276881882E-11</v>
      </c>
      <c r="AT9" s="132">
        <f t="shared" si="3"/>
        <v>2.3401874780612092E-10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5.2209605246845392E-7</v>
      </c>
      <c r="AY9" s="129"/>
      <c r="BA9" s="128"/>
      <c r="BB9" s="4" t="s">
        <v>13</v>
      </c>
      <c r="BC9" s="132">
        <f t="shared" si="4"/>
        <v>2.4375969276881882E-11</v>
      </c>
      <c r="BD9" s="132">
        <f t="shared" si="4"/>
        <v>2.3401874780612092E-10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5.5697525337020966E-7</v>
      </c>
      <c r="BI9" s="129"/>
      <c r="BK9" s="128"/>
      <c r="BL9" s="4" t="s">
        <v>13</v>
      </c>
      <c r="BM9" s="132">
        <f t="shared" si="5"/>
        <v>2.4375969276881882E-11</v>
      </c>
      <c r="BN9" s="132">
        <f t="shared" si="5"/>
        <v>2.3401874780612092E-10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6.3051976568065414E-7</v>
      </c>
      <c r="BS9" s="129"/>
    </row>
    <row r="10" spans="2:71" x14ac:dyDescent="0.3">
      <c r="C10" s="128"/>
      <c r="D10" s="4" t="s">
        <v>14</v>
      </c>
      <c r="E10" s="132">
        <f>'Trip Length Frequency'!S47</f>
        <v>3.1470861551109104E-11</v>
      </c>
      <c r="F10" s="132">
        <f>'Trip Length Frequency'!T47</f>
        <v>3.0178876172234447E-10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6.8966170897667531E-7</v>
      </c>
      <c r="K10" s="129"/>
      <c r="M10" s="128"/>
      <c r="N10" s="4" t="s">
        <v>14</v>
      </c>
      <c r="O10" s="132">
        <f t="shared" si="0"/>
        <v>3.1470861551109104E-11</v>
      </c>
      <c r="P10" s="132">
        <f t="shared" si="0"/>
        <v>3.0178876172234447E-10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5.5255968981423488E-7</v>
      </c>
      <c r="U10" s="129"/>
      <c r="W10" s="128"/>
      <c r="X10" s="4" t="s">
        <v>14</v>
      </c>
      <c r="Y10" s="132">
        <f t="shared" si="1"/>
        <v>3.1470861551109104E-11</v>
      </c>
      <c r="Z10" s="132">
        <f t="shared" si="1"/>
        <v>3.0178876172234447E-10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5.5255968981423488E-7</v>
      </c>
      <c r="AE10" s="129"/>
      <c r="AG10" s="128"/>
      <c r="AH10" s="4" t="s">
        <v>14</v>
      </c>
      <c r="AI10" s="132">
        <f t="shared" si="2"/>
        <v>3.1470861551109104E-11</v>
      </c>
      <c r="AJ10" s="132">
        <f t="shared" si="2"/>
        <v>3.0178876172234447E-10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6.2683026619909781E-7</v>
      </c>
      <c r="AO10" s="129"/>
      <c r="AQ10" s="128"/>
      <c r="AR10" s="4" t="s">
        <v>14</v>
      </c>
      <c r="AS10" s="132">
        <f t="shared" si="3"/>
        <v>3.1470861551109104E-11</v>
      </c>
      <c r="AT10" s="132">
        <f t="shared" si="3"/>
        <v>3.0178876172234447E-10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6.6829996061013221E-7</v>
      </c>
      <c r="AY10" s="129"/>
      <c r="BA10" s="128"/>
      <c r="BB10" s="4" t="s">
        <v>14</v>
      </c>
      <c r="BC10" s="132">
        <f t="shared" si="4"/>
        <v>3.1470861551109104E-11</v>
      </c>
      <c r="BD10" s="132">
        <f t="shared" si="4"/>
        <v>3.0178876172234447E-10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7.129588505109341E-7</v>
      </c>
      <c r="BI10" s="129"/>
      <c r="BK10" s="128"/>
      <c r="BL10" s="4" t="s">
        <v>14</v>
      </c>
      <c r="BM10" s="132">
        <f t="shared" si="5"/>
        <v>3.1470861551109104E-11</v>
      </c>
      <c r="BN10" s="132">
        <f t="shared" si="5"/>
        <v>3.0178876172234447E-10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8.0711447376922159E-7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240.62869081645636</v>
      </c>
      <c r="F14" s="139">
        <f t="shared" si="6"/>
        <v>0</v>
      </c>
      <c r="G14" s="139">
        <f t="shared" si="6"/>
        <v>986.54859984656844</v>
      </c>
      <c r="H14" s="139">
        <f t="shared" si="6"/>
        <v>822.82270933697498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104.74875835321421</v>
      </c>
      <c r="P14" s="139">
        <f t="shared" si="7"/>
        <v>0</v>
      </c>
      <c r="Q14" s="139">
        <f t="shared" si="7"/>
        <v>1206.2487909174997</v>
      </c>
      <c r="R14" s="139">
        <f t="shared" si="7"/>
        <v>875.7490018805662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111.79960519845042</v>
      </c>
      <c r="Z14" s="139">
        <f t="shared" ref="Z14:AB14" si="8">$AC14*(Z$18*Z7*1)/$AC7</f>
        <v>0</v>
      </c>
      <c r="AA14" s="139">
        <f t="shared" si="8"/>
        <v>1287.4437913711702</v>
      </c>
      <c r="AB14" s="139">
        <f t="shared" si="8"/>
        <v>934.69740551039195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119.27534737693051</v>
      </c>
      <c r="AJ14" s="139">
        <f t="shared" ref="AJ14:AL14" si="9">$AM14*(AJ$18*AJ7*1)/$AM7</f>
        <v>0</v>
      </c>
      <c r="AK14" s="139">
        <f t="shared" si="9"/>
        <v>1374.333318167256</v>
      </c>
      <c r="AL14" s="139">
        <f t="shared" si="9"/>
        <v>998.77537441808045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127.40292444028996</v>
      </c>
      <c r="AT14" s="139">
        <f t="shared" ref="AT14:AV14" si="10">$AW14*(AT$18*AT7*1)/$AW7</f>
        <v>0</v>
      </c>
      <c r="AU14" s="139">
        <f t="shared" si="10"/>
        <v>1468.0714865560344</v>
      </c>
      <c r="AV14" s="139">
        <f t="shared" si="10"/>
        <v>1067.4647537995813</v>
      </c>
      <c r="AW14" s="120">
        <v>2662.939164795906</v>
      </c>
      <c r="AX14" s="165">
        <f>SUM(AS14:AV14)</f>
        <v>2662.9391647959055</v>
      </c>
      <c r="AY14" s="129">
        <f>AW14/AX14</f>
        <v>1.0000000000000002</v>
      </c>
      <c r="BA14" s="128"/>
      <c r="BB14" s="4" t="s">
        <v>11</v>
      </c>
      <c r="BC14" s="139">
        <f>$BG14*(BC$18*BC7*1)/$BG7</f>
        <v>136.16753159513033</v>
      </c>
      <c r="BD14" s="139">
        <f t="shared" ref="BD14:BF14" si="11">$BG14*(BD$18*BD7*1)/$BG7</f>
        <v>0</v>
      </c>
      <c r="BE14" s="139">
        <f t="shared" si="11"/>
        <v>1568.9353529636221</v>
      </c>
      <c r="BF14" s="139">
        <f t="shared" si="11"/>
        <v>1141.4325505174022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145.61933887195781</v>
      </c>
      <c r="BN14" s="139">
        <f t="shared" ref="BN14:BP14" si="12">$BQ14*(BN$18*BN7*1)/$BQ7</f>
        <v>0</v>
      </c>
      <c r="BO14" s="139">
        <f t="shared" si="12"/>
        <v>1677.4688788397441</v>
      </c>
      <c r="BP14" s="139">
        <f t="shared" si="12"/>
        <v>1221.085361707612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41.441410220991671</v>
      </c>
      <c r="G15" s="139">
        <f t="shared" si="6"/>
        <v>852.6512804110539</v>
      </c>
      <c r="H15" s="139">
        <f t="shared" si="6"/>
        <v>1155.9073093679544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21.463122218935116</v>
      </c>
      <c r="Q15" s="139">
        <f t="shared" si="7"/>
        <v>993.21891369339824</v>
      </c>
      <c r="R15" s="139">
        <f t="shared" si="7"/>
        <v>1172.0645152389466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22.907847578600006</v>
      </c>
      <c r="AA15" s="139">
        <f t="shared" si="13"/>
        <v>1060.0744502586119</v>
      </c>
      <c r="AB15" s="139">
        <f t="shared" si="13"/>
        <v>1250.9585042428005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24.493892641787895</v>
      </c>
      <c r="AK15" s="139">
        <f t="shared" si="14"/>
        <v>1131.4141926440782</v>
      </c>
      <c r="AL15" s="139">
        <f t="shared" si="14"/>
        <v>1336.475954676401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26.188514486189266</v>
      </c>
      <c r="AU15" s="139">
        <f t="shared" si="15"/>
        <v>1208.4813981401405</v>
      </c>
      <c r="AV15" s="139">
        <f t="shared" si="15"/>
        <v>1428.2692521695767</v>
      </c>
      <c r="AW15" s="120">
        <v>2662.939164795906</v>
      </c>
      <c r="AX15" s="165">
        <f>SUM(AS15:AV15)</f>
        <v>2662.9391647959064</v>
      </c>
      <c r="AY15" s="129">
        <f>AW15/AX15</f>
        <v>0.99999999999999978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28.015174073313876</v>
      </c>
      <c r="BE15" s="139">
        <f t="shared" si="16"/>
        <v>1291.4056008780176</v>
      </c>
      <c r="BF15" s="139">
        <f t="shared" si="16"/>
        <v>1527.1146601248238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29.984209624404581</v>
      </c>
      <c r="BO15" s="139">
        <f t="shared" si="17"/>
        <v>1380.6339404850373</v>
      </c>
      <c r="BP15" s="139">
        <f t="shared" si="17"/>
        <v>1633.5554293098721</v>
      </c>
      <c r="BQ15" s="120">
        <v>3044.1735794193137</v>
      </c>
      <c r="BR15" s="165">
        <f>SUM(BM15:BP15)</f>
        <v>3044.1735794193141</v>
      </c>
      <c r="BS15" s="129">
        <f>BQ15/BR15</f>
        <v>0.99999999999999989</v>
      </c>
    </row>
    <row r="16" spans="2:71" x14ac:dyDescent="0.3">
      <c r="C16" s="128"/>
      <c r="D16" s="4" t="s">
        <v>13</v>
      </c>
      <c r="E16" s="139">
        <f t="shared" si="6"/>
        <v>98.286665226151669</v>
      </c>
      <c r="F16" s="139">
        <f t="shared" si="6"/>
        <v>943.5900603992576</v>
      </c>
      <c r="G16" s="139">
        <f t="shared" si="6"/>
        <v>12.123274374590682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83.459194410265454</v>
      </c>
      <c r="P16" s="139">
        <f t="shared" si="7"/>
        <v>1000.6097192099639</v>
      </c>
      <c r="Q16" s="139">
        <f t="shared" si="7"/>
        <v>28.914551048682519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88.211948553888561</v>
      </c>
      <c r="Z16" s="139">
        <f t="shared" si="18"/>
        <v>1057.5914816476297</v>
      </c>
      <c r="AA16" s="139">
        <f t="shared" si="18"/>
        <v>30.561149165027679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93.116896994028892</v>
      </c>
      <c r="AJ16" s="139">
        <f t="shared" si="19"/>
        <v>1119.0788090067626</v>
      </c>
      <c r="AK16" s="139">
        <f t="shared" si="19"/>
        <v>32.279302235195068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98.49952592665278</v>
      </c>
      <c r="AT16" s="139">
        <f t="shared" si="20"/>
        <v>1185.0248163444805</v>
      </c>
      <c r="AU16" s="139">
        <f t="shared" si="20"/>
        <v>34.147287002858455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104.28881950242096</v>
      </c>
      <c r="BD16" s="139">
        <f t="shared" si="21"/>
        <v>1255.8983775291065</v>
      </c>
      <c r="BE16" s="139">
        <f t="shared" si="21"/>
        <v>36.151264580382197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110.51559739685698</v>
      </c>
      <c r="BN16" s="139">
        <f t="shared" si="22"/>
        <v>1332.0718665985764</v>
      </c>
      <c r="BO16" s="139">
        <f t="shared" si="22"/>
        <v>38.301276660256313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103.64924425521035</v>
      </c>
      <c r="F17" s="139">
        <f t="shared" si="6"/>
        <v>993.94091980727399</v>
      </c>
      <c r="G17" s="139">
        <f t="shared" si="6"/>
        <v>0</v>
      </c>
      <c r="H17" s="139">
        <f t="shared" si="6"/>
        <v>10.409835937515451</v>
      </c>
      <c r="I17" s="120">
        <v>1108</v>
      </c>
      <c r="J17" s="165">
        <f>SUM(E17:H17)</f>
        <v>1107.9999999999998</v>
      </c>
      <c r="K17" s="129">
        <f>I17/J17</f>
        <v>1.0000000000000002</v>
      </c>
      <c r="M17" s="128"/>
      <c r="N17" s="4" t="s">
        <v>14</v>
      </c>
      <c r="O17" s="139">
        <f t="shared" si="7"/>
        <v>88.701466334928583</v>
      </c>
      <c r="P17" s="139">
        <f t="shared" si="7"/>
        <v>1062.2506395972055</v>
      </c>
      <c r="Q17" s="139">
        <f t="shared" si="7"/>
        <v>0</v>
      </c>
      <c r="R17" s="139">
        <f t="shared" si="7"/>
        <v>21.781132173596749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93.969978960531179</v>
      </c>
      <c r="Z17" s="139">
        <f t="shared" si="23"/>
        <v>1125.3440825527084</v>
      </c>
      <c r="AA17" s="139">
        <f t="shared" si="23"/>
        <v>0</v>
      </c>
      <c r="AB17" s="139">
        <f t="shared" si="23"/>
        <v>23.074844381501091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99.420098496767011</v>
      </c>
      <c r="AJ17" s="139">
        <f t="shared" si="24"/>
        <v>1193.4714632638008</v>
      </c>
      <c r="AK17" s="139">
        <f t="shared" si="24"/>
        <v>0</v>
      </c>
      <c r="AL17" s="139">
        <f t="shared" si="24"/>
        <v>24.451764751816945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105.40479218969696</v>
      </c>
      <c r="AT17" s="139">
        <f t="shared" si="25"/>
        <v>1266.6578959847379</v>
      </c>
      <c r="AU17" s="139">
        <f t="shared" si="25"/>
        <v>0</v>
      </c>
      <c r="AV17" s="139">
        <f t="shared" si="25"/>
        <v>25.939009449384482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111.84930109688331</v>
      </c>
      <c r="BD17" s="139">
        <f t="shared" si="26"/>
        <v>1345.4132361867858</v>
      </c>
      <c r="BE17" s="139">
        <f t="shared" si="26"/>
        <v>0</v>
      </c>
      <c r="BF17" s="139">
        <f t="shared" si="26"/>
        <v>27.537774995513491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118.78892584451353</v>
      </c>
      <c r="BN17" s="139">
        <f t="shared" si="27"/>
        <v>1430.1635627833211</v>
      </c>
      <c r="BO17" s="139">
        <f t="shared" si="27"/>
        <v>0</v>
      </c>
      <c r="BP17" s="139">
        <f t="shared" si="27"/>
        <v>29.256462243837582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442.5646002978184</v>
      </c>
      <c r="F19" s="165">
        <f>SUM(F14:F17)</f>
        <v>1978.9723904275234</v>
      </c>
      <c r="G19" s="165">
        <f>SUM(G14:G17)</f>
        <v>1851.3231546322129</v>
      </c>
      <c r="H19" s="165">
        <f>SUM(H14:H17)</f>
        <v>1989.139854642445</v>
      </c>
      <c r="K19" s="129"/>
      <c r="M19" s="128"/>
      <c r="N19" s="120" t="s">
        <v>195</v>
      </c>
      <c r="O19" s="165">
        <f>SUM(O14:O17)</f>
        <v>276.90941909840825</v>
      </c>
      <c r="P19" s="165">
        <f>SUM(P14:P17)</f>
        <v>2084.3234810261047</v>
      </c>
      <c r="Q19" s="165">
        <f>SUM(Q14:Q17)</f>
        <v>2228.3822556595806</v>
      </c>
      <c r="R19" s="165">
        <f>SUM(R14:R17)</f>
        <v>2069.5946492931093</v>
      </c>
      <c r="U19" s="129"/>
      <c r="W19" s="128"/>
      <c r="X19" s="120" t="s">
        <v>195</v>
      </c>
      <c r="Y19" s="165">
        <f>SUM(Y14:Y17)</f>
        <v>293.98153271287015</v>
      </c>
      <c r="Z19" s="165">
        <f>SUM(Z14:Z17)</f>
        <v>2205.8434117789384</v>
      </c>
      <c r="AA19" s="165">
        <f>SUM(AA14:AA17)</f>
        <v>2378.0793907948096</v>
      </c>
      <c r="AB19" s="165">
        <f>SUM(AB14:AB17)</f>
        <v>2208.7307541346936</v>
      </c>
      <c r="AE19" s="129"/>
      <c r="AG19" s="128"/>
      <c r="AH19" s="120" t="s">
        <v>195</v>
      </c>
      <c r="AI19" s="165">
        <f>SUM(AI14:AI17)</f>
        <v>311.81234286772644</v>
      </c>
      <c r="AJ19" s="165">
        <f>SUM(AJ14:AJ17)</f>
        <v>2337.0441649123513</v>
      </c>
      <c r="AK19" s="165">
        <f>SUM(AK14:AK17)</f>
        <v>2538.0268130465292</v>
      </c>
      <c r="AL19" s="165">
        <f>SUM(AL14:AL17)</f>
        <v>2359.7030938462985</v>
      </c>
      <c r="AO19" s="129"/>
      <c r="AQ19" s="128"/>
      <c r="AR19" s="120" t="s">
        <v>195</v>
      </c>
      <c r="AS19" s="165">
        <f>SUM(AS14:AS17)</f>
        <v>331.30724255663972</v>
      </c>
      <c r="AT19" s="165">
        <f>SUM(AT14:AT17)</f>
        <v>2477.8712268154077</v>
      </c>
      <c r="AU19" s="165">
        <f>SUM(AU14:AU17)</f>
        <v>2710.7001716990335</v>
      </c>
      <c r="AV19" s="165">
        <f>SUM(AV14:AV17)</f>
        <v>2521.6730154185425</v>
      </c>
      <c r="AY19" s="129"/>
      <c r="BA19" s="128"/>
      <c r="BB19" s="120" t="s">
        <v>195</v>
      </c>
      <c r="BC19" s="165">
        <f>SUM(BC14:BC17)</f>
        <v>352.30565219443463</v>
      </c>
      <c r="BD19" s="165">
        <f>SUM(BD14:BD17)</f>
        <v>2629.3267877892058</v>
      </c>
      <c r="BE19" s="165">
        <f>SUM(BE14:BE17)</f>
        <v>2896.4922184220222</v>
      </c>
      <c r="BF19" s="165">
        <f>SUM(BF14:BF17)</f>
        <v>2696.0849856377395</v>
      </c>
      <c r="BI19" s="129"/>
      <c r="BK19" s="128"/>
      <c r="BL19" s="120" t="s">
        <v>195</v>
      </c>
      <c r="BM19" s="165">
        <f>SUM(BM14:BM17)</f>
        <v>374.92386211332831</v>
      </c>
      <c r="BN19" s="165">
        <f>SUM(BN14:BN17)</f>
        <v>2792.2196390063023</v>
      </c>
      <c r="BO19" s="165">
        <f>SUM(BO14:BO17)</f>
        <v>3096.4040959850377</v>
      </c>
      <c r="BP19" s="165">
        <f>SUM(BP14:BP17)</f>
        <v>2883.8972532613216</v>
      </c>
      <c r="BS19" s="129"/>
    </row>
    <row r="20" spans="3:71" x14ac:dyDescent="0.3">
      <c r="C20" s="128"/>
      <c r="D20" s="120" t="s">
        <v>194</v>
      </c>
      <c r="E20" s="120">
        <f>E18/E19</f>
        <v>4.6320921253540783</v>
      </c>
      <c r="F20" s="120">
        <f>F18/F19</f>
        <v>1.0358911574087866</v>
      </c>
      <c r="G20" s="120">
        <f>G18/G19</f>
        <v>0.56932253959163037</v>
      </c>
      <c r="H20" s="120">
        <f>H18/H19</f>
        <v>0.55702468452082121</v>
      </c>
      <c r="K20" s="129"/>
      <c r="M20" s="128"/>
      <c r="N20" s="120" t="s">
        <v>194</v>
      </c>
      <c r="O20" s="120">
        <f>O18/O19</f>
        <v>4.7958368815544192</v>
      </c>
      <c r="P20" s="120">
        <f>P18/P19</f>
        <v>0.79568062305174958</v>
      </c>
      <c r="Q20" s="120">
        <f>Q18/Q19</f>
        <v>0.86062928718044451</v>
      </c>
      <c r="R20" s="120">
        <f>R18/R19</f>
        <v>0.84795859055615674</v>
      </c>
      <c r="U20" s="129"/>
      <c r="W20" s="128"/>
      <c r="X20" s="120" t="s">
        <v>194</v>
      </c>
      <c r="Y20" s="120">
        <f>Y18/Y19</f>
        <v>4.5173327477648639</v>
      </c>
      <c r="Z20" s="120">
        <f>Z18/Z19</f>
        <v>0.75184657132427812</v>
      </c>
      <c r="AA20" s="120">
        <f>AA18/AA19</f>
        <v>0.80645374568965877</v>
      </c>
      <c r="AB20" s="120">
        <f>AB18/AB19</f>
        <v>0.79454254827210546</v>
      </c>
      <c r="AE20" s="129"/>
      <c r="AG20" s="128"/>
      <c r="AH20" s="120" t="s">
        <v>194</v>
      </c>
      <c r="AI20" s="120">
        <f>AI18/AI19</f>
        <v>4.8208457580820623</v>
      </c>
      <c r="AJ20" s="120">
        <f>AJ18/AJ19</f>
        <v>0.8051801110202732</v>
      </c>
      <c r="AK20" s="120">
        <f>AK18/AK19</f>
        <v>0.85581006885995303</v>
      </c>
      <c r="AL20" s="120">
        <f>AL18/AL19</f>
        <v>0.84314710084701172</v>
      </c>
      <c r="AO20" s="129"/>
      <c r="AQ20" s="128"/>
      <c r="AR20" s="120" t="s">
        <v>194</v>
      </c>
      <c r="AS20" s="120">
        <f>AS18/AS19</f>
        <v>4.8326409632711567</v>
      </c>
      <c r="AT20" s="120">
        <f>AT18/AT19</f>
        <v>0.80973194988103381</v>
      </c>
      <c r="AU20" s="120">
        <f>AU18/AU19</f>
        <v>0.85352738070124057</v>
      </c>
      <c r="AV20" s="120">
        <f>AV18/AV19</f>
        <v>0.84086809600491574</v>
      </c>
      <c r="AY20" s="129"/>
      <c r="BA20" s="128"/>
      <c r="BB20" s="120" t="s">
        <v>194</v>
      </c>
      <c r="BC20" s="120">
        <f>BC18/BC19</f>
        <v>4.8439700125597343</v>
      </c>
      <c r="BD20" s="120">
        <f>BD18/BD19</f>
        <v>0.81415010120983677</v>
      </c>
      <c r="BE20" s="120">
        <f>BE18/BE19</f>
        <v>0.8513259044511392</v>
      </c>
      <c r="BF20" s="120">
        <f>BF18/BF19</f>
        <v>0.83867018793077031</v>
      </c>
      <c r="BI20" s="129"/>
      <c r="BK20" s="128"/>
      <c r="BL20" s="120" t="s">
        <v>194</v>
      </c>
      <c r="BM20" s="120">
        <f>BM18/BM19</f>
        <v>5.1486678317008119</v>
      </c>
      <c r="BN20" s="120">
        <f>BN18/BN19</f>
        <v>0.86796797571017237</v>
      </c>
      <c r="BO20" s="120">
        <f>BO18/BO19</f>
        <v>0.90059890180249957</v>
      </c>
      <c r="BP20" s="120">
        <f>BP18/BP19</f>
        <v>0.88718089488167673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1114.6142638651688</v>
      </c>
      <c r="F25" s="139">
        <f t="shared" si="28"/>
        <v>0</v>
      </c>
      <c r="G25" s="139">
        <f t="shared" si="28"/>
        <v>561.6643542952155</v>
      </c>
      <c r="H25" s="139">
        <f t="shared" si="28"/>
        <v>458.33256008499586</v>
      </c>
      <c r="I25" s="120">
        <f>I14</f>
        <v>2050</v>
      </c>
      <c r="J25" s="165">
        <f>SUM(E25:H25)</f>
        <v>2134.61117824538</v>
      </c>
      <c r="K25" s="129">
        <f>I25/J25</f>
        <v>0.96036225280384357</v>
      </c>
      <c r="M25" s="128"/>
      <c r="N25" s="4" t="s">
        <v>11</v>
      </c>
      <c r="O25" s="139">
        <f t="shared" ref="O25:R28" si="29">O14*O$20</f>
        <v>502.3579586073763</v>
      </c>
      <c r="P25" s="139">
        <f t="shared" si="29"/>
        <v>0</v>
      </c>
      <c r="Q25" s="139">
        <f t="shared" si="29"/>
        <v>1038.1330370896007</v>
      </c>
      <c r="R25" s="139">
        <f t="shared" si="29"/>
        <v>742.59888931560602</v>
      </c>
      <c r="S25" s="120">
        <f>S14</f>
        <v>2186.7465511512801</v>
      </c>
      <c r="T25" s="165">
        <f>SUM(O25:R25)</f>
        <v>2283.0898850125832</v>
      </c>
      <c r="U25" s="129">
        <f>S25/T25</f>
        <v>0.95780133997625239</v>
      </c>
      <c r="W25" s="128"/>
      <c r="X25" s="4" t="s">
        <v>11</v>
      </c>
      <c r="Y25" s="139">
        <f>Y14*Y$20</f>
        <v>505.036017750143</v>
      </c>
      <c r="Z25" s="139">
        <f t="shared" ref="Z25:AB25" si="30">Z14*Z$20</f>
        <v>0</v>
      </c>
      <c r="AA25" s="139">
        <f t="shared" si="30"/>
        <v>1038.2638679161757</v>
      </c>
      <c r="AB25" s="139">
        <f t="shared" si="30"/>
        <v>742.65685843755227</v>
      </c>
      <c r="AC25" s="120">
        <f>AC14</f>
        <v>2333.9408020800124</v>
      </c>
      <c r="AD25" s="165">
        <f>SUM(Y25:AB25)</f>
        <v>2285.9567441038707</v>
      </c>
      <c r="AE25" s="129">
        <f>AC25/AD25</f>
        <v>1.0209907987541349</v>
      </c>
      <c r="AG25" s="128"/>
      <c r="AH25" s="4" t="s">
        <v>11</v>
      </c>
      <c r="AI25" s="139">
        <f t="shared" ref="AI25:AL28" si="31">AI14*AI$20</f>
        <v>575.00805244583989</v>
      </c>
      <c r="AJ25" s="139">
        <f t="shared" si="31"/>
        <v>0</v>
      </c>
      <c r="AK25" s="139">
        <f t="shared" si="31"/>
        <v>1176.1682916572472</v>
      </c>
      <c r="AL25" s="139">
        <f t="shared" si="31"/>
        <v>842.11456133799311</v>
      </c>
      <c r="AM25" s="120">
        <f>AM14</f>
        <v>2492.3840399622668</v>
      </c>
      <c r="AN25" s="165">
        <f>SUM(AI25:AL25)</f>
        <v>2593.2909054410802</v>
      </c>
      <c r="AO25" s="129">
        <f>AM25/AN25</f>
        <v>0.9610892610362004</v>
      </c>
      <c r="AQ25" s="128"/>
      <c r="AR25" s="4" t="s">
        <v>11</v>
      </c>
      <c r="AS25" s="139">
        <f t="shared" ref="AS25:AV28" si="32">AS14*AS$20</f>
        <v>615.69259149068523</v>
      </c>
      <c r="AT25" s="139">
        <f t="shared" si="32"/>
        <v>0</v>
      </c>
      <c r="AU25" s="139">
        <f t="shared" si="32"/>
        <v>1253.0392106023485</v>
      </c>
      <c r="AV25" s="139">
        <f t="shared" si="32"/>
        <v>897.59705507981005</v>
      </c>
      <c r="AW25" s="120">
        <f>AW14</f>
        <v>2662.939164795906</v>
      </c>
      <c r="AX25" s="165">
        <f>SUM(AS25:AV25)</f>
        <v>2766.328857172844</v>
      </c>
      <c r="AY25" s="129">
        <f>AW25/AX25</f>
        <v>0.96262566827192009</v>
      </c>
      <c r="BA25" s="128"/>
      <c r="BB25" s="4" t="s">
        <v>11</v>
      </c>
      <c r="BC25" s="139">
        <f t="shared" ref="BC25:BF28" si="33">BC14*BC$20</f>
        <v>659.59143973109144</v>
      </c>
      <c r="BD25" s="139">
        <f t="shared" si="33"/>
        <v>0</v>
      </c>
      <c r="BE25" s="139">
        <f t="shared" si="33"/>
        <v>1335.6753083871229</v>
      </c>
      <c r="BF25" s="139">
        <f t="shared" si="33"/>
        <v>957.28545165272817</v>
      </c>
      <c r="BG25" s="120">
        <f>BG14</f>
        <v>2846.535435076155</v>
      </c>
      <c r="BH25" s="165">
        <f>SUM(BC25:BF25)</f>
        <v>2952.5521997709425</v>
      </c>
      <c r="BI25" s="129">
        <f>BG25/BH25</f>
        <v>0.96409317853787235</v>
      </c>
      <c r="BK25" s="128"/>
      <c r="BL25" s="4" t="s">
        <v>11</v>
      </c>
      <c r="BM25" s="139">
        <f t="shared" ref="BM25:BP28" si="34">BM14*BM$20</f>
        <v>749.74560572358871</v>
      </c>
      <c r="BN25" s="139">
        <f t="shared" si="34"/>
        <v>0</v>
      </c>
      <c r="BO25" s="139">
        <f t="shared" si="34"/>
        <v>1510.7266300909437</v>
      </c>
      <c r="BP25" s="139">
        <f t="shared" si="34"/>
        <v>1083.3236039266751</v>
      </c>
      <c r="BQ25" s="120">
        <f>BQ14</f>
        <v>3044.1735794193137</v>
      </c>
      <c r="BR25" s="165">
        <f>SUM(BM25:BP25)</f>
        <v>3343.7958397412076</v>
      </c>
      <c r="BS25" s="129">
        <f>BQ25/BR25</f>
        <v>0.91039457111559685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42.928790398475378</v>
      </c>
      <c r="G26" s="139">
        <f t="shared" si="28"/>
        <v>485.43359234967659</v>
      </c>
      <c r="H26" s="139">
        <f t="shared" si="28"/>
        <v>643.86890433599615</v>
      </c>
      <c r="I26" s="120">
        <f>I15</f>
        <v>2050</v>
      </c>
      <c r="J26" s="165">
        <f>SUM(E26:H26)</f>
        <v>1172.2312870841481</v>
      </c>
      <c r="K26" s="129">
        <f>I26/J26</f>
        <v>1.7488016422930039</v>
      </c>
      <c r="M26" s="128"/>
      <c r="N26" s="4" t="s">
        <v>12</v>
      </c>
      <c r="O26" s="139">
        <f t="shared" si="29"/>
        <v>0</v>
      </c>
      <c r="P26" s="139">
        <f t="shared" si="29"/>
        <v>17.077790459798141</v>
      </c>
      <c r="Q26" s="139">
        <f t="shared" si="29"/>
        <v>854.79328570608482</v>
      </c>
      <c r="R26" s="139">
        <f t="shared" si="29"/>
        <v>993.86217438290225</v>
      </c>
      <c r="S26" s="120">
        <f>S15</f>
        <v>2186.7465511512801</v>
      </c>
      <c r="T26" s="165">
        <f>SUM(O26:R26)</f>
        <v>1865.7332505487852</v>
      </c>
      <c r="U26" s="129">
        <f>S26/T26</f>
        <v>1.172057447391299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17.223186658389579</v>
      </c>
      <c r="AA26" s="139">
        <f t="shared" si="35"/>
        <v>854.9010111209634</v>
      </c>
      <c r="AB26" s="139">
        <f t="shared" si="35"/>
        <v>993.9397577437361</v>
      </c>
      <c r="AC26" s="120">
        <f>AC15</f>
        <v>2333.9408020800124</v>
      </c>
      <c r="AD26" s="165">
        <f>SUM(Y26:AB26)</f>
        <v>1866.0639555230891</v>
      </c>
      <c r="AE26" s="129">
        <f>AC26/AD26</f>
        <v>1.2507292663641689</v>
      </c>
      <c r="AG26" s="128"/>
      <c r="AH26" s="4" t="s">
        <v>12</v>
      </c>
      <c r="AI26" s="139">
        <f t="shared" si="31"/>
        <v>0</v>
      </c>
      <c r="AJ26" s="139">
        <f t="shared" si="31"/>
        <v>19.721995196633429</v>
      </c>
      <c r="AK26" s="139">
        <f t="shared" si="31"/>
        <v>968.27565811585669</v>
      </c>
      <c r="AL26" s="139">
        <f t="shared" si="31"/>
        <v>1126.8458265371498</v>
      </c>
      <c r="AM26" s="120">
        <f>AM15</f>
        <v>2492.3840399622668</v>
      </c>
      <c r="AN26" s="165">
        <f>SUM(AI26:AL26)</f>
        <v>2114.8434798496401</v>
      </c>
      <c r="AO26" s="129">
        <f>AM26/AN26</f>
        <v>1.1785193862854895</v>
      </c>
      <c r="AQ26" s="128"/>
      <c r="AR26" s="4" t="s">
        <v>12</v>
      </c>
      <c r="AS26" s="139">
        <f t="shared" si="32"/>
        <v>0</v>
      </c>
      <c r="AT26" s="139">
        <f t="shared" si="32"/>
        <v>21.205676899389736</v>
      </c>
      <c r="AU26" s="139">
        <f t="shared" si="32"/>
        <v>1031.4719623807273</v>
      </c>
      <c r="AV26" s="139">
        <f t="shared" si="32"/>
        <v>1200.9860466541968</v>
      </c>
      <c r="AW26" s="120">
        <f>AW15</f>
        <v>2662.939164795906</v>
      </c>
      <c r="AX26" s="165">
        <f>SUM(AS26:AV26)</f>
        <v>2253.6636859343139</v>
      </c>
      <c r="AY26" s="129">
        <f>AW26/AX26</f>
        <v>1.1816045053288049</v>
      </c>
      <c r="BA26" s="128"/>
      <c r="BB26" s="4" t="s">
        <v>12</v>
      </c>
      <c r="BC26" s="139">
        <f t="shared" si="33"/>
        <v>0</v>
      </c>
      <c r="BD26" s="139">
        <f t="shared" si="33"/>
        <v>22.808556807199686</v>
      </c>
      <c r="BE26" s="139">
        <f t="shared" si="33"/>
        <v>1099.4070411807452</v>
      </c>
      <c r="BF26" s="139">
        <f t="shared" si="33"/>
        <v>1280.7455389987203</v>
      </c>
      <c r="BG26" s="120">
        <f>BG15</f>
        <v>2846.535435076155</v>
      </c>
      <c r="BH26" s="165">
        <f>SUM(BC26:BF26)</f>
        <v>2402.9611369866652</v>
      </c>
      <c r="BI26" s="129">
        <f>BG26/BH26</f>
        <v>1.1845948697471387</v>
      </c>
      <c r="BK26" s="128"/>
      <c r="BL26" s="4" t="s">
        <v>12</v>
      </c>
      <c r="BM26" s="139">
        <f t="shared" si="34"/>
        <v>0</v>
      </c>
      <c r="BN26" s="139">
        <f t="shared" si="34"/>
        <v>26.025333730963911</v>
      </c>
      <c r="BO26" s="139">
        <f t="shared" si="34"/>
        <v>1243.3974105920822</v>
      </c>
      <c r="BP26" s="139">
        <f t="shared" si="34"/>
        <v>1449.2591676139539</v>
      </c>
      <c r="BQ26" s="120">
        <f>BQ15</f>
        <v>3044.1735794193137</v>
      </c>
      <c r="BR26" s="165">
        <f>SUM(BM26:BP26)</f>
        <v>2718.6819119370002</v>
      </c>
      <c r="BS26" s="129">
        <f>BQ26/BR26</f>
        <v>1.1197240714528489</v>
      </c>
    </row>
    <row r="27" spans="3:71" x14ac:dyDescent="0.3">
      <c r="C27" s="128"/>
      <c r="D27" s="4" t="s">
        <v>13</v>
      </c>
      <c r="E27" s="139">
        <f t="shared" si="28"/>
        <v>455.27288802136968</v>
      </c>
      <c r="F27" s="139">
        <f t="shared" si="28"/>
        <v>977.45659978641379</v>
      </c>
      <c r="G27" s="139">
        <f t="shared" si="28"/>
        <v>6.9020533551081016</v>
      </c>
      <c r="H27" s="139">
        <f t="shared" si="28"/>
        <v>0</v>
      </c>
      <c r="I27" s="120">
        <f>I16</f>
        <v>1054</v>
      </c>
      <c r="J27" s="165">
        <f>SUM(E27:H27)</f>
        <v>1439.6315411628916</v>
      </c>
      <c r="K27" s="129">
        <f>I27/J27</f>
        <v>0.73213177807191565</v>
      </c>
      <c r="M27" s="128"/>
      <c r="N27" s="4" t="s">
        <v>13</v>
      </c>
      <c r="O27" s="139">
        <f t="shared" si="29"/>
        <v>400.2566826575715</v>
      </c>
      <c r="P27" s="139">
        <f t="shared" si="29"/>
        <v>796.1657648126203</v>
      </c>
      <c r="Q27" s="139">
        <f t="shared" si="29"/>
        <v>24.88470945817021</v>
      </c>
      <c r="R27" s="139">
        <f t="shared" si="29"/>
        <v>0</v>
      </c>
      <c r="S27" s="120">
        <f>S16</f>
        <v>1112.9834646689119</v>
      </c>
      <c r="T27" s="165">
        <f>SUM(O27:R27)</f>
        <v>1221.307156928362</v>
      </c>
      <c r="U27" s="129">
        <f>S27/T27</f>
        <v>0.91130511956395255</v>
      </c>
      <c r="W27" s="128"/>
      <c r="X27" s="4" t="s">
        <v>13</v>
      </c>
      <c r="Y27" s="139">
        <f t="shared" ref="Y27:AB27" si="36">Y16*Y$20</f>
        <v>398.48272394663024</v>
      </c>
      <c r="Z27" s="139">
        <f t="shared" si="36"/>
        <v>795.14652933853358</v>
      </c>
      <c r="AA27" s="139">
        <f t="shared" si="36"/>
        <v>24.646153216716961</v>
      </c>
      <c r="AB27" s="139">
        <f t="shared" si="36"/>
        <v>0</v>
      </c>
      <c r="AC27" s="120">
        <f>AC16</f>
        <v>1176.364579366546</v>
      </c>
      <c r="AD27" s="165">
        <f>SUM(Y27:AB27)</f>
        <v>1218.275406501881</v>
      </c>
      <c r="AE27" s="129">
        <f>AC27/AD27</f>
        <v>0.96559823262321576</v>
      </c>
      <c r="AG27" s="128"/>
      <c r="AH27" s="4" t="s">
        <v>13</v>
      </c>
      <c r="AI27" s="139">
        <f t="shared" si="31"/>
        <v>448.90219787942851</v>
      </c>
      <c r="AJ27" s="139">
        <f t="shared" si="31"/>
        <v>901.0599996765003</v>
      </c>
      <c r="AK27" s="139">
        <f t="shared" si="31"/>
        <v>27.624951868653529</v>
      </c>
      <c r="AL27" s="139">
        <f t="shared" si="31"/>
        <v>0</v>
      </c>
      <c r="AM27" s="120">
        <f>AM16</f>
        <v>1244.4750082359867</v>
      </c>
      <c r="AN27" s="165">
        <f>SUM(AI27:AL27)</f>
        <v>1377.5871494245825</v>
      </c>
      <c r="AO27" s="129">
        <f>AM27/AN27</f>
        <v>0.90337297989154686</v>
      </c>
      <c r="AQ27" s="128"/>
      <c r="AR27" s="4" t="s">
        <v>13</v>
      </c>
      <c r="AS27" s="139">
        <f t="shared" si="32"/>
        <v>476.01284385593158</v>
      </c>
      <c r="AT27" s="139">
        <f t="shared" si="32"/>
        <v>959.55245519603022</v>
      </c>
      <c r="AU27" s="139">
        <f t="shared" si="32"/>
        <v>29.145644433603291</v>
      </c>
      <c r="AV27" s="139">
        <f t="shared" si="32"/>
        <v>0</v>
      </c>
      <c r="AW27" s="120">
        <f>AW16</f>
        <v>1317.6716292739918</v>
      </c>
      <c r="AX27" s="165">
        <f>SUM(AS27:AV27)</f>
        <v>1464.7109434855652</v>
      </c>
      <c r="AY27" s="129">
        <f>AW27/AX27</f>
        <v>0.89961206006854522</v>
      </c>
      <c r="BA27" s="128"/>
      <c r="BB27" s="4" t="s">
        <v>13</v>
      </c>
      <c r="BC27" s="139">
        <f t="shared" si="33"/>
        <v>505.17191431498196</v>
      </c>
      <c r="BD27" s="139">
        <f t="shared" si="33"/>
        <v>1022.4897911745918</v>
      </c>
      <c r="BE27" s="139">
        <f t="shared" si="33"/>
        <v>30.776508015946305</v>
      </c>
      <c r="BF27" s="139">
        <f t="shared" si="33"/>
        <v>0</v>
      </c>
      <c r="BG27" s="120">
        <f>BG16</f>
        <v>1396.3384616119097</v>
      </c>
      <c r="BH27" s="165">
        <f>SUM(BC27:BF27)</f>
        <v>1558.43821350552</v>
      </c>
      <c r="BI27" s="129">
        <f>BG27/BH27</f>
        <v>0.89598576928565787</v>
      </c>
      <c r="BK27" s="128"/>
      <c r="BL27" s="4" t="s">
        <v>13</v>
      </c>
      <c r="BM27" s="139">
        <f t="shared" si="34"/>
        <v>569.0081012183955</v>
      </c>
      <c r="BN27" s="139">
        <f t="shared" si="34"/>
        <v>1156.1957215520372</v>
      </c>
      <c r="BO27" s="139">
        <f t="shared" si="34"/>
        <v>34.494087697860543</v>
      </c>
      <c r="BP27" s="139">
        <f t="shared" si="34"/>
        <v>0</v>
      </c>
      <c r="BQ27" s="120">
        <f>BQ16</f>
        <v>1480.8887406556896</v>
      </c>
      <c r="BR27" s="165">
        <f>SUM(BM27:BP27)</f>
        <v>1759.6979104682932</v>
      </c>
      <c r="BS27" s="129">
        <f>BQ27/BR27</f>
        <v>0.84155850378977459</v>
      </c>
    </row>
    <row r="28" spans="3:71" x14ac:dyDescent="0.3">
      <c r="C28" s="128"/>
      <c r="D28" s="4" t="s">
        <v>14</v>
      </c>
      <c r="E28" s="139">
        <f t="shared" si="28"/>
        <v>480.11284811346127</v>
      </c>
      <c r="F28" s="139">
        <f t="shared" si="28"/>
        <v>1029.614609815111</v>
      </c>
      <c r="G28" s="139">
        <f t="shared" si="28"/>
        <v>0</v>
      </c>
      <c r="H28" s="139">
        <f t="shared" si="28"/>
        <v>5.7985355790080515</v>
      </c>
      <c r="I28" s="120">
        <f>I17</f>
        <v>1108</v>
      </c>
      <c r="J28" s="165">
        <f>SUM(E28:H28)</f>
        <v>1515.5259935075803</v>
      </c>
      <c r="K28" s="129">
        <f>I28/J28</f>
        <v>0.73109930462862627</v>
      </c>
      <c r="M28" s="128"/>
      <c r="N28" s="4" t="s">
        <v>14</v>
      </c>
      <c r="O28" s="139">
        <f t="shared" si="29"/>
        <v>425.3977636970082</v>
      </c>
      <c r="P28" s="139">
        <f t="shared" si="29"/>
        <v>845.21225075182394</v>
      </c>
      <c r="Q28" s="139">
        <f t="shared" si="29"/>
        <v>0</v>
      </c>
      <c r="R28" s="139">
        <f t="shared" si="29"/>
        <v>18.469498138640457</v>
      </c>
      <c r="S28" s="120">
        <f>S17</f>
        <v>1172.7332381057306</v>
      </c>
      <c r="T28" s="165">
        <f>SUM(O28:R28)</f>
        <v>1289.0795125874724</v>
      </c>
      <c r="U28" s="129">
        <f>S28/T28</f>
        <v>0.90974468731706959</v>
      </c>
      <c r="W28" s="128"/>
      <c r="X28" s="4" t="s">
        <v>14</v>
      </c>
      <c r="Y28" s="139">
        <f t="shared" ref="Y28:AB28" si="37">Y17*Y$20</f>
        <v>424.49366326518276</v>
      </c>
      <c r="Z28" s="139">
        <f t="shared" si="37"/>
        <v>846.08609002731919</v>
      </c>
      <c r="AA28" s="139">
        <f t="shared" si="37"/>
        <v>0</v>
      </c>
      <c r="AB28" s="139">
        <f t="shared" si="37"/>
        <v>18.333945655860152</v>
      </c>
      <c r="AC28" s="120">
        <f>AC17</f>
        <v>1242.3889058947407</v>
      </c>
      <c r="AD28" s="165">
        <f>SUM(Y28:AB28)</f>
        <v>1288.913698948362</v>
      </c>
      <c r="AE28" s="129">
        <f>AC28/AD28</f>
        <v>0.96390387262422506</v>
      </c>
      <c r="AG28" s="128"/>
      <c r="AH28" s="4" t="s">
        <v>14</v>
      </c>
      <c r="AI28" s="139">
        <f t="shared" si="31"/>
        <v>479.28896010624004</v>
      </c>
      <c r="AJ28" s="139">
        <f t="shared" si="31"/>
        <v>960.9594852902751</v>
      </c>
      <c r="AK28" s="139">
        <f t="shared" si="31"/>
        <v>0</v>
      </c>
      <c r="AL28" s="139">
        <f t="shared" si="31"/>
        <v>20.616434561087608</v>
      </c>
      <c r="AM28" s="120">
        <f>AM17</f>
        <v>1317.3433265123847</v>
      </c>
      <c r="AN28" s="165">
        <f>SUM(AI28:AL28)</f>
        <v>1460.8648799576026</v>
      </c>
      <c r="AO28" s="129">
        <f>AM28/AN28</f>
        <v>0.90175576440075467</v>
      </c>
      <c r="AQ28" s="128"/>
      <c r="AR28" s="4" t="s">
        <v>14</v>
      </c>
      <c r="AS28" s="139">
        <f t="shared" si="32"/>
        <v>509.38351646101324</v>
      </c>
      <c r="AT28" s="139">
        <f t="shared" si="32"/>
        <v>1025.6533679479296</v>
      </c>
      <c r="AU28" s="139">
        <f t="shared" si="32"/>
        <v>0</v>
      </c>
      <c r="AV28" s="139">
        <f t="shared" si="32"/>
        <v>21.811285487957448</v>
      </c>
      <c r="AW28" s="120">
        <f>AW17</f>
        <v>1398.0016976238194</v>
      </c>
      <c r="AX28" s="165">
        <f>SUM(AS28:AV28)</f>
        <v>1556.8481698969003</v>
      </c>
      <c r="AY28" s="129">
        <f>AW28/AX28</f>
        <v>0.89796919484858928</v>
      </c>
      <c r="BA28" s="128"/>
      <c r="BB28" s="4" t="s">
        <v>14</v>
      </c>
      <c r="BC28" s="139">
        <f t="shared" si="33"/>
        <v>541.79466043906734</v>
      </c>
      <c r="BD28" s="139">
        <f t="shared" si="33"/>
        <v>1095.3683224105257</v>
      </c>
      <c r="BE28" s="139">
        <f t="shared" si="33"/>
        <v>0</v>
      </c>
      <c r="BF28" s="139">
        <f t="shared" si="33"/>
        <v>23.095110930682566</v>
      </c>
      <c r="BG28" s="120">
        <f>BG17</f>
        <v>1484.8003122791824</v>
      </c>
      <c r="BH28" s="165">
        <f>SUM(BC28:BF28)</f>
        <v>1660.2580937802754</v>
      </c>
      <c r="BI28" s="129">
        <f>BG28/BH28</f>
        <v>0.89431897235833402</v>
      </c>
      <c r="BK28" s="128"/>
      <c r="BL28" s="4" t="s">
        <v>14</v>
      </c>
      <c r="BM28" s="139">
        <f t="shared" si="34"/>
        <v>611.60472125794001</v>
      </c>
      <c r="BN28" s="139">
        <f t="shared" si="34"/>
        <v>1241.3361725234872</v>
      </c>
      <c r="BO28" s="139">
        <f t="shared" si="34"/>
        <v>0</v>
      </c>
      <c r="BP28" s="139">
        <f t="shared" si="34"/>
        <v>25.955774354559814</v>
      </c>
      <c r="BQ28" s="120">
        <f>BQ17</f>
        <v>1578.2089508716722</v>
      </c>
      <c r="BR28" s="165">
        <f>SUM(BM28:BP28)</f>
        <v>1878.8966681359871</v>
      </c>
      <c r="BS28" s="129">
        <f>BQ28/BR28</f>
        <v>0.8399658042064545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1054.0000000000002</v>
      </c>
      <c r="H30" s="165">
        <f>SUM(H25:H28)</f>
        <v>1108.0000000000002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1658.4558060242423</v>
      </c>
      <c r="AA30" s="165">
        <f>SUM(AA25:AA28)</f>
        <v>1917.8110322538562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1503.1992104315084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1706.5580144851406</v>
      </c>
      <c r="BD30" s="165">
        <f>SUM(BD25:BD28)</f>
        <v>2140.6666703923174</v>
      </c>
      <c r="BE30" s="165">
        <f>SUM(BE25:BE28)</f>
        <v>2465.8588575838139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0.99999999999999978</v>
      </c>
      <c r="H31" s="120">
        <f>H29/H30</f>
        <v>0.99999999999999978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1.0000000000000002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1.0000000000000002</v>
      </c>
      <c r="AA31" s="120">
        <f>AA29/AA30</f>
        <v>0.99999999999999989</v>
      </c>
      <c r="AB31" s="120">
        <f>AB29/AB30</f>
        <v>1</v>
      </c>
      <c r="AE31" s="129"/>
      <c r="AG31" s="128"/>
      <c r="AH31" s="120" t="s">
        <v>194</v>
      </c>
      <c r="AI31" s="120">
        <f>AI29/AI30</f>
        <v>1.0000000000000002</v>
      </c>
      <c r="AJ31" s="120">
        <f>AJ29/AJ30</f>
        <v>1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0.99999999999999978</v>
      </c>
      <c r="BE31" s="120">
        <f>BE29/BE30</f>
        <v>1.0000000000000004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1.0000000000000002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1070.4334654528514</v>
      </c>
      <c r="F36" s="139">
        <f t="shared" si="38"/>
        <v>0</v>
      </c>
      <c r="G36" s="139">
        <f t="shared" si="38"/>
        <v>539.40124461056928</v>
      </c>
      <c r="H36" s="139">
        <f t="shared" si="38"/>
        <v>440.1652899365796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481.15912590187975</v>
      </c>
      <c r="P36" s="139">
        <f t="shared" ref="P36:R36" si="39">P25*$U25</f>
        <v>0</v>
      </c>
      <c r="Q36" s="139">
        <f t="shared" si="39"/>
        <v>994.32521399803613</v>
      </c>
      <c r="R36" s="139">
        <f t="shared" si="39"/>
        <v>711.26221125136419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515.63712716232601</v>
      </c>
      <c r="Z36" s="139">
        <f t="shared" ref="Z36:AB36" si="40">Z25*$AE25</f>
        <v>0</v>
      </c>
      <c r="AA36" s="139">
        <f t="shared" si="40"/>
        <v>1060.057855821294</v>
      </c>
      <c r="AB36" s="139">
        <f t="shared" si="40"/>
        <v>758.24581909639301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552.63406421503703</v>
      </c>
      <c r="AJ36" s="139">
        <f t="shared" ref="AJ36:AL36" si="41">AJ25*$AO25</f>
        <v>0</v>
      </c>
      <c r="AK36" s="139">
        <f t="shared" si="41"/>
        <v>1130.4027142830739</v>
      </c>
      <c r="AL36" s="139">
        <f t="shared" si="41"/>
        <v>809.34726146415585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592.6814923337912</v>
      </c>
      <c r="AT36" s="139">
        <f t="shared" ref="AT36:AV36" si="42">AT25*$AY25</f>
        <v>0</v>
      </c>
      <c r="AU36" s="139">
        <f t="shared" si="42"/>
        <v>1206.207707477005</v>
      </c>
      <c r="AV36" s="139">
        <f t="shared" si="42"/>
        <v>864.04996498510957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635.9076076667194</v>
      </c>
      <c r="BD36" s="139">
        <f t="shared" ref="BD36:BF36" si="43">BD25*$BI25</f>
        <v>0</v>
      </c>
      <c r="BE36" s="139">
        <f t="shared" si="43"/>
        <v>1287.7154535574941</v>
      </c>
      <c r="BF36" s="139">
        <f t="shared" si="43"/>
        <v>922.91237385194142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682.56432916852987</v>
      </c>
      <c r="BN36" s="139">
        <f t="shared" ref="BN36:BP36" si="44">BN25*$BS25</f>
        <v>0</v>
      </c>
      <c r="BO36" s="139">
        <f t="shared" si="44"/>
        <v>1375.3573224745555</v>
      </c>
      <c r="BP36" s="139">
        <f t="shared" si="44"/>
        <v>986.25192777622806</v>
      </c>
      <c r="BQ36" s="120">
        <f>BQ25</f>
        <v>3044.1735794193137</v>
      </c>
      <c r="BR36" s="165">
        <f>SUM(BM36:BP36)</f>
        <v>3044.1735794193132</v>
      </c>
      <c r="BS36" s="129">
        <f>BQ36/BR36</f>
        <v>1.0000000000000002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75.073939150505879</v>
      </c>
      <c r="G37" s="139">
        <f t="shared" si="38"/>
        <v>848.92706352530706</v>
      </c>
      <c r="H37" s="139">
        <f t="shared" si="38"/>
        <v>1125.998997324187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20.016151493394489</v>
      </c>
      <c r="Q37" s="139">
        <f t="shared" si="45"/>
        <v>1001.8668364918951</v>
      </c>
      <c r="R37" s="139">
        <f t="shared" si="45"/>
        <v>1164.8635631659906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21.541543613700739</v>
      </c>
      <c r="AA37" s="139">
        <f t="shared" si="46"/>
        <v>1069.2497144533088</v>
      </c>
      <c r="AB37" s="139">
        <f t="shared" si="46"/>
        <v>1243.1495440130029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23.242753675461799</v>
      </c>
      <c r="AK37" s="139">
        <f t="shared" si="47"/>
        <v>1141.1316343578778</v>
      </c>
      <c r="AL37" s="139">
        <f t="shared" si="47"/>
        <v>1328.009651928927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25.056723362865874</v>
      </c>
      <c r="AU37" s="139">
        <f t="shared" si="48"/>
        <v>1218.791917869411</v>
      </c>
      <c r="AV37" s="139">
        <f t="shared" si="48"/>
        <v>1419.0905235636292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27.018899380144926</v>
      </c>
      <c r="BE37" s="139">
        <f t="shared" si="49"/>
        <v>1302.3519407465919</v>
      </c>
      <c r="BF37" s="139">
        <f t="shared" si="49"/>
        <v>1517.164594949418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29.141192646154074</v>
      </c>
      <c r="BO37" s="139">
        <f t="shared" si="50"/>
        <v>1392.262011022096</v>
      </c>
      <c r="BP37" s="139">
        <f t="shared" si="50"/>
        <v>1622.7703757510633</v>
      </c>
      <c r="BQ37" s="120">
        <f>BQ26</f>
        <v>3044.1735794193137</v>
      </c>
      <c r="BR37" s="165">
        <f>SUM(BM37:BP37)</f>
        <v>3044.1735794193132</v>
      </c>
      <c r="BS37" s="129">
        <f>BQ37/BR37</f>
        <v>1.0000000000000002</v>
      </c>
    </row>
    <row r="38" spans="3:71" x14ac:dyDescent="0.3">
      <c r="C38" s="128"/>
      <c r="D38" s="4" t="s">
        <v>13</v>
      </c>
      <c r="E38" s="139">
        <f t="shared" si="38"/>
        <v>333.31974901502156</v>
      </c>
      <c r="F38" s="139">
        <f t="shared" si="38"/>
        <v>715.62703838975597</v>
      </c>
      <c r="G38" s="139">
        <f t="shared" si="38"/>
        <v>5.0532125952225257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364.7559640455292</v>
      </c>
      <c r="P38" s="139">
        <f t="shared" si="51"/>
        <v>725.54993749529069</v>
      </c>
      <c r="Q38" s="139">
        <f t="shared" si="51"/>
        <v>22.677563128092025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384.77421397375093</v>
      </c>
      <c r="Z38" s="139">
        <f t="shared" si="52"/>
        <v>767.79208340577202</v>
      </c>
      <c r="AA38" s="139">
        <f t="shared" si="52"/>
        <v>23.798281987022882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405.52611617820418</v>
      </c>
      <c r="AJ38" s="139">
        <f t="shared" si="53"/>
        <v>813.99325696883636</v>
      </c>
      <c r="AK38" s="139">
        <f t="shared" si="53"/>
        <v>24.955635088946096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428.22689508032136</v>
      </c>
      <c r="AT38" s="139">
        <f t="shared" si="54"/>
        <v>863.22496096273119</v>
      </c>
      <c r="AU38" s="139">
        <f t="shared" si="54"/>
        <v>26.219773230939186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1317.6716292739916</v>
      </c>
      <c r="AY38" s="129">
        <f>AW38/AX38</f>
        <v>1.0000000000000002</v>
      </c>
      <c r="BA38" s="128"/>
      <c r="BB38" s="4" t="s">
        <v>13</v>
      </c>
      <c r="BC38" s="139">
        <f t="shared" ref="BC38:BF38" si="55">BC27*$BI27</f>
        <v>452.62684626901756</v>
      </c>
      <c r="BD38" s="139">
        <f t="shared" si="55"/>
        <v>916.13630213229828</v>
      </c>
      <c r="BE38" s="139">
        <f t="shared" si="55"/>
        <v>27.575313210593865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478.85360630561354</v>
      </c>
      <c r="BN38" s="139">
        <f t="shared" si="56"/>
        <v>973.00634151747124</v>
      </c>
      <c r="BO38" s="139">
        <f t="shared" si="56"/>
        <v>29.02879283260479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351.01016939902081</v>
      </c>
      <c r="F39" s="139">
        <f t="shared" si="38"/>
        <v>752.75052527130197</v>
      </c>
      <c r="G39" s="139">
        <f t="shared" si="38"/>
        <v>0</v>
      </c>
      <c r="H39" s="139">
        <f t="shared" si="38"/>
        <v>4.2393053296771352</v>
      </c>
      <c r="I39" s="120">
        <f>I28</f>
        <v>1108</v>
      </c>
      <c r="J39" s="165">
        <f>SUM(E39:H39)</f>
        <v>1107.9999999999998</v>
      </c>
      <c r="K39" s="129">
        <f>I39/J39</f>
        <v>1.0000000000000002</v>
      </c>
      <c r="M39" s="128"/>
      <c r="N39" s="4" t="s">
        <v>14</v>
      </c>
      <c r="O39" s="139">
        <f t="shared" ref="O39:R39" si="57">O28*$U28</f>
        <v>387.00335551991537</v>
      </c>
      <c r="P39" s="139">
        <f t="shared" si="57"/>
        <v>768.92735477677468</v>
      </c>
      <c r="Q39" s="139">
        <f t="shared" si="57"/>
        <v>0</v>
      </c>
      <c r="R39" s="139">
        <f t="shared" si="57"/>
        <v>16.802527809040662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409.1710859257534</v>
      </c>
      <c r="Z39" s="139">
        <f t="shared" si="58"/>
        <v>815.54565875082164</v>
      </c>
      <c r="AA39" s="139">
        <f t="shared" si="58"/>
        <v>0</v>
      </c>
      <c r="AB39" s="139">
        <f t="shared" si="58"/>
        <v>17.672161218165687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432.20158258944531</v>
      </c>
      <c r="AJ39" s="139">
        <f t="shared" si="59"/>
        <v>866.55075521608774</v>
      </c>
      <c r="AK39" s="139">
        <f t="shared" si="59"/>
        <v>0</v>
      </c>
      <c r="AL39" s="139">
        <f t="shared" si="59"/>
        <v>18.590988706851693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457.41070614563921</v>
      </c>
      <c r="AT39" s="139">
        <f t="shared" si="60"/>
        <v>921.00512900994624</v>
      </c>
      <c r="AU39" s="139">
        <f t="shared" si="60"/>
        <v>0</v>
      </c>
      <c r="AV39" s="139">
        <f t="shared" si="60"/>
        <v>19.58586246823387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484.53724395309922</v>
      </c>
      <c r="BD39" s="139">
        <f t="shared" si="61"/>
        <v>979.60867245205361</v>
      </c>
      <c r="BE39" s="139">
        <f t="shared" si="61"/>
        <v>0</v>
      </c>
      <c r="BF39" s="139">
        <f t="shared" si="61"/>
        <v>20.65439587402976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513.72705154789003</v>
      </c>
      <c r="BN39" s="139">
        <f t="shared" si="62"/>
        <v>1042.6799364442531</v>
      </c>
      <c r="BO39" s="139">
        <f t="shared" si="62"/>
        <v>0</v>
      </c>
      <c r="BP39" s="139">
        <f t="shared" si="62"/>
        <v>21.801962879529103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1754.7633838668939</v>
      </c>
      <c r="F41" s="165">
        <f>SUM(F36:F39)</f>
        <v>1543.4515028115638</v>
      </c>
      <c r="G41" s="165">
        <f>SUM(G36:G39)</f>
        <v>1393.3815207310988</v>
      </c>
      <c r="H41" s="165">
        <f>SUM(H36:H39)</f>
        <v>1570.4035925904438</v>
      </c>
      <c r="K41" s="129"/>
      <c r="M41" s="128"/>
      <c r="N41" s="120" t="s">
        <v>195</v>
      </c>
      <c r="O41" s="165">
        <f>SUM(O36:O39)</f>
        <v>1232.9184454673243</v>
      </c>
      <c r="P41" s="165">
        <f>SUM(P36:P39)</f>
        <v>1514.4934437654597</v>
      </c>
      <c r="Q41" s="165">
        <f>SUM(Q36:Q39)</f>
        <v>2018.8696136180233</v>
      </c>
      <c r="R41" s="165">
        <f>SUM(R36:R39)</f>
        <v>1892.9283022263955</v>
      </c>
      <c r="U41" s="129"/>
      <c r="W41" s="128"/>
      <c r="X41" s="120" t="s">
        <v>195</v>
      </c>
      <c r="Y41" s="165">
        <f>SUM(Y36:Y39)</f>
        <v>1309.5824270618305</v>
      </c>
      <c r="Z41" s="165">
        <f>SUM(Z36:Z39)</f>
        <v>1604.8792857702942</v>
      </c>
      <c r="AA41" s="165">
        <f>SUM(AA36:AA39)</f>
        <v>2153.1058522616258</v>
      </c>
      <c r="AB41" s="165">
        <f>SUM(AB36:AB39)</f>
        <v>2019.0675243275616</v>
      </c>
      <c r="AE41" s="129"/>
      <c r="AG41" s="128"/>
      <c r="AH41" s="120" t="s">
        <v>195</v>
      </c>
      <c r="AI41" s="165">
        <f>SUM(AI36:AI39)</f>
        <v>1390.3617629826865</v>
      </c>
      <c r="AJ41" s="165">
        <f>SUM(AJ36:AJ39)</f>
        <v>1703.7867658603859</v>
      </c>
      <c r="AK41" s="165">
        <f>SUM(AK36:AK39)</f>
        <v>2296.4899837298981</v>
      </c>
      <c r="AL41" s="165">
        <f>SUM(AL36:AL39)</f>
        <v>2155.9479020999343</v>
      </c>
      <c r="AO41" s="129"/>
      <c r="AQ41" s="128"/>
      <c r="AR41" s="120" t="s">
        <v>195</v>
      </c>
      <c r="AS41" s="165">
        <f>SUM(AS36:AS39)</f>
        <v>1478.3190935597518</v>
      </c>
      <c r="AT41" s="165">
        <f>SUM(AT36:AT39)</f>
        <v>1809.2868133355432</v>
      </c>
      <c r="AU41" s="165">
        <f>SUM(AU36:AU39)</f>
        <v>2451.2193985773552</v>
      </c>
      <c r="AV41" s="165">
        <f>SUM(AV36:AV39)</f>
        <v>2302.7263510169723</v>
      </c>
      <c r="AY41" s="129"/>
      <c r="BA41" s="128"/>
      <c r="BB41" s="120" t="s">
        <v>195</v>
      </c>
      <c r="BC41" s="165">
        <f>SUM(BC36:BC39)</f>
        <v>1573.0716978888363</v>
      </c>
      <c r="BD41" s="165">
        <f>SUM(BD36:BD39)</f>
        <v>1922.7638739644967</v>
      </c>
      <c r="BE41" s="165">
        <f>SUM(BE36:BE39)</f>
        <v>2617.6427075146798</v>
      </c>
      <c r="BF41" s="165">
        <f>SUM(BF36:BF39)</f>
        <v>2460.7313646753892</v>
      </c>
      <c r="BI41" s="129"/>
      <c r="BK41" s="128"/>
      <c r="BL41" s="120" t="s">
        <v>195</v>
      </c>
      <c r="BM41" s="165">
        <f>SUM(BM36:BM39)</f>
        <v>1675.1449870220335</v>
      </c>
      <c r="BN41" s="165">
        <f>SUM(BN36:BN39)</f>
        <v>2044.8274706078785</v>
      </c>
      <c r="BO41" s="165">
        <f>SUM(BO36:BO39)</f>
        <v>2796.6481263292562</v>
      </c>
      <c r="BP41" s="165">
        <f>SUM(BP36:BP39)</f>
        <v>2630.8242664068202</v>
      </c>
      <c r="BS41" s="129"/>
    </row>
    <row r="42" spans="3:71" x14ac:dyDescent="0.3">
      <c r="C42" s="128"/>
      <c r="D42" s="120" t="s">
        <v>194</v>
      </c>
      <c r="E42" s="120">
        <f>E40/E41</f>
        <v>1.1682486760593933</v>
      </c>
      <c r="F42" s="120">
        <f>F40/F41</f>
        <v>1.3281920398961051</v>
      </c>
      <c r="G42" s="120">
        <f>G40/G41</f>
        <v>0.75643316946457895</v>
      </c>
      <c r="H42" s="120">
        <f>H40/H41</f>
        <v>0.70555111133712411</v>
      </c>
      <c r="K42" s="129"/>
      <c r="M42" s="128"/>
      <c r="N42" s="120" t="s">
        <v>194</v>
      </c>
      <c r="O42" s="120">
        <f>O40/O41</f>
        <v>1.0771291563073235</v>
      </c>
      <c r="P42" s="120">
        <f>P40/P41</f>
        <v>1.0950564446821582</v>
      </c>
      <c r="Q42" s="120">
        <f>Q40/Q41</f>
        <v>0.94994298755972661</v>
      </c>
      <c r="R42" s="120">
        <f>R40/R41</f>
        <v>0.92709827401970857</v>
      </c>
      <c r="U42" s="129"/>
      <c r="W42" s="128"/>
      <c r="X42" s="120" t="s">
        <v>194</v>
      </c>
      <c r="Y42" s="120">
        <f>Y40/Y41</f>
        <v>1.0140731713554487</v>
      </c>
      <c r="Z42" s="120">
        <f>Z40/Z41</f>
        <v>1.0333835203239183</v>
      </c>
      <c r="AA42" s="120">
        <f>AA40/AA41</f>
        <v>0.89071841509296168</v>
      </c>
      <c r="AB42" s="120">
        <f>AB40/AB41</f>
        <v>0.86917873755689168</v>
      </c>
      <c r="AE42" s="129"/>
      <c r="AG42" s="128"/>
      <c r="AH42" s="120" t="s">
        <v>194</v>
      </c>
      <c r="AI42" s="120">
        <f>AI40/AI41</f>
        <v>1.0811568977607358</v>
      </c>
      <c r="AJ42" s="120">
        <f>AJ40/AJ41</f>
        <v>1.1044465879585339</v>
      </c>
      <c r="AK42" s="120">
        <f>AK40/AK41</f>
        <v>0.94582119540270781</v>
      </c>
      <c r="AL42" s="120">
        <f>AL40/AL41</f>
        <v>0.92283158628199924</v>
      </c>
      <c r="AO42" s="129"/>
      <c r="AQ42" s="128"/>
      <c r="AR42" s="120" t="s">
        <v>194</v>
      </c>
      <c r="AS42" s="120">
        <f>AS40/AS41</f>
        <v>1.0830469272721439</v>
      </c>
      <c r="AT42" s="120">
        <f>AT40/AT41</f>
        <v>1.1089515964273202</v>
      </c>
      <c r="AU42" s="120">
        <f>AU40/AU41</f>
        <v>0.94387993941280213</v>
      </c>
      <c r="AV42" s="120">
        <f>AV40/AV41</f>
        <v>0.92081909180633503</v>
      </c>
      <c r="AY42" s="129"/>
      <c r="BA42" s="128"/>
      <c r="BB42" s="120" t="s">
        <v>194</v>
      </c>
      <c r="BC42" s="120">
        <f>BC40/BC41</f>
        <v>1.0848571090405172</v>
      </c>
      <c r="BD42" s="120">
        <f>BD40/BD41</f>
        <v>1.1133279022860629</v>
      </c>
      <c r="BE42" s="120">
        <f>BE40/BE41</f>
        <v>0.94201506206514485</v>
      </c>
      <c r="BF42" s="120">
        <f>BF40/BF41</f>
        <v>0.91888376522579529</v>
      </c>
      <c r="BI42" s="129"/>
      <c r="BK42" s="128"/>
      <c r="BL42" s="120" t="s">
        <v>194</v>
      </c>
      <c r="BM42" s="120">
        <f>BM40/BM41</f>
        <v>1.1523530459483349</v>
      </c>
      <c r="BN42" s="120">
        <f>BN40/BN41</f>
        <v>1.1852135510904607</v>
      </c>
      <c r="BO42" s="120">
        <f>BO40/BO41</f>
        <v>0.99712870637075479</v>
      </c>
      <c r="BP42" s="120">
        <f>BP40/BP41</f>
        <v>0.97252354654217954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1250.532478824962</v>
      </c>
      <c r="F47" s="139">
        <f t="shared" ref="F47:H47" si="63">F36*F$42</f>
        <v>0</v>
      </c>
      <c r="G47" s="139">
        <f t="shared" si="63"/>
        <v>408.02099307391154</v>
      </c>
      <c r="H47" s="139">
        <f t="shared" si="63"/>
        <v>310.55910948678121</v>
      </c>
      <c r="I47" s="120">
        <f>I36</f>
        <v>2050</v>
      </c>
      <c r="J47" s="165">
        <f>SUM(E47:H47)</f>
        <v>1969.1125813856547</v>
      </c>
      <c r="K47" s="129">
        <f>I47/J47</f>
        <v>1.0410781076607745</v>
      </c>
      <c r="L47" s="150"/>
      <c r="M47" s="128"/>
      <c r="N47" s="4" t="s">
        <v>11</v>
      </c>
      <c r="O47" s="139">
        <f>O36*O$42</f>
        <v>518.27052333226095</v>
      </c>
      <c r="P47" s="139">
        <f t="shared" ref="P47:R47" si="64">P36*P$42</f>
        <v>0</v>
      </c>
      <c r="Q47" s="139">
        <f t="shared" si="64"/>
        <v>944.55226439125897</v>
      </c>
      <c r="R47" s="139">
        <f t="shared" si="64"/>
        <v>659.40996842658103</v>
      </c>
      <c r="S47" s="120">
        <f>S36</f>
        <v>2186.7465511512801</v>
      </c>
      <c r="T47" s="165">
        <f>SUM(O47:R47)</f>
        <v>2122.2327561501011</v>
      </c>
      <c r="U47" s="129">
        <f>S47/T47</f>
        <v>1.03039901952989</v>
      </c>
      <c r="W47" s="128"/>
      <c r="X47" s="4" t="s">
        <v>11</v>
      </c>
      <c r="Y47" s="139">
        <f>Y36*Y$42</f>
        <v>522.89377681011274</v>
      </c>
      <c r="Z47" s="139">
        <f t="shared" ref="Z47:AB47" si="65">Z36*Z$42</f>
        <v>0</v>
      </c>
      <c r="AA47" s="139">
        <f t="shared" si="65"/>
        <v>944.21305324398622</v>
      </c>
      <c r="AB47" s="139">
        <f t="shared" si="65"/>
        <v>659.05114379999418</v>
      </c>
      <c r="AC47" s="120">
        <f>AC36</f>
        <v>2333.9408020800124</v>
      </c>
      <c r="AD47" s="165">
        <f>SUM(Y47:AB47)</f>
        <v>2126.1579738540931</v>
      </c>
      <c r="AE47" s="129">
        <f>AC47/AD47</f>
        <v>1.0977269002496888</v>
      </c>
      <c r="AG47" s="128"/>
      <c r="AH47" s="4" t="s">
        <v>11</v>
      </c>
      <c r="AI47" s="139">
        <f>AI36*AI$42</f>
        <v>597.48413046363669</v>
      </c>
      <c r="AJ47" s="139">
        <f t="shared" ref="AJ47:AL47" si="66">AJ36*AJ$42</f>
        <v>0</v>
      </c>
      <c r="AK47" s="139">
        <f t="shared" si="66"/>
        <v>1069.1588465096825</v>
      </c>
      <c r="AL47" s="139">
        <f t="shared" si="66"/>
        <v>746.89121714995895</v>
      </c>
      <c r="AM47" s="120">
        <f>AM36</f>
        <v>2492.3840399622668</v>
      </c>
      <c r="AN47" s="165">
        <f>SUM(AI47:AL47)</f>
        <v>2413.5341941232782</v>
      </c>
      <c r="AO47" s="129">
        <f>AM47/AN47</f>
        <v>1.0326698689544074</v>
      </c>
      <c r="BA47" s="128"/>
      <c r="BB47" s="4" t="s">
        <v>11</v>
      </c>
      <c r="BC47" s="139">
        <f>BC36*BC$42</f>
        <v>689.8688888701887</v>
      </c>
      <c r="BD47" s="139">
        <f t="shared" ref="BD47:BF47" si="67">BD36*BD$42</f>
        <v>0</v>
      </c>
      <c r="BE47" s="139">
        <f t="shared" si="67"/>
        <v>1213.047352905209</v>
      </c>
      <c r="BF47" s="139">
        <f t="shared" si="67"/>
        <v>848.04919705854877</v>
      </c>
      <c r="BG47" s="120">
        <f>BG36</f>
        <v>2846.535435076155</v>
      </c>
      <c r="BH47" s="165">
        <f>SUM(BC47:BF47)</f>
        <v>2750.9654388339468</v>
      </c>
      <c r="BI47" s="129">
        <f>BG47/BH47</f>
        <v>1.0347405295948455</v>
      </c>
      <c r="BK47" s="128"/>
      <c r="BL47" s="4" t="s">
        <v>11</v>
      </c>
      <c r="BM47" s="139">
        <f>BM36*BM$42</f>
        <v>786.55508377303727</v>
      </c>
      <c r="BN47" s="139">
        <f t="shared" ref="BN47:BP47" si="68">BN36*BN$42</f>
        <v>0</v>
      </c>
      <c r="BO47" s="139">
        <f t="shared" si="68"/>
        <v>1371.4082677565987</v>
      </c>
      <c r="BP47" s="139">
        <f t="shared" si="68"/>
        <v>959.15322258499884</v>
      </c>
      <c r="BQ47" s="120">
        <f>BQ36</f>
        <v>3044.1735794193137</v>
      </c>
      <c r="BR47" s="165">
        <f>SUM(BM47:BP47)</f>
        <v>3117.1165741146347</v>
      </c>
      <c r="BS47" s="129">
        <f>BQ47/BR47</f>
        <v>0.97659920860802607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99.712608383346478</v>
      </c>
      <c r="G48" s="139">
        <f t="shared" si="69"/>
        <v>642.156589306706</v>
      </c>
      <c r="H48" s="139">
        <f t="shared" si="69"/>
        <v>794.44984392656761</v>
      </c>
      <c r="I48" s="120">
        <f>I37</f>
        <v>2050</v>
      </c>
      <c r="J48" s="165">
        <f>SUM(E48:H48)</f>
        <v>1536.3190416166201</v>
      </c>
      <c r="K48" s="129">
        <f>I48/J48</f>
        <v>1.3343582579324471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21.918815690576039</v>
      </c>
      <c r="Q48" s="139">
        <f t="shared" si="70"/>
        <v>951.716375794123</v>
      </c>
      <c r="R48" s="139">
        <f t="shared" si="70"/>
        <v>1079.9429988796376</v>
      </c>
      <c r="S48" s="120">
        <f>S37</f>
        <v>2186.7465511512801</v>
      </c>
      <c r="T48" s="165">
        <f>SUM(O48:R48)</f>
        <v>2053.5781903643365</v>
      </c>
      <c r="U48" s="129">
        <f>S48/T48</f>
        <v>1.0648469882528881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22.260676172737291</v>
      </c>
      <c r="AA48" s="139">
        <f t="shared" si="71"/>
        <v>952.40041099645305</v>
      </c>
      <c r="AB48" s="139">
        <f t="shared" si="71"/>
        <v>1080.5191512596475</v>
      </c>
      <c r="AC48" s="120">
        <f>AC37</f>
        <v>2333.9408020800124</v>
      </c>
      <c r="AD48" s="165">
        <f>SUM(Y48:AB48)</f>
        <v>2055.1802384288376</v>
      </c>
      <c r="AE48" s="129">
        <f>AC48/AD48</f>
        <v>1.1356380128802155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25.670379991624458</v>
      </c>
      <c r="AK48" s="139">
        <f t="shared" si="72"/>
        <v>1079.3064865202136</v>
      </c>
      <c r="AL48" s="139">
        <f t="shared" si="72"/>
        <v>1225.5292536873774</v>
      </c>
      <c r="AM48" s="120">
        <f>AM37</f>
        <v>2492.3840399622668</v>
      </c>
      <c r="AN48" s="165">
        <f>SUM(AI48:AL48)</f>
        <v>2330.5061201992157</v>
      </c>
      <c r="AO48" s="129">
        <f>AM48/AN48</f>
        <v>1.0694604139246857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30.080894568974959</v>
      </c>
      <c r="BE48" s="139">
        <f t="shared" si="73"/>
        <v>1226.8351442930627</v>
      </c>
      <c r="BF48" s="139">
        <f t="shared" si="73"/>
        <v>1394.0979154743898</v>
      </c>
      <c r="BG48" s="120">
        <f>BG37</f>
        <v>2846.535435076155</v>
      </c>
      <c r="BH48" s="165">
        <f>SUM(BC48:BF48)</f>
        <v>2651.0139543364276</v>
      </c>
      <c r="BI48" s="129">
        <f>BG48/BH48</f>
        <v>1.0737534709766052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34.538536419159492</v>
      </c>
      <c r="BO48" s="139">
        <f t="shared" si="74"/>
        <v>1388.2644179796082</v>
      </c>
      <c r="BP48" s="139">
        <f t="shared" si="74"/>
        <v>1578.1824010490093</v>
      </c>
      <c r="BQ48" s="120">
        <f>BQ37</f>
        <v>3044.1735794193137</v>
      </c>
      <c r="BR48" s="165">
        <f>SUM(BM48:BP48)</f>
        <v>3000.9853554477768</v>
      </c>
      <c r="BS48" s="129">
        <f>BQ48/BR48</f>
        <v>1.0143913477928628</v>
      </c>
    </row>
    <row r="49" spans="3:71" x14ac:dyDescent="0.3">
      <c r="C49" s="128"/>
      <c r="D49" s="4" t="s">
        <v>13</v>
      </c>
      <c r="E49" s="139">
        <f t="shared" ref="E49:H49" si="75">E38*E$42</f>
        <v>389.40035549124821</v>
      </c>
      <c r="F49" s="139">
        <f t="shared" si="75"/>
        <v>950.49013592369829</v>
      </c>
      <c r="G49" s="139">
        <f t="shared" si="75"/>
        <v>3.8224176193825055</v>
      </c>
      <c r="H49" s="139">
        <f t="shared" si="75"/>
        <v>0</v>
      </c>
      <c r="I49" s="120">
        <f>I38</f>
        <v>1054</v>
      </c>
      <c r="J49" s="165">
        <f>SUM(E49:H49)</f>
        <v>1343.7129090343292</v>
      </c>
      <c r="K49" s="129">
        <f>I49/J49</f>
        <v>0.78439374431363185</v>
      </c>
      <c r="L49" s="150"/>
      <c r="M49" s="128"/>
      <c r="N49" s="4" t="s">
        <v>13</v>
      </c>
      <c r="O49" s="139">
        <f t="shared" ref="O49:R49" si="76">O38*O$42</f>
        <v>392.8892838104253</v>
      </c>
      <c r="P49" s="139">
        <f t="shared" si="76"/>
        <v>794.5181349929552</v>
      </c>
      <c r="Q49" s="139">
        <f t="shared" si="76"/>
        <v>21.542392068474037</v>
      </c>
      <c r="R49" s="139">
        <f t="shared" si="76"/>
        <v>0</v>
      </c>
      <c r="S49" s="120">
        <f>S38</f>
        <v>1112.9834646689119</v>
      </c>
      <c r="T49" s="165">
        <f>SUM(O49:R49)</f>
        <v>1208.9498108718547</v>
      </c>
      <c r="U49" s="129">
        <f>S49/T49</f>
        <v>0.9206200742661641</v>
      </c>
      <c r="W49" s="128"/>
      <c r="X49" s="4" t="s">
        <v>13</v>
      </c>
      <c r="Y49" s="139">
        <f t="shared" ref="Y49:AB49" si="77">Y38*Y$42</f>
        <v>390.18920742016161</v>
      </c>
      <c r="Z49" s="139">
        <f t="shared" si="77"/>
        <v>793.42368602669217</v>
      </c>
      <c r="AA49" s="139">
        <f t="shared" si="77"/>
        <v>21.197568013416401</v>
      </c>
      <c r="AB49" s="139">
        <f t="shared" si="77"/>
        <v>0</v>
      </c>
      <c r="AC49" s="120">
        <f>AC38</f>
        <v>1176.364579366546</v>
      </c>
      <c r="AD49" s="165">
        <f>SUM(Y49:AB49)</f>
        <v>1204.8104614602703</v>
      </c>
      <c r="AE49" s="129">
        <f>AC49/AD49</f>
        <v>0.97638974510625764</v>
      </c>
      <c r="AG49" s="128"/>
      <c r="AH49" s="4" t="s">
        <v>13</v>
      </c>
      <c r="AI49" s="139">
        <f t="shared" ref="AI49:AL49" si="78">AI38*AI$42</f>
        <v>438.43735772818695</v>
      </c>
      <c r="AJ49" s="139">
        <f t="shared" si="78"/>
        <v>899.01207528048542</v>
      </c>
      <c r="AK49" s="139">
        <f t="shared" si="78"/>
        <v>23.603568611860759</v>
      </c>
      <c r="AL49" s="139">
        <f t="shared" si="78"/>
        <v>0</v>
      </c>
      <c r="AM49" s="120">
        <f>AM38</f>
        <v>1244.4750082359867</v>
      </c>
      <c r="AN49" s="165">
        <f>SUM(AI49:AL49)</f>
        <v>1361.053001620533</v>
      </c>
      <c r="AO49" s="129">
        <f>AM49/AN49</f>
        <v>0.91434720525523761</v>
      </c>
      <c r="BA49" s="128"/>
      <c r="BB49" s="4" t="s">
        <v>13</v>
      </c>
      <c r="BC49" s="139">
        <f t="shared" ref="BC49:BF49" si="79">BC38*BC$42</f>
        <v>491.03545191753301</v>
      </c>
      <c r="BD49" s="139">
        <f t="shared" si="79"/>
        <v>1019.9601074610624</v>
      </c>
      <c r="BE49" s="139">
        <f t="shared" si="79"/>
        <v>25.976360385543387</v>
      </c>
      <c r="BF49" s="139">
        <f t="shared" si="79"/>
        <v>0</v>
      </c>
      <c r="BG49" s="120">
        <f>BG38</f>
        <v>1396.3384616119097</v>
      </c>
      <c r="BH49" s="165">
        <f>SUM(BC49:BF49)</f>
        <v>1536.9719197641386</v>
      </c>
      <c r="BI49" s="129">
        <f>BG49/BH49</f>
        <v>0.90849965679671596</v>
      </c>
      <c r="BK49" s="128"/>
      <c r="BL49" s="4" t="s">
        <v>13</v>
      </c>
      <c r="BM49" s="139">
        <f t="shared" ref="BM49:BP49" si="80">BM38*BM$42</f>
        <v>551.8084117896185</v>
      </c>
      <c r="BN49" s="139">
        <f t="shared" si="80"/>
        <v>1153.2203012634595</v>
      </c>
      <c r="BO49" s="139">
        <f t="shared" si="80"/>
        <v>28.945442644679854</v>
      </c>
      <c r="BP49" s="139">
        <f t="shared" si="80"/>
        <v>0</v>
      </c>
      <c r="BQ49" s="120">
        <f>BQ38</f>
        <v>1480.8887406556896</v>
      </c>
      <c r="BR49" s="165">
        <f>SUM(BM49:BP49)</f>
        <v>1733.9741556977579</v>
      </c>
      <c r="BS49" s="129">
        <f>BQ49/BR49</f>
        <v>0.85404314463947373</v>
      </c>
    </row>
    <row r="50" spans="3:71" x14ac:dyDescent="0.3">
      <c r="C50" s="128"/>
      <c r="D50" s="4" t="s">
        <v>14</v>
      </c>
      <c r="E50" s="139">
        <f t="shared" ref="E50:H50" si="81">E39*E$42</f>
        <v>410.06716568378943</v>
      </c>
      <c r="F50" s="139">
        <f t="shared" si="81"/>
        <v>999.79725569295522</v>
      </c>
      <c r="G50" s="139">
        <f t="shared" si="81"/>
        <v>0</v>
      </c>
      <c r="H50" s="139">
        <f t="shared" si="81"/>
        <v>2.991046586651096</v>
      </c>
      <c r="I50" s="120">
        <f>I39</f>
        <v>1108</v>
      </c>
      <c r="J50" s="165">
        <f>SUM(E50:H50)</f>
        <v>1412.8554679633958</v>
      </c>
      <c r="K50" s="129">
        <f>I50/J50</f>
        <v>0.78422742108020493</v>
      </c>
      <c r="L50" s="150"/>
      <c r="M50" s="128"/>
      <c r="N50" s="4" t="s">
        <v>14</v>
      </c>
      <c r="O50" s="139">
        <f t="shared" ref="O50:R50" si="82">O39*O$42</f>
        <v>416.85259781926965</v>
      </c>
      <c r="P50" s="139">
        <f t="shared" si="82"/>
        <v>842.01885534071141</v>
      </c>
      <c r="Q50" s="139">
        <f t="shared" si="82"/>
        <v>0</v>
      </c>
      <c r="R50" s="139">
        <f t="shared" si="82"/>
        <v>15.577594530929753</v>
      </c>
      <c r="S50" s="120">
        <f>S39</f>
        <v>1172.7332381057306</v>
      </c>
      <c r="T50" s="165">
        <f>SUM(O50:R50)</f>
        <v>1274.4490476909107</v>
      </c>
      <c r="U50" s="129">
        <f>S50/T50</f>
        <v>0.92018840630037568</v>
      </c>
      <c r="W50" s="128"/>
      <c r="X50" s="4" t="s">
        <v>14</v>
      </c>
      <c r="Y50" s="139">
        <f t="shared" ref="Y50:AB50" si="83">Y39*Y$42</f>
        <v>414.92942073168155</v>
      </c>
      <c r="Z50" s="139">
        <f t="shared" si="83"/>
        <v>842.7714438248131</v>
      </c>
      <c r="AA50" s="139">
        <f t="shared" si="83"/>
        <v>0</v>
      </c>
      <c r="AB50" s="139">
        <f t="shared" si="83"/>
        <v>15.360266777507112</v>
      </c>
      <c r="AC50" s="120">
        <f>AC39</f>
        <v>1242.3889058947407</v>
      </c>
      <c r="AD50" s="165">
        <f>SUM(Y50:AB50)</f>
        <v>1273.0611313340019</v>
      </c>
      <c r="AE50" s="129">
        <f>AC50/AD50</f>
        <v>0.97590671438761101</v>
      </c>
      <c r="AG50" s="128"/>
      <c r="AH50" s="4" t="s">
        <v>14</v>
      </c>
      <c r="AI50" s="139">
        <f t="shared" ref="AI50:AL50" si="84">AI39*AI$42</f>
        <v>467.27772223968509</v>
      </c>
      <c r="AJ50" s="139">
        <f t="shared" si="84"/>
        <v>957.0590248912988</v>
      </c>
      <c r="AK50" s="139">
        <f t="shared" si="84"/>
        <v>0</v>
      </c>
      <c r="AL50" s="139">
        <f t="shared" si="84"/>
        <v>17.15635159889468</v>
      </c>
      <c r="AM50" s="120">
        <f>AM39</f>
        <v>1317.3433265123847</v>
      </c>
      <c r="AN50" s="165">
        <f>SUM(AI50:AL50)</f>
        <v>1441.4930987298785</v>
      </c>
      <c r="AO50" s="129">
        <f>AM50/AN50</f>
        <v>0.91387418203605408</v>
      </c>
      <c r="BA50" s="128"/>
      <c r="BB50" s="4" t="s">
        <v>14</v>
      </c>
      <c r="BC50" s="139">
        <f t="shared" ref="BC50:BF50" si="85">BC39*BC$42</f>
        <v>525.65367369741909</v>
      </c>
      <c r="BD50" s="139">
        <f t="shared" si="85"/>
        <v>1090.6256683622798</v>
      </c>
      <c r="BE50" s="139">
        <f t="shared" si="85"/>
        <v>0</v>
      </c>
      <c r="BF50" s="139">
        <f t="shared" si="85"/>
        <v>18.978989049192595</v>
      </c>
      <c r="BG50" s="120">
        <f>BG39</f>
        <v>1484.8003122791824</v>
      </c>
      <c r="BH50" s="165">
        <f>SUM(BC50:BF50)</f>
        <v>1635.2583311088918</v>
      </c>
      <c r="BI50" s="129">
        <f>BG50/BH50</f>
        <v>0.90799128433262188</v>
      </c>
      <c r="BK50" s="128"/>
      <c r="BL50" s="4" t="s">
        <v>14</v>
      </c>
      <c r="BM50" s="139">
        <f t="shared" ref="BM50:BP50" si="86">BM39*BM$42</f>
        <v>591.99493263726833</v>
      </c>
      <c r="BN50" s="139">
        <f t="shared" si="86"/>
        <v>1235.798390123869</v>
      </c>
      <c r="BO50" s="139">
        <f t="shared" si="86"/>
        <v>0</v>
      </c>
      <c r="BP50" s="139">
        <f t="shared" si="86"/>
        <v>21.202922261180593</v>
      </c>
      <c r="BQ50" s="120">
        <f>BQ39</f>
        <v>1578.2089508716722</v>
      </c>
      <c r="BR50" s="165">
        <f>SUM(BM50:BP50)</f>
        <v>1848.9962450223181</v>
      </c>
      <c r="BS50" s="129">
        <f>BQ50/BR50</f>
        <v>0.85354902970753332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2049.9999999999995</v>
      </c>
      <c r="F52" s="165">
        <f>SUM(F47:F50)</f>
        <v>2050</v>
      </c>
      <c r="G52" s="165">
        <f>SUM(G47:G50)</f>
        <v>1054</v>
      </c>
      <c r="H52" s="165">
        <f>SUM(H47:H50)</f>
        <v>1107.9999999999998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1754.9305618371482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1917.8110322538557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1503.1992104315088</v>
      </c>
      <c r="AJ52" s="165">
        <f>SUM(AJ47:AJ50)</f>
        <v>1881.7414801634086</v>
      </c>
      <c r="AK52" s="165">
        <f>SUM(AK47:AK50)</f>
        <v>2172.0689016417568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1706.5580144851406</v>
      </c>
      <c r="BD52" s="165">
        <f>SUM(BD47:BD50)</f>
        <v>2140.6666703923174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1.0000000000000002</v>
      </c>
      <c r="F53" s="120">
        <f>F51/F52</f>
        <v>1</v>
      </c>
      <c r="G53" s="120">
        <f>G51/G52</f>
        <v>1</v>
      </c>
      <c r="H53" s="120">
        <f>H51/H52</f>
        <v>1.0000000000000002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0.99999999999999989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1.0000000000000002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0.99999999999999989</v>
      </c>
      <c r="AJ53" s="120">
        <f>AJ51/AJ52</f>
        <v>1.0000000000000002</v>
      </c>
      <c r="AK53" s="120">
        <f>AK51/AK52</f>
        <v>1.0000000000000002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0.99999999999999978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1301.9019866234289</v>
      </c>
      <c r="F58" s="139">
        <f t="shared" ref="F58:H58" si="87">F47*$K47</f>
        <v>0</v>
      </c>
      <c r="G58" s="139">
        <f t="shared" si="87"/>
        <v>424.78172335525778</v>
      </c>
      <c r="H58" s="139">
        <f t="shared" si="87"/>
        <v>323.31629002131348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534.02543909280462</v>
      </c>
      <c r="P58" s="139">
        <f t="shared" ref="P58:R58" si="88">P47*$U47</f>
        <v>0</v>
      </c>
      <c r="Q58" s="139">
        <f t="shared" si="88"/>
        <v>973.26572712349071</v>
      </c>
      <c r="R58" s="139">
        <f t="shared" si="88"/>
        <v>679.45538493498486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617.00385870822174</v>
      </c>
      <c r="AJ58" s="139">
        <f t="shared" ref="AJ58:AL58" si="89">AJ47*$AO47</f>
        <v>0</v>
      </c>
      <c r="AK58" s="139">
        <f t="shared" si="89"/>
        <v>1104.0881259165992</v>
      </c>
      <c r="AL58" s="139">
        <f t="shared" si="89"/>
        <v>771.29205533744596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713.83529942054668</v>
      </c>
      <c r="BD58" s="139">
        <f t="shared" ref="BD58:BF58" si="90">BD47*$BI47</f>
        <v>0</v>
      </c>
      <c r="BE58" s="139">
        <f t="shared" si="90"/>
        <v>1255.1892603687613</v>
      </c>
      <c r="BF58" s="139">
        <f t="shared" si="90"/>
        <v>877.51087528684627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768.14907233936788</v>
      </c>
      <c r="BN58" s="139">
        <f t="shared" ref="BN58:BP58" si="91">BN47*$BS47</f>
        <v>0</v>
      </c>
      <c r="BO58" s="139">
        <f t="shared" si="91"/>
        <v>1339.3162289695981</v>
      </c>
      <c r="BP58" s="139">
        <f t="shared" si="91"/>
        <v>936.70827811034769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133.05234241630254</v>
      </c>
      <c r="G59" s="139">
        <f t="shared" si="92"/>
        <v>856.86694782713812</v>
      </c>
      <c r="H59" s="139">
        <f t="shared" si="92"/>
        <v>1060.0807097565591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23.340184874180043</v>
      </c>
      <c r="Q59" s="139">
        <f t="shared" si="93"/>
        <v>1013.4323164353258</v>
      </c>
      <c r="R59" s="139">
        <f t="shared" si="93"/>
        <v>1149.9740498417743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27.453455211446663</v>
      </c>
      <c r="AK59" s="139">
        <f t="shared" si="94"/>
        <v>1154.275561825506</v>
      </c>
      <c r="AL59" s="139">
        <f t="shared" si="94"/>
        <v>1310.6550229253137</v>
      </c>
      <c r="AM59" s="120">
        <f>AM48</f>
        <v>2492.3840399622668</v>
      </c>
      <c r="AN59" s="165">
        <f>SUM(AI59:AL59)</f>
        <v>2492.3840399622663</v>
      </c>
      <c r="AO59" s="129">
        <f>AM59/AN59</f>
        <v>1.0000000000000002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32.299464953518175</v>
      </c>
      <c r="BE59" s="139">
        <f t="shared" si="95"/>
        <v>1317.3184945007604</v>
      </c>
      <c r="BF59" s="139">
        <f t="shared" si="95"/>
        <v>1496.9174756218761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35.03559250902407</v>
      </c>
      <c r="BO59" s="139">
        <f t="shared" si="96"/>
        <v>1408.2434140472089</v>
      </c>
      <c r="BP59" s="139">
        <f t="shared" si="96"/>
        <v>1600.8945728630808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305.44320288083946</v>
      </c>
      <c r="F60" s="139">
        <f t="shared" si="97"/>
        <v>745.55851665036255</v>
      </c>
      <c r="G60" s="139">
        <f t="shared" si="97"/>
        <v>2.9982804687978422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361.70176163993375</v>
      </c>
      <c r="P60" s="139">
        <f t="shared" si="98"/>
        <v>731.44934444302862</v>
      </c>
      <c r="Q60" s="139">
        <f t="shared" si="98"/>
        <v>19.832358585949393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400.88397271825858</v>
      </c>
      <c r="AJ60" s="139">
        <f t="shared" si="99"/>
        <v>822.00917852342309</v>
      </c>
      <c r="AK60" s="139">
        <f t="shared" si="99"/>
        <v>21.581856994305134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446.10553954209905</v>
      </c>
      <c r="BD60" s="139">
        <f t="shared" si="100"/>
        <v>926.63340757471678</v>
      </c>
      <c r="BE60" s="139">
        <f t="shared" si="100"/>
        <v>23.599514495093974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471.26819124331945</v>
      </c>
      <c r="BN60" s="139">
        <f t="shared" si="101"/>
        <v>984.89989255312628</v>
      </c>
      <c r="BO60" s="139">
        <f t="shared" si="101"/>
        <v>24.720656859243906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321.5859158138673</v>
      </c>
      <c r="F61" s="139">
        <f t="shared" si="102"/>
        <v>784.06842343515257</v>
      </c>
      <c r="G61" s="139">
        <f t="shared" si="102"/>
        <v>0</v>
      </c>
      <c r="H61" s="139">
        <f t="shared" si="102"/>
        <v>2.3456607509801386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383.58292764948521</v>
      </c>
      <c r="P61" s="139">
        <f t="shared" si="103"/>
        <v>774.81598857083577</v>
      </c>
      <c r="Q61" s="139">
        <f t="shared" si="103"/>
        <v>0</v>
      </c>
      <c r="R61" s="139">
        <f t="shared" si="103"/>
        <v>14.334321885409699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427.0330461954627</v>
      </c>
      <c r="AJ61" s="139">
        <f t="shared" si="104"/>
        <v>874.63153353275925</v>
      </c>
      <c r="AK61" s="139">
        <f t="shared" si="104"/>
        <v>0</v>
      </c>
      <c r="AL61" s="139">
        <f t="shared" si="104"/>
        <v>15.678746784162824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477.28895429468048</v>
      </c>
      <c r="BD61" s="139">
        <f t="shared" si="105"/>
        <v>990.27860134239063</v>
      </c>
      <c r="BE61" s="139">
        <f t="shared" si="105"/>
        <v>0</v>
      </c>
      <c r="BF61" s="139">
        <f t="shared" si="105"/>
        <v>17.232756642111152</v>
      </c>
      <c r="BG61" s="120">
        <f>BG50</f>
        <v>1484.8003122791824</v>
      </c>
      <c r="BH61" s="165">
        <f>SUM(BC61:BF61)</f>
        <v>1484.8003122791822</v>
      </c>
      <c r="BI61" s="129">
        <f>BG61/BH61</f>
        <v>1.0000000000000002</v>
      </c>
      <c r="BK61" s="128"/>
      <c r="BL61" s="4" t="s">
        <v>14</v>
      </c>
      <c r="BM61" s="139">
        <f t="shared" ref="BM61:BP61" si="106">BM50*$BS50</f>
        <v>505.29670034431695</v>
      </c>
      <c r="BN61" s="139">
        <f t="shared" si="106"/>
        <v>1054.8145168043602</v>
      </c>
      <c r="BO61" s="139">
        <f t="shared" si="106"/>
        <v>0</v>
      </c>
      <c r="BP61" s="139">
        <f t="shared" si="106"/>
        <v>18.097733722994953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1928.9311053181357</v>
      </c>
      <c r="F63" s="165">
        <f>SUM(F58:F61)</f>
        <v>1662.6792825018176</v>
      </c>
      <c r="G63" s="165">
        <f>SUM(G58:G61)</f>
        <v>1284.6469516511938</v>
      </c>
      <c r="H63" s="165">
        <f>SUM(H58:H61)</f>
        <v>1385.7426605288529</v>
      </c>
      <c r="K63" s="129"/>
      <c r="M63" s="128"/>
      <c r="N63" s="120" t="s">
        <v>195</v>
      </c>
      <c r="O63" s="165">
        <f>SUM(O58:O61)</f>
        <v>1279.3101283822234</v>
      </c>
      <c r="P63" s="165">
        <f>SUM(P58:P61)</f>
        <v>1529.6055178880445</v>
      </c>
      <c r="Q63" s="165">
        <f>SUM(Q58:Q61)</f>
        <v>2006.530402144766</v>
      </c>
      <c r="R63" s="165">
        <f>SUM(R58:R61)</f>
        <v>1843.7637566621688</v>
      </c>
      <c r="U63" s="129"/>
      <c r="AG63" s="128"/>
      <c r="AH63" s="120" t="s">
        <v>195</v>
      </c>
      <c r="AI63" s="165">
        <f>SUM(AI58:AI61)</f>
        <v>1444.920877621943</v>
      </c>
      <c r="AJ63" s="165">
        <f>SUM(AJ58:AJ61)</f>
        <v>1724.094167267629</v>
      </c>
      <c r="AK63" s="165">
        <f>SUM(AK58:AK61)</f>
        <v>2279.9455447364103</v>
      </c>
      <c r="AL63" s="165">
        <f>SUM(AL58:AL61)</f>
        <v>2097.6258250469223</v>
      </c>
      <c r="AO63" s="129"/>
      <c r="BA63" s="128"/>
      <c r="BB63" s="120" t="s">
        <v>195</v>
      </c>
      <c r="BC63" s="165">
        <f>SUM(BC58:BC61)</f>
        <v>1637.2297932573263</v>
      </c>
      <c r="BD63" s="165">
        <f>SUM(BD58:BD61)</f>
        <v>1949.2114738706255</v>
      </c>
      <c r="BE63" s="165">
        <f>SUM(BE58:BE61)</f>
        <v>2596.1072693646156</v>
      </c>
      <c r="BF63" s="165">
        <f>SUM(BF58:BF61)</f>
        <v>2391.6611075508335</v>
      </c>
      <c r="BI63" s="129"/>
      <c r="BK63" s="128"/>
      <c r="BL63" s="120" t="s">
        <v>195</v>
      </c>
      <c r="BM63" s="165">
        <f>SUM(BM58:BM61)</f>
        <v>1744.7139639270044</v>
      </c>
      <c r="BN63" s="165">
        <f>SUM(BN58:BN61)</f>
        <v>2074.7500018665105</v>
      </c>
      <c r="BO63" s="165">
        <f>SUM(BO58:BO61)</f>
        <v>2772.2802998760508</v>
      </c>
      <c r="BP63" s="165">
        <f>SUM(BP58:BP61)</f>
        <v>2555.7005846964239</v>
      </c>
      <c r="BS63" s="129"/>
    </row>
    <row r="64" spans="3:71" x14ac:dyDescent="0.3">
      <c r="C64" s="128"/>
      <c r="D64" s="120" t="s">
        <v>194</v>
      </c>
      <c r="E64" s="120">
        <f>E62/E63</f>
        <v>1.0627647583410693</v>
      </c>
      <c r="F64" s="120">
        <f>F62/F63</f>
        <v>1.2329497465773342</v>
      </c>
      <c r="G64" s="120">
        <f>G62/G63</f>
        <v>0.82045888066387684</v>
      </c>
      <c r="H64" s="120">
        <f>H62/H63</f>
        <v>0.79957125630897763</v>
      </c>
      <c r="K64" s="129"/>
      <c r="M64" s="128"/>
      <c r="N64" s="120" t="s">
        <v>194</v>
      </c>
      <c r="O64" s="120">
        <f>O62/O63</f>
        <v>1.0380691714223509</v>
      </c>
      <c r="P64" s="120">
        <f>P62/P63</f>
        <v>1.08423759369939</v>
      </c>
      <c r="Q64" s="120">
        <f>Q62/Q63</f>
        <v>0.95578468694215724</v>
      </c>
      <c r="R64" s="120">
        <f>R62/R63</f>
        <v>0.95181964364792693</v>
      </c>
      <c r="U64" s="129"/>
      <c r="AG64" s="128"/>
      <c r="AH64" s="120" t="s">
        <v>194</v>
      </c>
      <c r="AI64" s="120">
        <f>AI62/AI63</f>
        <v>1.0403332346512153</v>
      </c>
      <c r="AJ64" s="120">
        <f>AJ62/AJ63</f>
        <v>1.0914377624428842</v>
      </c>
      <c r="AK64" s="120">
        <f>AK62/AK63</f>
        <v>0.95268455277640196</v>
      </c>
      <c r="AL64" s="120">
        <f>AL62/AL63</f>
        <v>0.94848985871525748</v>
      </c>
      <c r="AO64" s="129"/>
      <c r="BA64" s="128"/>
      <c r="BB64" s="120" t="s">
        <v>194</v>
      </c>
      <c r="BC64" s="120">
        <f>BC62/BC63</f>
        <v>1.0423448324195737</v>
      </c>
      <c r="BD64" s="120">
        <f>BD62/BD63</f>
        <v>1.0982218702732707</v>
      </c>
      <c r="BE64" s="120">
        <f>BE62/BE63</f>
        <v>0.94982934129194185</v>
      </c>
      <c r="BF64" s="120">
        <f>BF62/BF63</f>
        <v>0.94542077656546575</v>
      </c>
      <c r="BI64" s="129"/>
      <c r="BK64" s="128"/>
      <c r="BL64" s="120" t="s">
        <v>194</v>
      </c>
      <c r="BM64" s="120">
        <f>BM62/BM63</f>
        <v>1.1064039539496038</v>
      </c>
      <c r="BN64" s="120">
        <f>BN62/BN63</f>
        <v>1.1681201232081839</v>
      </c>
      <c r="BO64" s="120">
        <f>BO62/BO63</f>
        <v>1.0058932816084889</v>
      </c>
      <c r="BP64" s="120">
        <f>BP62/BP63</f>
        <v>1.0011104435377753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1383.6155501976066</v>
      </c>
      <c r="F69" s="139">
        <f t="shared" ref="F69:H69" si="107">F58*F$64</f>
        <v>0</v>
      </c>
      <c r="G69" s="139">
        <f t="shared" si="107"/>
        <v>348.51593727052739</v>
      </c>
      <c r="H69" s="139">
        <f t="shared" si="107"/>
        <v>258.51441219749938</v>
      </c>
      <c r="I69" s="120">
        <f>I58</f>
        <v>2050</v>
      </c>
      <c r="J69" s="165">
        <f>SUM(E69:H69)</f>
        <v>1990.6458996656334</v>
      </c>
      <c r="K69" s="129">
        <f>I69/J69</f>
        <v>1.0298165034496272</v>
      </c>
      <c r="M69" s="128"/>
      <c r="N69" s="4" t="s">
        <v>11</v>
      </c>
      <c r="O69" s="139">
        <f>O58*O$64</f>
        <v>554.35534507752482</v>
      </c>
      <c r="P69" s="139">
        <f t="shared" ref="P69:R69" si="108">P58*P$64</f>
        <v>0</v>
      </c>
      <c r="Q69" s="139">
        <f t="shared" si="108"/>
        <v>930.23247831025662</v>
      </c>
      <c r="R69" s="139">
        <f t="shared" si="108"/>
        <v>646.71898236348227</v>
      </c>
      <c r="S69" s="120">
        <f>S58</f>
        <v>2186.7465511512801</v>
      </c>
      <c r="T69" s="165">
        <f>SUM(O69:R69)</f>
        <v>2131.3068057512637</v>
      </c>
      <c r="U69" s="129">
        <f>S69/T69</f>
        <v>1.0260120904462999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164.04685186370091</v>
      </c>
      <c r="G70" s="139">
        <f t="shared" si="109"/>
        <v>703.02409689212629</v>
      </c>
      <c r="H70" s="139">
        <f t="shared" si="109"/>
        <v>847.61006488896464</v>
      </c>
      <c r="I70" s="120">
        <f>I59</f>
        <v>2050</v>
      </c>
      <c r="J70" s="165">
        <f>SUM(E70:H70)</f>
        <v>1714.6810136447918</v>
      </c>
      <c r="K70" s="129">
        <f>I70/J70</f>
        <v>1.1955576481496353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25.306305884479869</v>
      </c>
      <c r="Q70" s="139">
        <f t="shared" si="110"/>
        <v>968.62308930120309</v>
      </c>
      <c r="R70" s="139">
        <f t="shared" si="110"/>
        <v>1094.567890324761</v>
      </c>
      <c r="S70" s="120">
        <f>S59</f>
        <v>2186.7465511512801</v>
      </c>
      <c r="T70" s="165">
        <f>SUM(O70:R70)</f>
        <v>2088.4972855104443</v>
      </c>
      <c r="U70" s="129">
        <f>S70/T70</f>
        <v>1.047043042058263</v>
      </c>
    </row>
    <row r="71" spans="3:21" x14ac:dyDescent="0.3">
      <c r="C71" s="128"/>
      <c r="D71" s="4" t="s">
        <v>13</v>
      </c>
      <c r="E71" s="139">
        <f t="shared" ref="E71:H71" si="111">E60*E$64</f>
        <v>324.61427169657759</v>
      </c>
      <c r="F71" s="139">
        <f t="shared" si="111"/>
        <v>919.23618416263776</v>
      </c>
      <c r="G71" s="139">
        <f t="shared" si="111"/>
        <v>2.4599658373462416</v>
      </c>
      <c r="H71" s="139">
        <f t="shared" si="111"/>
        <v>0</v>
      </c>
      <c r="I71" s="120">
        <f>I60</f>
        <v>1054</v>
      </c>
      <c r="J71" s="165">
        <f>SUM(E71:H71)</f>
        <v>1246.3104216965617</v>
      </c>
      <c r="K71" s="129">
        <f>I71/J71</f>
        <v>0.8456962099099069</v>
      </c>
      <c r="M71" s="128"/>
      <c r="N71" s="4" t="s">
        <v>13</v>
      </c>
      <c r="O71" s="139">
        <f t="shared" ref="O71:R71" si="112">O60*O$64</f>
        <v>375.4714480075707</v>
      </c>
      <c r="P71" s="139">
        <f t="shared" si="112"/>
        <v>793.06487713190563</v>
      </c>
      <c r="Q71" s="139">
        <f t="shared" si="112"/>
        <v>18.955464642396244</v>
      </c>
      <c r="R71" s="139">
        <f t="shared" si="112"/>
        <v>0</v>
      </c>
      <c r="S71" s="120">
        <f>S60</f>
        <v>1112.9834646689119</v>
      </c>
      <c r="T71" s="165">
        <f>SUM(O71:R71)</f>
        <v>1187.4917897818725</v>
      </c>
      <c r="U71" s="129">
        <f>S71/T71</f>
        <v>0.93725571346758796</v>
      </c>
    </row>
    <row r="72" spans="3:21" x14ac:dyDescent="0.3">
      <c r="C72" s="128"/>
      <c r="D72" s="4" t="s">
        <v>14</v>
      </c>
      <c r="E72" s="139">
        <f t="shared" ref="E72:H72" si="113">E61*E$64</f>
        <v>341.77017810581617</v>
      </c>
      <c r="F72" s="139">
        <f t="shared" si="113"/>
        <v>966.71696397366134</v>
      </c>
      <c r="G72" s="139">
        <f t="shared" si="113"/>
        <v>0</v>
      </c>
      <c r="H72" s="139">
        <f t="shared" si="113"/>
        <v>1.8755229135358493</v>
      </c>
      <c r="I72" s="120">
        <f>I61</f>
        <v>1108</v>
      </c>
      <c r="J72" s="165">
        <f>SUM(E72:H72)</f>
        <v>1310.3626649930134</v>
      </c>
      <c r="K72" s="129">
        <f>I72/J72</f>
        <v>0.84556743686367752</v>
      </c>
      <c r="M72" s="128"/>
      <c r="N72" s="4" t="s">
        <v>14</v>
      </c>
      <c r="O72" s="139">
        <f t="shared" ref="O72:R72" si="114">O61*O$64</f>
        <v>398.18561187686066</v>
      </c>
      <c r="P72" s="139">
        <f t="shared" si="114"/>
        <v>840.08462300785698</v>
      </c>
      <c r="Q72" s="139">
        <f t="shared" si="114"/>
        <v>0</v>
      </c>
      <c r="R72" s="139">
        <f t="shared" si="114"/>
        <v>13.64368914890534</v>
      </c>
      <c r="S72" s="120">
        <f>S61</f>
        <v>1172.7332381057306</v>
      </c>
      <c r="T72" s="165">
        <f>SUM(O72:R72)</f>
        <v>1251.9139240336231</v>
      </c>
      <c r="U72" s="129">
        <f>S72/T72</f>
        <v>0.93675229230395085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2050.0000000000005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0.99999999999999978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</v>
      </c>
      <c r="Q75" s="120">
        <f>Q73/Q74</f>
        <v>1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1424.8701280230314</v>
      </c>
      <c r="F80" s="139">
        <f t="shared" ref="F80:H80" si="115">F69*$K69</f>
        <v>0</v>
      </c>
      <c r="G80" s="139">
        <f t="shared" si="115"/>
        <v>358.90746391640414</v>
      </c>
      <c r="H80" s="139">
        <f t="shared" si="115"/>
        <v>266.22240806056448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568.7752864530712</v>
      </c>
      <c r="P80" s="139">
        <f t="shared" ref="P80:R80" si="116">P69*$U69</f>
        <v>0</v>
      </c>
      <c r="Q80" s="139">
        <f t="shared" si="116"/>
        <v>954.42976967214872</v>
      </c>
      <c r="R80" s="139">
        <f t="shared" si="116"/>
        <v>663.54149502606026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196.12746840051787</v>
      </c>
      <c r="G81" s="139">
        <f t="shared" si="117"/>
        <v>840.50583587287178</v>
      </c>
      <c r="H81" s="139">
        <f t="shared" si="117"/>
        <v>1013.3666957266104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26.496791496542723</v>
      </c>
      <c r="Q81" s="139">
        <f t="shared" si="118"/>
        <v>1014.1900660298043</v>
      </c>
      <c r="R81" s="139">
        <f t="shared" si="118"/>
        <v>1146.0596936249331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274.52505925646045</v>
      </c>
      <c r="F82" s="139">
        <f t="shared" si="119"/>
        <v>777.39455695838797</v>
      </c>
      <c r="G82" s="139">
        <f t="shared" si="119"/>
        <v>2.0803837851515672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351.91275988904403</v>
      </c>
      <c r="P82" s="139">
        <f t="shared" si="120"/>
        <v>743.30458724234916</v>
      </c>
      <c r="Q82" s="139">
        <f t="shared" si="120"/>
        <v>17.766117537518728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288.98973349737753</v>
      </c>
      <c r="F83" s="139">
        <f t="shared" si="121"/>
        <v>817.42438539984494</v>
      </c>
      <c r="G83" s="139">
        <f t="shared" si="121"/>
        <v>0</v>
      </c>
      <c r="H83" s="139">
        <f t="shared" si="121"/>
        <v>1.5858811027776047</v>
      </c>
      <c r="I83" s="120">
        <f>I72</f>
        <v>1108</v>
      </c>
      <c r="J83" s="165">
        <f>SUM(E83:H83)</f>
        <v>1108.0000000000002</v>
      </c>
      <c r="K83" s="129">
        <f>I83/J83</f>
        <v>0.99999999999999978</v>
      </c>
      <c r="M83" s="128"/>
      <c r="N83" s="4" t="s">
        <v>14</v>
      </c>
      <c r="O83" s="139">
        <f t="shared" ref="O83:R83" si="122">O72*$U72</f>
        <v>373.0012846881005</v>
      </c>
      <c r="P83" s="139">
        <f t="shared" si="122"/>
        <v>786.95119633191041</v>
      </c>
      <c r="Q83" s="139">
        <f t="shared" si="122"/>
        <v>0</v>
      </c>
      <c r="R83" s="139">
        <f t="shared" si="122"/>
        <v>12.780757085719618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1988.3849207768694</v>
      </c>
      <c r="F85" s="165">
        <f>SUM(F80:F83)</f>
        <v>1790.9464107587507</v>
      </c>
      <c r="G85" s="165">
        <f>SUM(G80:G83)</f>
        <v>1201.4936835744275</v>
      </c>
      <c r="H85" s="165">
        <f>SUM(H80:H83)</f>
        <v>1281.1749848899524</v>
      </c>
      <c r="K85" s="129"/>
      <c r="M85" s="128"/>
      <c r="N85" s="120" t="s">
        <v>195</v>
      </c>
      <c r="O85" s="165">
        <f>SUM(O80:O83)</f>
        <v>1293.6893310302157</v>
      </c>
      <c r="P85" s="165">
        <f>SUM(P80:P83)</f>
        <v>1556.7525750708023</v>
      </c>
      <c r="Q85" s="165">
        <f>SUM(Q80:Q83)</f>
        <v>1986.3859532394717</v>
      </c>
      <c r="R85" s="165">
        <f>SUM(R80:R83)</f>
        <v>1822.3819457367129</v>
      </c>
      <c r="U85" s="129"/>
    </row>
    <row r="86" spans="3:21" x14ac:dyDescent="0.3">
      <c r="C86" s="128"/>
      <c r="D86" s="120" t="s">
        <v>194</v>
      </c>
      <c r="E86" s="120">
        <f>E84/E85</f>
        <v>1.0309875007496321</v>
      </c>
      <c r="F86" s="120">
        <f>F84/F85</f>
        <v>1.144646198057651</v>
      </c>
      <c r="G86" s="120">
        <f>G84/G85</f>
        <v>0.87724139910945209</v>
      </c>
      <c r="H86" s="120">
        <f>H84/H85</f>
        <v>0.86483112226482672</v>
      </c>
      <c r="K86" s="129"/>
      <c r="M86" s="128"/>
      <c r="N86" s="120" t="s">
        <v>194</v>
      </c>
      <c r="O86" s="120">
        <f>O84/O85</f>
        <v>1.0265311563668902</v>
      </c>
      <c r="P86" s="120">
        <f>P84/P85</f>
        <v>1.0653303759261903</v>
      </c>
      <c r="Q86" s="120">
        <f>Q84/Q85</f>
        <v>0.96547754434440025</v>
      </c>
      <c r="R86" s="120">
        <f>R84/R85</f>
        <v>0.96298724092533938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1469.0232921832735</v>
      </c>
      <c r="F91" s="139">
        <f t="shared" ref="F91:H91" si="123">F80*F$86</f>
        <v>0</v>
      </c>
      <c r="G91" s="139">
        <f t="shared" si="123"/>
        <v>314.84848579685155</v>
      </c>
      <c r="H91" s="139">
        <f t="shared" si="123"/>
        <v>230.23742393506262</v>
      </c>
      <c r="I91" s="120">
        <f>I80</f>
        <v>2050</v>
      </c>
      <c r="J91" s="165">
        <f>SUM(E91:H91)</f>
        <v>2014.1092019151877</v>
      </c>
      <c r="K91" s="129">
        <f>I91/J91</f>
        <v>1.0178196882525954</v>
      </c>
      <c r="M91" s="128"/>
      <c r="N91" s="4" t="s">
        <v>11</v>
      </c>
      <c r="O91" s="139">
        <f>O80*O$86</f>
        <v>583.86555251558036</v>
      </c>
      <c r="P91" s="139">
        <f t="shared" ref="P91:R91" si="124">P80*P$86</f>
        <v>0</v>
      </c>
      <c r="Q91" s="139">
        <f t="shared" si="124"/>
        <v>921.48051027225767</v>
      </c>
      <c r="R91" s="139">
        <f t="shared" si="124"/>
        <v>638.98199353462053</v>
      </c>
      <c r="S91" s="120">
        <f>S80</f>
        <v>2186.7465511512801</v>
      </c>
      <c r="T91" s="165">
        <f>SUM(O91:R91)</f>
        <v>2144.3280563224585</v>
      </c>
      <c r="U91" s="129">
        <f>S91/T91</f>
        <v>1.0197817188949949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224.49656103932486</v>
      </c>
      <c r="G92" s="139">
        <f t="shared" si="125"/>
        <v>737.32651542077758</v>
      </c>
      <c r="H92" s="139">
        <f t="shared" si="125"/>
        <v>876.39105673104359</v>
      </c>
      <c r="I92" s="120">
        <f>I81</f>
        <v>2050</v>
      </c>
      <c r="J92" s="165">
        <f>SUM(E92:H92)</f>
        <v>1838.2141331911462</v>
      </c>
      <c r="K92" s="129">
        <f>I92/J92</f>
        <v>1.1152128378216704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28.22783684584974</v>
      </c>
      <c r="Q92" s="139">
        <f t="shared" si="126"/>
        <v>979.17773444894056</v>
      </c>
      <c r="R92" s="139">
        <f t="shared" si="126"/>
        <v>1103.6408622996141</v>
      </c>
      <c r="S92" s="120">
        <f>S81</f>
        <v>2186.7465511512801</v>
      </c>
      <c r="T92" s="165">
        <f>SUM(O92:R92)</f>
        <v>2111.0464335944043</v>
      </c>
      <c r="U92" s="129">
        <f>S92/T92</f>
        <v>1.0358590490252666</v>
      </c>
    </row>
    <row r="93" spans="3:21" x14ac:dyDescent="0.3">
      <c r="C93" s="128"/>
      <c r="D93" s="4" t="s">
        <v>13</v>
      </c>
      <c r="E93" s="139">
        <f t="shared" ref="E93:H93" si="127">E82*E$86</f>
        <v>283.03190473596283</v>
      </c>
      <c r="F93" s="139">
        <f t="shared" si="127"/>
        <v>889.84172401313083</v>
      </c>
      <c r="G93" s="139">
        <f t="shared" si="127"/>
        <v>1.8249987823709786</v>
      </c>
      <c r="H93" s="139">
        <f t="shared" si="127"/>
        <v>0</v>
      </c>
      <c r="I93" s="120">
        <f>I82</f>
        <v>1054</v>
      </c>
      <c r="J93" s="165">
        <f>SUM(E93:H93)</f>
        <v>1174.6986275314648</v>
      </c>
      <c r="K93" s="129">
        <f>I93/J93</f>
        <v>0.897251410104136</v>
      </c>
      <c r="M93" s="128"/>
      <c r="N93" s="4" t="s">
        <v>13</v>
      </c>
      <c r="O93" s="139">
        <f t="shared" ref="O93:R93" si="128">O82*O$86</f>
        <v>361.24941234916412</v>
      </c>
      <c r="P93" s="139">
        <f t="shared" si="128"/>
        <v>791.86495535455356</v>
      </c>
      <c r="Q93" s="139">
        <f t="shared" si="128"/>
        <v>17.152787532657566</v>
      </c>
      <c r="R93" s="139">
        <f t="shared" si="128"/>
        <v>0</v>
      </c>
      <c r="S93" s="120">
        <f>S82</f>
        <v>1112.9834646689119</v>
      </c>
      <c r="T93" s="165">
        <f>SUM(O93:R93)</f>
        <v>1170.2671552363752</v>
      </c>
      <c r="U93" s="129">
        <f>S93/T93</f>
        <v>0.95105075767430824</v>
      </c>
    </row>
    <row r="94" spans="3:21" x14ac:dyDescent="0.3">
      <c r="C94" s="128"/>
      <c r="D94" s="4" t="s">
        <v>14</v>
      </c>
      <c r="E94" s="139">
        <f t="shared" ref="E94:H94" si="129">E83*E$86</f>
        <v>297.94480308076351</v>
      </c>
      <c r="F94" s="139">
        <f t="shared" si="129"/>
        <v>935.66171494754451</v>
      </c>
      <c r="G94" s="139">
        <f t="shared" si="129"/>
        <v>0</v>
      </c>
      <c r="H94" s="139">
        <f t="shared" si="129"/>
        <v>1.371519333893737</v>
      </c>
      <c r="I94" s="120">
        <f>I83</f>
        <v>1108</v>
      </c>
      <c r="J94" s="165">
        <f>SUM(E94:H94)</f>
        <v>1234.9780373622018</v>
      </c>
      <c r="K94" s="129">
        <f>I94/J94</f>
        <v>0.89718194694910114</v>
      </c>
      <c r="M94" s="128"/>
      <c r="N94" s="4" t="s">
        <v>14</v>
      </c>
      <c r="O94" s="139">
        <f t="shared" ref="O94:R94" si="130">O83*O$86</f>
        <v>382.89744009721142</v>
      </c>
      <c r="P94" s="139">
        <f t="shared" si="130"/>
        <v>838.36301382383931</v>
      </c>
      <c r="Q94" s="139">
        <f t="shared" si="130"/>
        <v>0</v>
      </c>
      <c r="R94" s="139">
        <f t="shared" si="130"/>
        <v>12.307706002914117</v>
      </c>
      <c r="S94" s="120">
        <f>S83</f>
        <v>1172.7332381057306</v>
      </c>
      <c r="T94" s="165">
        <f>SUM(O94:R94)</f>
        <v>1233.5681599239647</v>
      </c>
      <c r="U94" s="129">
        <f>S94/T94</f>
        <v>0.95068377752066502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1054.0000000000002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0.99999999999999978</v>
      </c>
      <c r="H97" s="120">
        <f>H95/H96</f>
        <v>1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</v>
      </c>
      <c r="Q97" s="120">
        <f>Q95/Q96</f>
        <v>1.0000000000000002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1495.2008292857809</v>
      </c>
      <c r="F102" s="139">
        <f t="shared" ref="F102:H102" si="131">F91*$K91</f>
        <v>0</v>
      </c>
      <c r="G102" s="139">
        <f t="shared" si="131"/>
        <v>320.45898766055313</v>
      </c>
      <c r="H102" s="139">
        <f t="shared" si="131"/>
        <v>234.3401830536661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595.41541674791449</v>
      </c>
      <c r="P102" s="139">
        <f t="shared" ref="P102:R102" si="132">P91*$U91</f>
        <v>0</v>
      </c>
      <c r="Q102" s="139">
        <f t="shared" si="132"/>
        <v>939.70897869367991</v>
      </c>
      <c r="R102" s="139">
        <f t="shared" si="132"/>
        <v>651.6221557096859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250.36144691787132</v>
      </c>
      <c r="G103" s="139">
        <f t="shared" si="133"/>
        <v>822.27599566356901</v>
      </c>
      <c r="H103" s="139">
        <f t="shared" si="133"/>
        <v>977.36255741855962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29.240060231182294</v>
      </c>
      <c r="Q103" s="139">
        <f t="shared" si="134"/>
        <v>1014.2901168329946</v>
      </c>
      <c r="R103" s="139">
        <f t="shared" si="134"/>
        <v>1143.2163740871035</v>
      </c>
      <c r="S103" s="120">
        <f>S92</f>
        <v>2186.7465511512801</v>
      </c>
      <c r="T103" s="165">
        <f>SUM(O103:R103)</f>
        <v>2186.7465511512805</v>
      </c>
      <c r="U103" s="129">
        <f>S103/T103</f>
        <v>0.99999999999999978</v>
      </c>
    </row>
    <row r="104" spans="3:21" x14ac:dyDescent="0.3">
      <c r="C104" s="128"/>
      <c r="D104" s="4" t="s">
        <v>13</v>
      </c>
      <c r="E104" s="139">
        <f t="shared" ref="E104:H104" si="135">E93*$K93</f>
        <v>253.95077562880215</v>
      </c>
      <c r="F104" s="139">
        <f t="shared" si="135"/>
        <v>798.411741640277</v>
      </c>
      <c r="G104" s="139">
        <f t="shared" si="135"/>
        <v>1.6374827309206919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343.56652732407116</v>
      </c>
      <c r="P104" s="139">
        <f t="shared" si="136"/>
        <v>753.10376576568046</v>
      </c>
      <c r="Q104" s="139">
        <f t="shared" si="136"/>
        <v>16.313171579160407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267.31069851136596</v>
      </c>
      <c r="F105" s="139">
        <f t="shared" si="137"/>
        <v>839.45879910237284</v>
      </c>
      <c r="G105" s="139">
        <f t="shared" si="137"/>
        <v>0</v>
      </c>
      <c r="H105" s="139">
        <f t="shared" si="137"/>
        <v>1.2305023862611173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364.01438475460952</v>
      </c>
      <c r="P105" s="139">
        <f t="shared" si="138"/>
        <v>797.01811691565706</v>
      </c>
      <c r="Q105" s="139">
        <f t="shared" si="138"/>
        <v>0</v>
      </c>
      <c r="R105" s="139">
        <f t="shared" si="138"/>
        <v>11.700736435464158</v>
      </c>
      <c r="S105" s="120">
        <f>S94</f>
        <v>1172.7332381057306</v>
      </c>
      <c r="T105" s="165">
        <f>SUM(O105:R105)</f>
        <v>1172.7332381057308</v>
      </c>
      <c r="U105" s="129">
        <f>S105/T105</f>
        <v>0.99999999999999978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2016.4623034259489</v>
      </c>
      <c r="F107" s="165">
        <f>SUM(F102:F105)</f>
        <v>1888.2319876605211</v>
      </c>
      <c r="G107" s="165">
        <f>SUM(G102:G105)</f>
        <v>1144.3724660550429</v>
      </c>
      <c r="H107" s="165">
        <f>SUM(H102:H105)</f>
        <v>1212.9332428584869</v>
      </c>
      <c r="K107" s="129"/>
      <c r="M107" s="128"/>
      <c r="N107" s="120" t="s">
        <v>195</v>
      </c>
      <c r="O107" s="165">
        <f>SUM(O102:O105)</f>
        <v>1302.9963288265953</v>
      </c>
      <c r="P107" s="165">
        <f>SUM(P102:P105)</f>
        <v>1579.3619429125197</v>
      </c>
      <c r="Q107" s="165">
        <f>SUM(Q102:Q105)</f>
        <v>1970.3122671058347</v>
      </c>
      <c r="R107" s="165">
        <f>SUM(R102:R105)</f>
        <v>1806.5392662322536</v>
      </c>
      <c r="U107" s="129"/>
    </row>
    <row r="108" spans="3:21" x14ac:dyDescent="0.3">
      <c r="C108" s="128"/>
      <c r="D108" s="120" t="s">
        <v>194</v>
      </c>
      <c r="E108" s="120">
        <f>E106/E107</f>
        <v>1.0166319481981245</v>
      </c>
      <c r="F108" s="120">
        <f>F106/F107</f>
        <v>1.0856716830329234</v>
      </c>
      <c r="G108" s="120">
        <f>G106/G107</f>
        <v>0.92102880073077875</v>
      </c>
      <c r="H108" s="120">
        <f>H106/H107</f>
        <v>0.91348803120343736</v>
      </c>
      <c r="K108" s="129"/>
      <c r="M108" s="128"/>
      <c r="N108" s="120" t="s">
        <v>194</v>
      </c>
      <c r="O108" s="120">
        <f>O106/O107</f>
        <v>1.0191988845877169</v>
      </c>
      <c r="P108" s="120">
        <f>P106/P107</f>
        <v>1.0500796308703406</v>
      </c>
      <c r="Q108" s="120">
        <f>Q106/Q107</f>
        <v>0.97335385069235891</v>
      </c>
      <c r="R108" s="120">
        <f>R106/R107</f>
        <v>0.97143228195491105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1520.0689320242548</v>
      </c>
      <c r="F113" s="139">
        <f t="shared" ref="F113:H113" si="139">F102*F$108</f>
        <v>0</v>
      </c>
      <c r="G113" s="139">
        <f t="shared" si="139"/>
        <v>295.15195708839866</v>
      </c>
      <c r="H113" s="139">
        <f t="shared" si="139"/>
        <v>214.06695244954656</v>
      </c>
      <c r="I113" s="120">
        <f>I102</f>
        <v>2050</v>
      </c>
      <c r="J113" s="165">
        <f>SUM(E113:H113)</f>
        <v>2029.2878415621999</v>
      </c>
      <c r="K113" s="129">
        <f>I113/J113</f>
        <v>1.0102066143666713</v>
      </c>
      <c r="M113" s="128"/>
      <c r="N113" s="4" t="s">
        <v>11</v>
      </c>
      <c r="O113" s="139">
        <f>O102*O$108</f>
        <v>606.84672861580509</v>
      </c>
      <c r="P113" s="139">
        <f t="shared" ref="P113:R113" si="140">P102*P$108</f>
        <v>0</v>
      </c>
      <c r="Q113" s="139">
        <f t="shared" si="140"/>
        <v>914.66935294167718</v>
      </c>
      <c r="R113" s="139">
        <f t="shared" si="140"/>
        <v>633.00679769343856</v>
      </c>
      <c r="S113" s="120">
        <f>S102</f>
        <v>2186.7465511512801</v>
      </c>
      <c r="T113" s="165">
        <f>SUM(O113:R113)</f>
        <v>2154.5228792509206</v>
      </c>
      <c r="U113" s="129">
        <f>S113/T113</f>
        <v>1.014956291349091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271.81033344188324</v>
      </c>
      <c r="G114" s="139">
        <f t="shared" si="141"/>
        <v>757.33987415572403</v>
      </c>
      <c r="H114" s="139">
        <f t="shared" si="141"/>
        <v>892.80899834823651</v>
      </c>
      <c r="I114" s="120">
        <f>I103</f>
        <v>2050</v>
      </c>
      <c r="J114" s="165">
        <f>SUM(E114:H114)</f>
        <v>1921.9592059458437</v>
      </c>
      <c r="K114" s="129">
        <f>I114/J114</f>
        <v>1.0666199332733206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30.704391654186431</v>
      </c>
      <c r="Q114" s="139">
        <f t="shared" si="142"/>
        <v>987.26319093859797</v>
      </c>
      <c r="R114" s="139">
        <f t="shared" si="142"/>
        <v>1110.5572910476542</v>
      </c>
      <c r="S114" s="120">
        <f>S103</f>
        <v>2186.7465511512801</v>
      </c>
      <c r="T114" s="165">
        <f>SUM(O114:R114)</f>
        <v>2128.5248736404387</v>
      </c>
      <c r="U114" s="129">
        <f>S114/T114</f>
        <v>1.0273530641957047</v>
      </c>
    </row>
    <row r="115" spans="3:71" x14ac:dyDescent="0.3">
      <c r="C115" s="128"/>
      <c r="D115" s="4" t="s">
        <v>13</v>
      </c>
      <c r="E115" s="139">
        <f t="shared" ref="E115:H115" si="143">E104*E$108</f>
        <v>258.17447177393393</v>
      </c>
      <c r="F115" s="139">
        <f t="shared" si="143"/>
        <v>866.81301929984716</v>
      </c>
      <c r="G115" s="139">
        <f t="shared" si="143"/>
        <v>1.5081687558772452</v>
      </c>
      <c r="H115" s="139">
        <f t="shared" si="143"/>
        <v>0</v>
      </c>
      <c r="I115" s="120">
        <f>I104</f>
        <v>1054</v>
      </c>
      <c r="J115" s="165">
        <f>SUM(E115:H115)</f>
        <v>1126.4956598296583</v>
      </c>
      <c r="K115" s="129">
        <f>I115/J115</f>
        <v>0.93564497191172435</v>
      </c>
      <c r="M115" s="128"/>
      <c r="N115" s="4" t="s">
        <v>13</v>
      </c>
      <c r="O115" s="139">
        <f t="shared" ref="O115:R115" si="144">O104*O$108</f>
        <v>350.16262143036869</v>
      </c>
      <c r="P115" s="139">
        <f t="shared" si="144"/>
        <v>790.81892436228918</v>
      </c>
      <c r="Q115" s="139">
        <f t="shared" si="144"/>
        <v>15.878488373580932</v>
      </c>
      <c r="R115" s="139">
        <f t="shared" si="144"/>
        <v>0</v>
      </c>
      <c r="S115" s="120">
        <f>S104</f>
        <v>1112.9834646689119</v>
      </c>
      <c r="T115" s="165">
        <f>SUM(O115:R115)</f>
        <v>1156.8600341662388</v>
      </c>
      <c r="U115" s="129">
        <f>S115/T115</f>
        <v>0.96207270698140313</v>
      </c>
    </row>
    <row r="116" spans="3:71" x14ac:dyDescent="0.3">
      <c r="C116" s="128"/>
      <c r="D116" s="4" t="s">
        <v>14</v>
      </c>
      <c r="E116" s="139">
        <f t="shared" ref="E116:H116" si="145">E105*E$108</f>
        <v>271.75659620181148</v>
      </c>
      <c r="F116" s="139">
        <f t="shared" si="145"/>
        <v>911.37664725826983</v>
      </c>
      <c r="G116" s="139">
        <f t="shared" si="145"/>
        <v>0</v>
      </c>
      <c r="H116" s="139">
        <f t="shared" si="145"/>
        <v>1.1240492022167996</v>
      </c>
      <c r="I116" s="120">
        <f>I105</f>
        <v>1108</v>
      </c>
      <c r="J116" s="165">
        <f>SUM(E116:H116)</f>
        <v>1184.2572926622981</v>
      </c>
      <c r="K116" s="129">
        <f>I116/J116</f>
        <v>0.93560749582477465</v>
      </c>
      <c r="M116" s="128"/>
      <c r="N116" s="4" t="s">
        <v>14</v>
      </c>
      <c r="O116" s="139">
        <f t="shared" ref="O116:R116" si="146">O105*O$108</f>
        <v>371.00305491578206</v>
      </c>
      <c r="P116" s="139">
        <f t="shared" si="146"/>
        <v>836.93249000776711</v>
      </c>
      <c r="Q116" s="139">
        <f t="shared" si="146"/>
        <v>0</v>
      </c>
      <c r="R116" s="139">
        <f t="shared" si="146"/>
        <v>11.36647309605592</v>
      </c>
      <c r="S116" s="120">
        <f>S105</f>
        <v>1172.7332381057306</v>
      </c>
      <c r="T116" s="165">
        <f>SUM(O116:R116)</f>
        <v>1219.3020180196049</v>
      </c>
      <c r="U116" s="129">
        <f>S116/T116</f>
        <v>0.96180701809260394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1658.4558060242427</v>
      </c>
      <c r="Q118" s="165">
        <f>SUM(Q113:Q116)</f>
        <v>1917.8110322538562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0.99999999999999989</v>
      </c>
      <c r="Q119" s="120">
        <f>Q117/Q118</f>
        <v>0.99999999999999989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1520.0689320242548</v>
      </c>
      <c r="F122" s="159">
        <f t="shared" si="148"/>
        <v>0</v>
      </c>
      <c r="G122" s="159">
        <f t="shared" si="148"/>
        <v>295.15195708839866</v>
      </c>
      <c r="H122" s="158">
        <f t="shared" si="148"/>
        <v>214.06695244954656</v>
      </c>
      <c r="N122" s="150"/>
      <c r="O122" s="160" t="str">
        <f>N36</f>
        <v>A</v>
      </c>
      <c r="P122" s="159">
        <f>O113</f>
        <v>606.84672861580509</v>
      </c>
      <c r="Q122" s="159">
        <f t="shared" ref="Q122:S122" si="149">P113</f>
        <v>0</v>
      </c>
      <c r="R122" s="159">
        <f t="shared" si="149"/>
        <v>914.66935294167718</v>
      </c>
      <c r="S122" s="159">
        <f t="shared" si="149"/>
        <v>633.00679769343856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522.89377681011274</v>
      </c>
      <c r="AA122" s="159">
        <f t="shared" ref="AA122:AC122" si="150">Z47</f>
        <v>0</v>
      </c>
      <c r="AB122" s="159">
        <f t="shared" si="150"/>
        <v>944.21305324398622</v>
      </c>
      <c r="AC122" s="159">
        <f t="shared" si="150"/>
        <v>659.05114379999418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617.00385870822174</v>
      </c>
      <c r="AK122" s="159">
        <f t="shared" ref="AK122:AM122" si="151">AJ58</f>
        <v>0</v>
      </c>
      <c r="AL122" s="159">
        <f t="shared" si="151"/>
        <v>1104.0881259165992</v>
      </c>
      <c r="AM122" s="159">
        <f t="shared" si="151"/>
        <v>771.29205533744596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592.6814923337912</v>
      </c>
      <c r="AU122" s="159">
        <f t="shared" si="147"/>
        <v>0</v>
      </c>
      <c r="AV122" s="159">
        <f t="shared" si="147"/>
        <v>1206.207707477005</v>
      </c>
      <c r="AW122" s="158">
        <f t="shared" si="147"/>
        <v>864.04996498510957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713.83529942054668</v>
      </c>
      <c r="BE122" s="159">
        <f t="shared" ref="BE122:BG122" si="152">BD58</f>
        <v>0</v>
      </c>
      <c r="BF122" s="159">
        <f t="shared" si="152"/>
        <v>1255.1892603687613</v>
      </c>
      <c r="BG122" s="159">
        <f t="shared" si="152"/>
        <v>877.51087528684627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768.14907233936788</v>
      </c>
      <c r="BO122" s="159">
        <f t="shared" ref="BO122:BQ122" si="153">BN58</f>
        <v>0</v>
      </c>
      <c r="BP122" s="159">
        <f t="shared" si="153"/>
        <v>1339.3162289695981</v>
      </c>
      <c r="BQ122" s="159">
        <f t="shared" si="153"/>
        <v>936.70827811034769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271.81033344188324</v>
      </c>
      <c r="G123" s="159">
        <f t="shared" si="148"/>
        <v>757.33987415572403</v>
      </c>
      <c r="H123" s="158">
        <f t="shared" si="148"/>
        <v>892.80899834823651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30.704391654186431</v>
      </c>
      <c r="R123" s="159">
        <f t="shared" si="154"/>
        <v>987.26319093859797</v>
      </c>
      <c r="S123" s="159">
        <f t="shared" si="154"/>
        <v>1110.5572910476542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22.260676172737291</v>
      </c>
      <c r="AB123" s="159">
        <f t="shared" si="155"/>
        <v>952.40041099645305</v>
      </c>
      <c r="AC123" s="159">
        <f t="shared" si="155"/>
        <v>1080.5191512596475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27.453455211446663</v>
      </c>
      <c r="AL123" s="159">
        <f t="shared" si="156"/>
        <v>1154.275561825506</v>
      </c>
      <c r="AM123" s="159">
        <f t="shared" si="156"/>
        <v>1310.6550229253137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25.056723362865874</v>
      </c>
      <c r="AV123" s="159">
        <f t="shared" si="147"/>
        <v>1218.791917869411</v>
      </c>
      <c r="AW123" s="158">
        <f t="shared" si="147"/>
        <v>1419.0905235636292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32.299464953518175</v>
      </c>
      <c r="BF123" s="159">
        <f t="shared" si="157"/>
        <v>1317.3184945007604</v>
      </c>
      <c r="BG123" s="159">
        <f t="shared" si="157"/>
        <v>1496.9174756218761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35.03559250902407</v>
      </c>
      <c r="BP123" s="159">
        <f t="shared" si="158"/>
        <v>1408.2434140472089</v>
      </c>
      <c r="BQ123" s="159">
        <f t="shared" si="158"/>
        <v>1600.8945728630808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258.17447177393393</v>
      </c>
      <c r="F124" s="159">
        <f t="shared" si="148"/>
        <v>866.81301929984716</v>
      </c>
      <c r="G124" s="159">
        <f t="shared" si="148"/>
        <v>1.5081687558772452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350.16262143036869</v>
      </c>
      <c r="Q124" s="159">
        <f t="shared" si="159"/>
        <v>790.81892436228918</v>
      </c>
      <c r="R124" s="159">
        <f t="shared" si="159"/>
        <v>15.878488373580932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390.18920742016161</v>
      </c>
      <c r="AA124" s="159">
        <f t="shared" si="160"/>
        <v>793.42368602669217</v>
      </c>
      <c r="AB124" s="159">
        <f t="shared" si="160"/>
        <v>21.197568013416401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400.88397271825858</v>
      </c>
      <c r="AK124" s="159">
        <f t="shared" si="161"/>
        <v>822.00917852342309</v>
      </c>
      <c r="AL124" s="159">
        <f t="shared" si="161"/>
        <v>21.581856994305134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428.22689508032136</v>
      </c>
      <c r="AU124" s="159">
        <f t="shared" si="147"/>
        <v>863.22496096273119</v>
      </c>
      <c r="AV124" s="159">
        <f t="shared" si="147"/>
        <v>26.219773230939186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446.10553954209905</v>
      </c>
      <c r="BE124" s="159">
        <f t="shared" si="162"/>
        <v>926.63340757471678</v>
      </c>
      <c r="BF124" s="159">
        <f t="shared" si="162"/>
        <v>23.599514495093974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471.26819124331945</v>
      </c>
      <c r="BO124" s="159">
        <f t="shared" si="163"/>
        <v>984.89989255312628</v>
      </c>
      <c r="BP124" s="159">
        <f t="shared" si="163"/>
        <v>24.720656859243906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271.75659620181148</v>
      </c>
      <c r="F125" s="154">
        <f t="shared" si="148"/>
        <v>911.37664725826983</v>
      </c>
      <c r="G125" s="154">
        <f t="shared" si="148"/>
        <v>0</v>
      </c>
      <c r="H125" s="153">
        <f t="shared" si="148"/>
        <v>1.1240492022167996</v>
      </c>
      <c r="N125" s="152"/>
      <c r="O125" s="155" t="str">
        <f>N39</f>
        <v>D</v>
      </c>
      <c r="P125" s="159">
        <f t="shared" ref="P125:S125" si="164">O116</f>
        <v>371.00305491578206</v>
      </c>
      <c r="Q125" s="159">
        <f t="shared" si="164"/>
        <v>836.93249000776711</v>
      </c>
      <c r="R125" s="159">
        <f t="shared" si="164"/>
        <v>0</v>
      </c>
      <c r="S125" s="159">
        <f t="shared" si="164"/>
        <v>11.36647309605592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414.92942073168155</v>
      </c>
      <c r="AA125" s="159">
        <f t="shared" si="165"/>
        <v>842.7714438248131</v>
      </c>
      <c r="AB125" s="159">
        <f t="shared" si="165"/>
        <v>0</v>
      </c>
      <c r="AC125" s="159">
        <f t="shared" si="165"/>
        <v>15.360266777507112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427.0330461954627</v>
      </c>
      <c r="AK125" s="159">
        <f t="shared" si="166"/>
        <v>874.63153353275925</v>
      </c>
      <c r="AL125" s="159">
        <f t="shared" si="166"/>
        <v>0</v>
      </c>
      <c r="AM125" s="159">
        <f t="shared" si="166"/>
        <v>15.678746784162824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457.41070614563921</v>
      </c>
      <c r="AU125" s="154">
        <f t="shared" si="147"/>
        <v>921.00512900994624</v>
      </c>
      <c r="AV125" s="154">
        <f t="shared" si="147"/>
        <v>0</v>
      </c>
      <c r="AW125" s="153">
        <f t="shared" si="147"/>
        <v>19.58586246823387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477.28895429468048</v>
      </c>
      <c r="BE125" s="159">
        <f t="shared" si="167"/>
        <v>990.27860134239063</v>
      </c>
      <c r="BF125" s="159">
        <f t="shared" si="167"/>
        <v>0</v>
      </c>
      <c r="BG125" s="159">
        <f t="shared" si="167"/>
        <v>17.232756642111152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505.29670034431695</v>
      </c>
      <c r="BO125" s="159">
        <f t="shared" si="168"/>
        <v>1054.8145168043602</v>
      </c>
      <c r="BP125" s="159">
        <f t="shared" si="168"/>
        <v>0</v>
      </c>
      <c r="BQ125" s="159">
        <f t="shared" si="168"/>
        <v>18.097733722994953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1.3129070469070982E-85</v>
      </c>
      <c r="F134" s="130" t="e">
        <f t="shared" si="169"/>
        <v>#DIV/0!</v>
      </c>
      <c r="G134" s="148">
        <f t="shared" si="169"/>
        <v>295.15195708839866</v>
      </c>
      <c r="H134" s="148">
        <f t="shared" si="169"/>
        <v>214.06695244954656</v>
      </c>
      <c r="N134" s="130" t="s">
        <v>11</v>
      </c>
      <c r="O134" s="130">
        <f t="shared" ref="O134:R137" si="170">O129*P122</f>
        <v>5.2414290536891057E-86</v>
      </c>
      <c r="P134" s="130" t="e">
        <f t="shared" si="170"/>
        <v>#DIV/0!</v>
      </c>
      <c r="Q134" s="148">
        <f t="shared" si="170"/>
        <v>914.66935294167718</v>
      </c>
      <c r="R134" s="148">
        <f t="shared" si="170"/>
        <v>633.00679769343856</v>
      </c>
      <c r="W134" s="130" t="s">
        <v>11</v>
      </c>
      <c r="X134" s="130">
        <f t="shared" ref="X134:AA137" si="171">X129*Z122</f>
        <v>4.5163144242652685E-86</v>
      </c>
      <c r="Y134" s="130" t="e">
        <f t="shared" si="171"/>
        <v>#DIV/0!</v>
      </c>
      <c r="Z134" s="148">
        <f t="shared" si="171"/>
        <v>944.21305324398622</v>
      </c>
      <c r="AA134" s="148">
        <f t="shared" si="171"/>
        <v>659.05114379999418</v>
      </c>
      <c r="AG134" s="130" t="s">
        <v>11</v>
      </c>
      <c r="AH134" s="130">
        <f t="shared" ref="AH134:AK137" si="172">AH129*AJ122</f>
        <v>5.3291577572613009E-86</v>
      </c>
      <c r="AI134" s="130" t="e">
        <f t="shared" si="172"/>
        <v>#DIV/0!</v>
      </c>
      <c r="AJ134" s="148">
        <f t="shared" si="172"/>
        <v>1104.0881259165992</v>
      </c>
      <c r="AK134" s="148">
        <f t="shared" si="172"/>
        <v>771.29205533744596</v>
      </c>
      <c r="AQ134" s="130" t="s">
        <v>11</v>
      </c>
      <c r="AR134" s="130">
        <f t="shared" ref="AR134:AU137" si="173">AR129*AT122</f>
        <v>5.1190817170390897E-86</v>
      </c>
      <c r="AS134" s="130" t="e">
        <f t="shared" si="173"/>
        <v>#DIV/0!</v>
      </c>
      <c r="AT134" s="148">
        <f t="shared" si="173"/>
        <v>1206.207707477005</v>
      </c>
      <c r="AU134" s="148">
        <f t="shared" si="173"/>
        <v>864.04996498510957</v>
      </c>
      <c r="BA134" s="130" t="s">
        <v>11</v>
      </c>
      <c r="BB134" s="130">
        <f t="shared" ref="BB134:BE137" si="174">BB129*BD122</f>
        <v>6.1655058872377498E-86</v>
      </c>
      <c r="BC134" s="130" t="e">
        <f t="shared" si="174"/>
        <v>#DIV/0!</v>
      </c>
      <c r="BD134" s="148">
        <f t="shared" si="174"/>
        <v>1255.1892603687613</v>
      </c>
      <c r="BE134" s="148">
        <f t="shared" si="174"/>
        <v>877.51087528684627</v>
      </c>
      <c r="BK134" s="130" t="s">
        <v>11</v>
      </c>
      <c r="BL134" s="130">
        <f t="shared" ref="BL134:BO137" si="175">BL129*BN122</f>
        <v>6.6346223444386158E-86</v>
      </c>
      <c r="BM134" s="130" t="e">
        <f t="shared" si="175"/>
        <v>#DIV/0!</v>
      </c>
      <c r="BN134" s="148">
        <f t="shared" si="175"/>
        <v>1339.3162289695981</v>
      </c>
      <c r="BO134" s="148">
        <f t="shared" si="175"/>
        <v>936.70827811034769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2.3476678897896348E-86</v>
      </c>
      <c r="G135" s="148">
        <f t="shared" si="169"/>
        <v>757.33987415572403</v>
      </c>
      <c r="H135" s="148">
        <f t="shared" si="169"/>
        <v>892.80899834823651</v>
      </c>
      <c r="N135" s="130" t="s">
        <v>12</v>
      </c>
      <c r="O135" s="130" t="e">
        <f t="shared" si="170"/>
        <v>#DIV/0!</v>
      </c>
      <c r="P135" s="130">
        <f t="shared" si="170"/>
        <v>2.6519857964660791E-87</v>
      </c>
      <c r="Q135" s="148">
        <f t="shared" si="170"/>
        <v>987.26319093859797</v>
      </c>
      <c r="R135" s="148">
        <f t="shared" si="170"/>
        <v>1110.5572910476542</v>
      </c>
      <c r="W135" s="130" t="s">
        <v>12</v>
      </c>
      <c r="X135" s="130" t="e">
        <f t="shared" si="171"/>
        <v>#DIV/0!</v>
      </c>
      <c r="Y135" s="130">
        <f t="shared" si="171"/>
        <v>1.9226890307654401E-87</v>
      </c>
      <c r="Z135" s="148">
        <f t="shared" si="171"/>
        <v>952.40041099645305</v>
      </c>
      <c r="AA135" s="148">
        <f t="shared" si="171"/>
        <v>1080.5191512596475</v>
      </c>
      <c r="AG135" s="130" t="s">
        <v>12</v>
      </c>
      <c r="AH135" s="130" t="e">
        <f t="shared" si="172"/>
        <v>#DIV/0!</v>
      </c>
      <c r="AI135" s="130">
        <f t="shared" si="172"/>
        <v>2.371197387809094E-87</v>
      </c>
      <c r="AJ135" s="148">
        <f t="shared" si="172"/>
        <v>1154.275561825506</v>
      </c>
      <c r="AK135" s="148">
        <f t="shared" si="172"/>
        <v>1310.6550229253137</v>
      </c>
      <c r="AQ135" s="130" t="s">
        <v>12</v>
      </c>
      <c r="AR135" s="130" t="e">
        <f t="shared" si="173"/>
        <v>#DIV/0!</v>
      </c>
      <c r="AS135" s="130">
        <f t="shared" si="173"/>
        <v>2.1641879511147991E-87</v>
      </c>
      <c r="AT135" s="148">
        <f t="shared" si="173"/>
        <v>1218.791917869411</v>
      </c>
      <c r="AU135" s="148">
        <f t="shared" si="173"/>
        <v>1419.0905235636292</v>
      </c>
      <c r="BA135" s="130" t="s">
        <v>12</v>
      </c>
      <c r="BB135" s="130" t="e">
        <f t="shared" si="174"/>
        <v>#DIV/0!</v>
      </c>
      <c r="BC135" s="130">
        <f t="shared" si="174"/>
        <v>2.7897547443674882E-87</v>
      </c>
      <c r="BD135" s="148">
        <f t="shared" si="174"/>
        <v>1317.3184945007604</v>
      </c>
      <c r="BE135" s="148">
        <f t="shared" si="174"/>
        <v>1496.9174756218761</v>
      </c>
      <c r="BK135" s="130" t="s">
        <v>12</v>
      </c>
      <c r="BL135" s="130" t="e">
        <f t="shared" si="175"/>
        <v>#DIV/0!</v>
      </c>
      <c r="BM135" s="130">
        <f t="shared" si="175"/>
        <v>3.0260783131991067E-87</v>
      </c>
      <c r="BN135" s="148">
        <f t="shared" si="175"/>
        <v>1408.2434140472089</v>
      </c>
      <c r="BO135" s="148">
        <f t="shared" si="175"/>
        <v>1600.8945728630808</v>
      </c>
    </row>
    <row r="136" spans="4:67" x14ac:dyDescent="0.3">
      <c r="D136" s="130" t="s">
        <v>13</v>
      </c>
      <c r="E136" s="148">
        <f t="shared" si="169"/>
        <v>258.17447177393393</v>
      </c>
      <c r="F136" s="148">
        <f t="shared" si="169"/>
        <v>866.81301929984716</v>
      </c>
      <c r="G136" s="130">
        <f t="shared" si="169"/>
        <v>1.3026286807135081E-88</v>
      </c>
      <c r="H136" s="130" t="e">
        <f t="shared" si="169"/>
        <v>#DIV/0!</v>
      </c>
      <c r="N136" s="130" t="s">
        <v>13</v>
      </c>
      <c r="O136" s="148">
        <f t="shared" si="170"/>
        <v>350.16262143036869</v>
      </c>
      <c r="P136" s="148">
        <f t="shared" si="170"/>
        <v>790.81892436228918</v>
      </c>
      <c r="Q136" s="130">
        <f t="shared" si="170"/>
        <v>1.3714495994694926E-87</v>
      </c>
      <c r="R136" s="130" t="e">
        <f t="shared" si="170"/>
        <v>#DIV/0!</v>
      </c>
      <c r="W136" s="130" t="s">
        <v>13</v>
      </c>
      <c r="X136" s="148">
        <f t="shared" si="171"/>
        <v>390.18920742016161</v>
      </c>
      <c r="Y136" s="148">
        <f t="shared" si="171"/>
        <v>793.42368602669217</v>
      </c>
      <c r="Z136" s="130">
        <f t="shared" si="171"/>
        <v>1.8308667347766579E-87</v>
      </c>
      <c r="AA136" s="130" t="e">
        <f t="shared" si="171"/>
        <v>#DIV/0!</v>
      </c>
      <c r="AG136" s="130" t="s">
        <v>13</v>
      </c>
      <c r="AH136" s="148">
        <f t="shared" si="172"/>
        <v>400.88397271825858</v>
      </c>
      <c r="AI136" s="148">
        <f t="shared" si="172"/>
        <v>822.00917852342309</v>
      </c>
      <c r="AJ136" s="130">
        <f t="shared" si="172"/>
        <v>1.8640583684209087E-87</v>
      </c>
      <c r="AK136" s="130" t="e">
        <f t="shared" si="172"/>
        <v>#DIV/0!</v>
      </c>
      <c r="AQ136" s="130" t="s">
        <v>13</v>
      </c>
      <c r="AR136" s="148">
        <f t="shared" si="173"/>
        <v>428.22689508032136</v>
      </c>
      <c r="AS136" s="148">
        <f t="shared" si="173"/>
        <v>863.22496096273119</v>
      </c>
      <c r="AT136" s="130">
        <f t="shared" si="173"/>
        <v>2.2646423670645001E-87</v>
      </c>
      <c r="AU136" s="130" t="e">
        <f t="shared" si="173"/>
        <v>#DIV/0!</v>
      </c>
      <c r="BA136" s="130" t="s">
        <v>13</v>
      </c>
      <c r="BB136" s="148">
        <f t="shared" si="174"/>
        <v>446.10553954209905</v>
      </c>
      <c r="BC136" s="148">
        <f t="shared" si="174"/>
        <v>926.63340757471678</v>
      </c>
      <c r="BD136" s="130">
        <f t="shared" si="174"/>
        <v>2.0383265673967931E-87</v>
      </c>
      <c r="BE136" s="130" t="e">
        <f t="shared" si="174"/>
        <v>#DIV/0!</v>
      </c>
      <c r="BK136" s="130" t="s">
        <v>13</v>
      </c>
      <c r="BL136" s="148">
        <f t="shared" si="175"/>
        <v>471.26819124331945</v>
      </c>
      <c r="BM136" s="148">
        <f t="shared" si="175"/>
        <v>984.89989255312628</v>
      </c>
      <c r="BN136" s="130">
        <f t="shared" si="175"/>
        <v>2.1351613674159179E-87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271.75659620181148</v>
      </c>
      <c r="F137" s="148">
        <f t="shared" si="169"/>
        <v>911.37664725826983</v>
      </c>
      <c r="G137" s="130" t="e">
        <f t="shared" si="169"/>
        <v>#DIV/0!</v>
      </c>
      <c r="H137" s="130">
        <f t="shared" si="169"/>
        <v>9.7085868118853839E-89</v>
      </c>
      <c r="N137" s="130" t="s">
        <v>14</v>
      </c>
      <c r="O137" s="148">
        <f t="shared" si="170"/>
        <v>371.00305491578206</v>
      </c>
      <c r="P137" s="148">
        <f t="shared" si="170"/>
        <v>836.93249000776711</v>
      </c>
      <c r="Q137" s="130" t="e">
        <f t="shared" si="170"/>
        <v>#DIV/0!</v>
      </c>
      <c r="R137" s="130">
        <f t="shared" si="170"/>
        <v>9.8173986139028863E-88</v>
      </c>
      <c r="W137" s="130" t="s">
        <v>14</v>
      </c>
      <c r="X137" s="148">
        <f t="shared" si="171"/>
        <v>414.92942073168155</v>
      </c>
      <c r="Y137" s="148">
        <f t="shared" si="171"/>
        <v>842.7714438248131</v>
      </c>
      <c r="Z137" s="130" t="e">
        <f t="shared" si="171"/>
        <v>#DIV/0!</v>
      </c>
      <c r="AA137" s="130">
        <f t="shared" si="171"/>
        <v>1.3266899987033145E-87</v>
      </c>
      <c r="AG137" s="130" t="s">
        <v>14</v>
      </c>
      <c r="AH137" s="148">
        <f t="shared" si="172"/>
        <v>427.0330461954627</v>
      </c>
      <c r="AI137" s="148">
        <f t="shared" si="172"/>
        <v>874.63153353275925</v>
      </c>
      <c r="AJ137" s="130" t="e">
        <f t="shared" si="172"/>
        <v>#DIV/0!</v>
      </c>
      <c r="AK137" s="130">
        <f t="shared" si="172"/>
        <v>1.3541976094588662E-87</v>
      </c>
      <c r="AQ137" s="130" t="s">
        <v>14</v>
      </c>
      <c r="AR137" s="148">
        <f t="shared" si="173"/>
        <v>457.41070614563921</v>
      </c>
      <c r="AS137" s="148">
        <f t="shared" si="173"/>
        <v>921.00512900994624</v>
      </c>
      <c r="AT137" s="130" t="e">
        <f t="shared" si="173"/>
        <v>#DIV/0!</v>
      </c>
      <c r="AU137" s="130">
        <f t="shared" si="173"/>
        <v>1.6916612340766656E-87</v>
      </c>
      <c r="BA137" s="130" t="s">
        <v>14</v>
      </c>
      <c r="BB137" s="148">
        <f t="shared" si="174"/>
        <v>477.28895429468048</v>
      </c>
      <c r="BC137" s="148">
        <f t="shared" si="174"/>
        <v>990.27860134239063</v>
      </c>
      <c r="BD137" s="130" t="e">
        <f t="shared" si="174"/>
        <v>#DIV/0!</v>
      </c>
      <c r="BE137" s="130">
        <f t="shared" si="174"/>
        <v>1.4884198444167544E-87</v>
      </c>
      <c r="BK137" s="130" t="s">
        <v>14</v>
      </c>
      <c r="BL137" s="148">
        <f t="shared" si="175"/>
        <v>505.29670034431695</v>
      </c>
      <c r="BM137" s="148">
        <f t="shared" si="175"/>
        <v>1054.8145168043602</v>
      </c>
      <c r="BN137" s="130" t="e">
        <f t="shared" si="175"/>
        <v>#DIV/0!</v>
      </c>
      <c r="BO137" s="130">
        <f t="shared" si="175"/>
        <v>1.5631292527192559E-87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3.6366195719489348E-74</v>
      </c>
      <c r="H140" s="130">
        <f>'Mode Choice Q'!O38</f>
        <v>5.4214682775481427E-73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2.3956205672042804E-59</v>
      </c>
      <c r="H141" s="130">
        <f>'Mode Choice Q'!O39</f>
        <v>1.2165490084352385E-60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7.0536528429680492E-71</v>
      </c>
      <c r="F142" s="130">
        <f>'Mode Choice Q'!M40</f>
        <v>2.3956205672042804E-59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3.5820006262400094E-72</v>
      </c>
      <c r="F143" s="130">
        <f>'Mode Choice Q'!M41</f>
        <v>1.2165490084352385E-60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1.0479661291489007E-4</v>
      </c>
      <c r="F145" s="130" t="e">
        <f t="shared" si="176"/>
        <v>#DIV/0!</v>
      </c>
      <c r="G145" s="217">
        <f t="shared" si="176"/>
        <v>1.0733553838467027E-71</v>
      </c>
      <c r="H145" s="130">
        <f t="shared" si="176"/>
        <v>1.1605571919766234E-70</v>
      </c>
      <c r="N145" s="130" t="s">
        <v>11</v>
      </c>
      <c r="O145" s="130">
        <f t="shared" ref="O145:R148" si="177">O140*P122</f>
        <v>4.1837235389535032E-5</v>
      </c>
      <c r="P145" s="130" t="e">
        <f t="shared" si="177"/>
        <v>#DIV/0!</v>
      </c>
      <c r="Q145" s="149">
        <f t="shared" si="177"/>
        <v>2.8213357656482684E-84</v>
      </c>
      <c r="R145" s="130">
        <f t="shared" si="177"/>
        <v>1.952535867182218E-84</v>
      </c>
      <c r="W145" s="130" t="s">
        <v>11</v>
      </c>
      <c r="X145" s="130">
        <f t="shared" ref="X145:AA148" si="178">X140*Z122</f>
        <v>3.6049349848234346E-5</v>
      </c>
      <c r="Y145" s="130" t="e">
        <f t="shared" si="178"/>
        <v>#DIV/0!</v>
      </c>
      <c r="Z145" s="149">
        <f t="shared" si="178"/>
        <v>2.9124645413576837E-84</v>
      </c>
      <c r="AA145" s="130">
        <f t="shared" si="178"/>
        <v>2.0328707389334452E-84</v>
      </c>
      <c r="AG145" s="130" t="s">
        <v>11</v>
      </c>
      <c r="AH145" s="130">
        <f t="shared" ref="AH145:AK148" si="179">AH140*AJ122</f>
        <v>4.2537488390037894E-5</v>
      </c>
      <c r="AI145" s="130" t="e">
        <f t="shared" si="179"/>
        <v>#DIV/0!</v>
      </c>
      <c r="AJ145" s="149">
        <f t="shared" si="179"/>
        <v>3.4056058706437219E-84</v>
      </c>
      <c r="AK145" s="130">
        <f t="shared" si="179"/>
        <v>2.379082511604228E-84</v>
      </c>
      <c r="AQ145" s="130" t="s">
        <v>11</v>
      </c>
      <c r="AR145" s="130">
        <f t="shared" ref="AR145:AU148" si="180">AR140*AT122</f>
        <v>4.0860655477782395E-5</v>
      </c>
      <c r="AS145" s="130" t="e">
        <f t="shared" si="180"/>
        <v>#DIV/0!</v>
      </c>
      <c r="AT145" s="149">
        <f t="shared" si="180"/>
        <v>3.7205979788878682E-84</v>
      </c>
      <c r="AU145" s="130">
        <f t="shared" si="180"/>
        <v>2.6651981524028011E-84</v>
      </c>
      <c r="BA145" s="130" t="s">
        <v>11</v>
      </c>
      <c r="BB145" s="130">
        <f t="shared" ref="BB145:BE148" si="181">BB140*BD122</f>
        <v>4.9213242888096888E-5</v>
      </c>
      <c r="BC145" s="130" t="e">
        <f t="shared" si="181"/>
        <v>#DIV/0!</v>
      </c>
      <c r="BD145" s="149">
        <f t="shared" si="181"/>
        <v>3.8716836215696301E-84</v>
      </c>
      <c r="BE145" s="130">
        <f t="shared" si="181"/>
        <v>2.7067188916189257E-84</v>
      </c>
      <c r="BK145" s="130" t="s">
        <v>11</v>
      </c>
      <c r="BL145" s="130">
        <f t="shared" ref="BL145:BO148" si="182">BL140*BN122</f>
        <v>5.295774375684441E-5</v>
      </c>
      <c r="BM145" s="130" t="e">
        <f t="shared" si="182"/>
        <v>#DIV/0!</v>
      </c>
      <c r="BN145" s="149">
        <f t="shared" si="182"/>
        <v>4.1311767647538469E-84</v>
      </c>
      <c r="BO145" s="130">
        <f t="shared" si="182"/>
        <v>2.8893157494695703E-84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1.8739151692313995E-5</v>
      </c>
      <c r="G146" s="130">
        <f t="shared" si="176"/>
        <v>1.8142989788913538E-56</v>
      </c>
      <c r="H146" s="130">
        <f t="shared" si="176"/>
        <v>1.0861459016626055E-57</v>
      </c>
      <c r="N146" s="130" t="s">
        <v>12</v>
      </c>
      <c r="O146" s="130" t="e">
        <f t="shared" si="177"/>
        <v>#DIV/0!</v>
      </c>
      <c r="P146" s="130">
        <f t="shared" si="177"/>
        <v>2.116822585595489E-6</v>
      </c>
      <c r="Q146" s="130">
        <f t="shared" si="177"/>
        <v>8.2167073725118059E-85</v>
      </c>
      <c r="R146" s="130">
        <f t="shared" si="177"/>
        <v>9.2428486797656064E-85</v>
      </c>
      <c r="W146" s="130" t="s">
        <v>12</v>
      </c>
      <c r="X146" s="130" t="e">
        <f t="shared" si="178"/>
        <v>#DIV/0!</v>
      </c>
      <c r="Y146" s="130">
        <f t="shared" si="178"/>
        <v>1.5346958384258609E-6</v>
      </c>
      <c r="Z146" s="130">
        <f t="shared" si="178"/>
        <v>7.9265544896675244E-85</v>
      </c>
      <c r="AA146" s="130">
        <f t="shared" si="178"/>
        <v>8.992849888239705E-85</v>
      </c>
      <c r="AG146" s="130" t="s">
        <v>12</v>
      </c>
      <c r="AH146" s="130" t="e">
        <f t="shared" si="179"/>
        <v>#DIV/0!</v>
      </c>
      <c r="AI146" s="130">
        <f t="shared" si="179"/>
        <v>1.8926964812963763E-6</v>
      </c>
      <c r="AJ146" s="130">
        <f t="shared" si="179"/>
        <v>9.6067032639442479E-85</v>
      </c>
      <c r="AK146" s="130">
        <f t="shared" si="179"/>
        <v>1.0908204507707451E-84</v>
      </c>
      <c r="AQ146" s="130" t="s">
        <v>12</v>
      </c>
      <c r="AR146" s="130" t="e">
        <f t="shared" si="180"/>
        <v>#DIV/0!</v>
      </c>
      <c r="AS146" s="130">
        <f t="shared" si="180"/>
        <v>1.7274609617058066E-6</v>
      </c>
      <c r="AT146" s="130">
        <f t="shared" si="180"/>
        <v>1.0143654325443431E-84</v>
      </c>
      <c r="AU146" s="130">
        <f t="shared" si="180"/>
        <v>1.1810681968342636E-84</v>
      </c>
      <c r="BA146" s="130" t="s">
        <v>12</v>
      </c>
      <c r="BB146" s="130" t="e">
        <f t="shared" si="181"/>
        <v>#DIV/0!</v>
      </c>
      <c r="BC146" s="130">
        <f t="shared" si="181"/>
        <v>2.226790150617914E-6</v>
      </c>
      <c r="BD146" s="130">
        <f t="shared" si="181"/>
        <v>1.0963662663671356E-84</v>
      </c>
      <c r="BE146" s="130">
        <f t="shared" si="181"/>
        <v>1.2458413289257336E-84</v>
      </c>
      <c r="BK146" s="130" t="s">
        <v>12</v>
      </c>
      <c r="BL146" s="130" t="e">
        <f t="shared" si="182"/>
        <v>#DIV/0!</v>
      </c>
      <c r="BM146" s="130">
        <f t="shared" si="182"/>
        <v>2.4154242936355417E-6</v>
      </c>
      <c r="BN146" s="130">
        <f t="shared" si="182"/>
        <v>1.1720404597979744E-84</v>
      </c>
      <c r="BO146" s="130">
        <f t="shared" si="182"/>
        <v>1.3323784741688321E-84</v>
      </c>
    </row>
    <row r="147" spans="4:67" x14ac:dyDescent="0.3">
      <c r="D147" s="130" t="s">
        <v>13</v>
      </c>
      <c r="E147" s="130">
        <f t="shared" si="176"/>
        <v>1.8210730968099834E-68</v>
      </c>
      <c r="F147" s="130">
        <f t="shared" si="176"/>
        <v>2.0765550969551545E-56</v>
      </c>
      <c r="G147" s="130">
        <f t="shared" si="176"/>
        <v>1.0397619080966592E-7</v>
      </c>
      <c r="H147" s="130" t="e">
        <f t="shared" si="176"/>
        <v>#DIV/0!</v>
      </c>
      <c r="N147" s="130" t="s">
        <v>13</v>
      </c>
      <c r="O147" s="130">
        <f t="shared" si="177"/>
        <v>1.0800912094161397E-84</v>
      </c>
      <c r="P147" s="130">
        <f t="shared" si="177"/>
        <v>6.5817582846898739E-85</v>
      </c>
      <c r="Q147" s="130">
        <f t="shared" si="177"/>
        <v>1.0946949606711597E-6</v>
      </c>
      <c r="R147" s="130" t="e">
        <f t="shared" si="177"/>
        <v>#DIV/0!</v>
      </c>
      <c r="W147" s="130" t="s">
        <v>13</v>
      </c>
      <c r="X147" s="130">
        <f t="shared" si="178"/>
        <v>1.2035548832198026E-84</v>
      </c>
      <c r="Y147" s="130">
        <f t="shared" si="178"/>
        <v>6.6034369662896487E-85</v>
      </c>
      <c r="Z147" s="130">
        <f t="shared" si="178"/>
        <v>1.4614030212964104E-6</v>
      </c>
      <c r="AA147" s="130" t="e">
        <f t="shared" si="178"/>
        <v>#DIV/0!</v>
      </c>
      <c r="AG147" s="130" t="s">
        <v>13</v>
      </c>
      <c r="AH147" s="130">
        <f t="shared" si="179"/>
        <v>1.2365433328094751E-84</v>
      </c>
      <c r="AI147" s="130">
        <f t="shared" si="179"/>
        <v>6.8413457925282425E-85</v>
      </c>
      <c r="AJ147" s="130">
        <f t="shared" si="179"/>
        <v>1.48789667742556E-6</v>
      </c>
      <c r="AK147" s="130" t="e">
        <f t="shared" si="179"/>
        <v>#DIV/0!</v>
      </c>
      <c r="AQ147" s="130" t="s">
        <v>13</v>
      </c>
      <c r="AR147" s="130">
        <f t="shared" si="180"/>
        <v>1.3208837171782412E-84</v>
      </c>
      <c r="AS147" s="130">
        <f t="shared" si="180"/>
        <v>7.1843728865607272E-85</v>
      </c>
      <c r="AT147" s="130">
        <f t="shared" si="180"/>
        <v>1.8076439614746935E-6</v>
      </c>
      <c r="AU147" s="130" t="e">
        <f t="shared" si="180"/>
        <v>#DIV/0!</v>
      </c>
      <c r="BA147" s="130" t="s">
        <v>13</v>
      </c>
      <c r="BB147" s="130">
        <f t="shared" si="181"/>
        <v>1.3760311416536505E-84</v>
      </c>
      <c r="BC147" s="130">
        <f t="shared" si="181"/>
        <v>7.7121031367495315E-85</v>
      </c>
      <c r="BD147" s="130">
        <f t="shared" si="181"/>
        <v>1.6269980481926186E-6</v>
      </c>
      <c r="BE147" s="130" t="e">
        <f t="shared" si="181"/>
        <v>#DIV/0!</v>
      </c>
      <c r="BK147" s="130" t="s">
        <v>13</v>
      </c>
      <c r="BL147" s="130">
        <f t="shared" si="182"/>
        <v>1.4536463902403495E-84</v>
      </c>
      <c r="BM147" s="130">
        <f t="shared" si="182"/>
        <v>8.197038320281783E-85</v>
      </c>
      <c r="BN147" s="130">
        <f t="shared" si="182"/>
        <v>1.7042918602579982E-6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9.7343229777974204E-70</v>
      </c>
      <c r="F148" s="130">
        <f t="shared" si="176"/>
        <v>1.1087343565330802E-57</v>
      </c>
      <c r="G148" s="130" t="e">
        <f t="shared" si="176"/>
        <v>#DIV/0!</v>
      </c>
      <c r="H148" s="130">
        <f t="shared" si="176"/>
        <v>7.7494215334785449E-8</v>
      </c>
      <c r="N148" s="130" t="s">
        <v>14</v>
      </c>
      <c r="O148" s="130">
        <f t="shared" si="177"/>
        <v>1.1443743956570585E-84</v>
      </c>
      <c r="P148" s="130">
        <f t="shared" si="177"/>
        <v>6.9655482186099074E-85</v>
      </c>
      <c r="Q148" s="130" t="e">
        <f t="shared" si="177"/>
        <v>#DIV/0!</v>
      </c>
      <c r="R148" s="130">
        <f t="shared" si="177"/>
        <v>7.8362754225140474E-7</v>
      </c>
      <c r="W148" s="130" t="s">
        <v>14</v>
      </c>
      <c r="X148" s="130">
        <f t="shared" si="178"/>
        <v>1.2798671029755783E-84</v>
      </c>
      <c r="Y148" s="130">
        <f t="shared" si="178"/>
        <v>7.0141441505930147E-85</v>
      </c>
      <c r="Z148" s="130" t="e">
        <f t="shared" si="178"/>
        <v>#DIV/0!</v>
      </c>
      <c r="AA148" s="130">
        <f t="shared" si="178"/>
        <v>1.0589677203705745E-6</v>
      </c>
      <c r="AG148" s="130" t="s">
        <v>14</v>
      </c>
      <c r="AH148" s="130">
        <f t="shared" si="179"/>
        <v>1.3172012405031471E-84</v>
      </c>
      <c r="AI148" s="130">
        <f t="shared" si="179"/>
        <v>7.2793065068875781E-85</v>
      </c>
      <c r="AJ148" s="130" t="e">
        <f t="shared" si="179"/>
        <v>#DIV/0!</v>
      </c>
      <c r="AK148" s="130">
        <f t="shared" si="179"/>
        <v>1.080924373306165E-6</v>
      </c>
      <c r="AQ148" s="130" t="s">
        <v>14</v>
      </c>
      <c r="AR148" s="130">
        <f t="shared" si="180"/>
        <v>1.4109023995268921E-84</v>
      </c>
      <c r="AS148" s="130">
        <f t="shared" si="180"/>
        <v>7.6652605942520902E-85</v>
      </c>
      <c r="AT148" s="130" t="e">
        <f t="shared" si="180"/>
        <v>#DIV/0!</v>
      </c>
      <c r="AU148" s="130">
        <f t="shared" si="180"/>
        <v>1.3502887957551042E-6</v>
      </c>
      <c r="BA148" s="130" t="s">
        <v>14</v>
      </c>
      <c r="BB148" s="130">
        <f t="shared" si="181"/>
        <v>1.4722176849696062E-84</v>
      </c>
      <c r="BC148" s="130">
        <f t="shared" si="181"/>
        <v>8.2418037653717857E-85</v>
      </c>
      <c r="BD148" s="130" t="e">
        <f t="shared" si="181"/>
        <v>#DIV/0!</v>
      </c>
      <c r="BE148" s="130">
        <f t="shared" si="181"/>
        <v>1.1880609419961535E-6</v>
      </c>
      <c r="BK148" s="130" t="s">
        <v>14</v>
      </c>
      <c r="BL148" s="130">
        <f t="shared" si="182"/>
        <v>1.558608745729321E-84</v>
      </c>
      <c r="BM148" s="130">
        <f t="shared" si="182"/>
        <v>8.7789176142776992E-85</v>
      </c>
      <c r="BN148" s="130" t="e">
        <f t="shared" si="182"/>
        <v>#DIV/0!</v>
      </c>
      <c r="BO148" s="130">
        <f t="shared" si="182"/>
        <v>1.2476942036304917E-6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1.4815575054035121E-49</v>
      </c>
      <c r="H151" s="130">
        <f>'Mode Choice Q'!T38</f>
        <v>2.2087042259974093E-48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1.3957570099890808E-37</v>
      </c>
      <c r="H152" s="130">
        <f>'Mode Choice Q'!T39</f>
        <v>7.0879622164053492E-39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2.8736556308004379E-46</v>
      </c>
      <c r="F153" s="130">
        <f>'Mode Choice Q'!R40</f>
        <v>1.3957570099890808E-37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1.4593057665698793E-47</v>
      </c>
      <c r="F154" s="130">
        <f>'Mode Choice Q'!R41</f>
        <v>7.0879622164053492E-39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1520.0688272276418</v>
      </c>
      <c r="F156" s="130" t="e">
        <f t="shared" si="183"/>
        <v>#DIV/0!</v>
      </c>
      <c r="G156" s="130">
        <f t="shared" si="183"/>
        <v>4.3728459725885238E-47</v>
      </c>
      <c r="H156" s="130">
        <f t="shared" si="183"/>
        <v>4.7281058252169998E-46</v>
      </c>
      <c r="N156" s="130" t="s">
        <v>11</v>
      </c>
      <c r="O156" s="148">
        <f t="shared" ref="O156:R159" si="184">O151*P122</f>
        <v>606.84668677856973</v>
      </c>
      <c r="P156" s="130" t="e">
        <f t="shared" si="184"/>
        <v>#DIV/0!</v>
      </c>
      <c r="Q156" s="130">
        <f t="shared" si="184"/>
        <v>1.1494111760003065E-59</v>
      </c>
      <c r="R156" s="130">
        <f t="shared" si="184"/>
        <v>7.9546240990037522E-60</v>
      </c>
      <c r="W156" s="130" t="s">
        <v>11</v>
      </c>
      <c r="X156" s="148">
        <f t="shared" ref="X156:AA159" si="185">X151*Z122</f>
        <v>522.89374076076285</v>
      </c>
      <c r="Y156" s="130" t="e">
        <f t="shared" si="185"/>
        <v>#DIV/0!</v>
      </c>
      <c r="Z156" s="130">
        <f t="shared" si="185"/>
        <v>1.1865370064423842E-59</v>
      </c>
      <c r="AA156" s="130">
        <f t="shared" si="185"/>
        <v>8.2819080775279987E-60</v>
      </c>
      <c r="AG156" s="130" t="s">
        <v>11</v>
      </c>
      <c r="AH156" s="148">
        <f t="shared" ref="AH156:AK159" si="186">AH151*AJ122</f>
        <v>617.00381617073333</v>
      </c>
      <c r="AI156" s="130" t="e">
        <f t="shared" si="186"/>
        <v>#DIV/0!</v>
      </c>
      <c r="AJ156" s="130">
        <f t="shared" si="186"/>
        <v>1.3874426065947925E-59</v>
      </c>
      <c r="AK156" s="130">
        <f t="shared" si="186"/>
        <v>9.6923735939541856E-60</v>
      </c>
      <c r="AQ156" s="130" t="s">
        <v>11</v>
      </c>
      <c r="AR156" s="148">
        <f t="shared" ref="AR156:AU159" si="187">AR151*AT122</f>
        <v>592.68145147313578</v>
      </c>
      <c r="AS156" s="130" t="e">
        <f t="shared" si="187"/>
        <v>#DIV/0!</v>
      </c>
      <c r="AT156" s="130">
        <f t="shared" si="187"/>
        <v>1.5157702781807121E-59</v>
      </c>
      <c r="AU156" s="130">
        <f t="shared" si="187"/>
        <v>1.0858007685318013E-59</v>
      </c>
      <c r="BA156" s="130" t="s">
        <v>11</v>
      </c>
      <c r="BB156" s="148">
        <f t="shared" ref="BB156:BE159" si="188">BB151*BD122</f>
        <v>713.83525020730383</v>
      </c>
      <c r="BC156" s="130" t="e">
        <f t="shared" si="188"/>
        <v>#DIV/0!</v>
      </c>
      <c r="BD156" s="130">
        <f t="shared" si="188"/>
        <v>1.5773225146589194E-59</v>
      </c>
      <c r="BE156" s="130">
        <f t="shared" si="188"/>
        <v>1.1027163027521114E-59</v>
      </c>
      <c r="BK156" s="130" t="s">
        <v>11</v>
      </c>
      <c r="BL156" s="148">
        <f t="shared" ref="BL156:BO159" si="189">BL151*BN122</f>
        <v>768.14901938162416</v>
      </c>
      <c r="BM156" s="130" t="e">
        <f t="shared" si="189"/>
        <v>#DIV/0!</v>
      </c>
      <c r="BN156" s="130">
        <f t="shared" si="189"/>
        <v>1.6830399278441783E-59</v>
      </c>
      <c r="BO156" s="130">
        <f t="shared" si="189"/>
        <v>1.1771061969545285E-59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271.81031470273155</v>
      </c>
      <c r="G157" s="130">
        <f t="shared" si="183"/>
        <v>1.0570624382971002E-34</v>
      </c>
      <c r="H157" s="130">
        <f t="shared" si="183"/>
        <v>6.3281964467590056E-36</v>
      </c>
      <c r="N157" s="130" t="s">
        <v>12</v>
      </c>
      <c r="O157" s="130" t="e">
        <f t="shared" si="184"/>
        <v>#DIV/0!</v>
      </c>
      <c r="P157" s="148">
        <f t="shared" si="184"/>
        <v>30.704389537363845</v>
      </c>
      <c r="Q157" s="130">
        <f t="shared" si="184"/>
        <v>4.787288551123198E-63</v>
      </c>
      <c r="R157" s="130">
        <f t="shared" si="184"/>
        <v>5.3851478041476852E-63</v>
      </c>
      <c r="W157" s="130" t="s">
        <v>12</v>
      </c>
      <c r="X157" s="130" t="e">
        <f t="shared" si="185"/>
        <v>#DIV/0!</v>
      </c>
      <c r="Y157" s="148">
        <f t="shared" si="185"/>
        <v>22.260674638041454</v>
      </c>
      <c r="Z157" s="130">
        <f t="shared" si="185"/>
        <v>4.6182371889239381E-63</v>
      </c>
      <c r="AA157" s="130">
        <f t="shared" si="185"/>
        <v>5.2394913631661786E-63</v>
      </c>
      <c r="AG157" s="130" t="s">
        <v>12</v>
      </c>
      <c r="AH157" s="130" t="e">
        <f t="shared" si="186"/>
        <v>#DIV/0!</v>
      </c>
      <c r="AI157" s="148">
        <f t="shared" si="186"/>
        <v>27.453453318750181</v>
      </c>
      <c r="AJ157" s="130">
        <f t="shared" si="186"/>
        <v>5.5971398839605047E-63</v>
      </c>
      <c r="AK157" s="130">
        <f t="shared" si="186"/>
        <v>6.3554317058628224E-63</v>
      </c>
      <c r="AQ157" s="130" t="s">
        <v>12</v>
      </c>
      <c r="AR157" s="130" t="e">
        <f t="shared" si="187"/>
        <v>#DIV/0!</v>
      </c>
      <c r="AS157" s="148">
        <f t="shared" si="187"/>
        <v>25.056721635404912</v>
      </c>
      <c r="AT157" s="130">
        <f t="shared" si="187"/>
        <v>5.9099829186081764E-63</v>
      </c>
      <c r="AU157" s="130">
        <f t="shared" si="187"/>
        <v>6.8812408674984305E-63</v>
      </c>
      <c r="BA157" s="130" t="s">
        <v>12</v>
      </c>
      <c r="BB157" s="130" t="e">
        <f t="shared" si="188"/>
        <v>#DIV/0!</v>
      </c>
      <c r="BC157" s="148">
        <f t="shared" si="188"/>
        <v>32.299462726728024</v>
      </c>
      <c r="BD157" s="130">
        <f t="shared" si="188"/>
        <v>6.3877432125376973E-63</v>
      </c>
      <c r="BE157" s="130">
        <f t="shared" si="188"/>
        <v>7.2586276474137687E-63</v>
      </c>
      <c r="BK157" s="130" t="s">
        <v>12</v>
      </c>
      <c r="BL157" s="130" t="e">
        <f t="shared" si="189"/>
        <v>#DIV/0!</v>
      </c>
      <c r="BM157" s="148">
        <f t="shared" si="189"/>
        <v>35.035590093599779</v>
      </c>
      <c r="BN157" s="130">
        <f t="shared" si="189"/>
        <v>6.8286426913713844E-63</v>
      </c>
      <c r="BO157" s="130">
        <f t="shared" si="189"/>
        <v>7.7628177881690529E-63</v>
      </c>
    </row>
    <row r="158" spans="4:67" x14ac:dyDescent="0.3">
      <c r="D158" s="130" t="s">
        <v>13</v>
      </c>
      <c r="E158" s="130">
        <f t="shared" si="183"/>
        <v>7.4190452454209393E-44</v>
      </c>
      <c r="F158" s="130">
        <f t="shared" si="183"/>
        <v>1.2098603480375619E-34</v>
      </c>
      <c r="G158" s="148">
        <f t="shared" si="183"/>
        <v>1.5081686519010544</v>
      </c>
      <c r="H158" s="130" t="e">
        <f t="shared" si="183"/>
        <v>#DIV/0!</v>
      </c>
      <c r="N158" s="130" t="s">
        <v>13</v>
      </c>
      <c r="O158" s="130">
        <f t="shared" si="184"/>
        <v>4.400287701727489E-60</v>
      </c>
      <c r="P158" s="130">
        <f t="shared" si="184"/>
        <v>3.8347204852354397E-63</v>
      </c>
      <c r="Q158" s="148">
        <f t="shared" si="184"/>
        <v>15.878487278885972</v>
      </c>
      <c r="R158" s="130" t="e">
        <f t="shared" si="184"/>
        <v>#DIV/0!</v>
      </c>
      <c r="W158" s="130" t="s">
        <v>13</v>
      </c>
      <c r="X158" s="130">
        <f t="shared" si="185"/>
        <v>4.9032782646652508E-60</v>
      </c>
      <c r="Y158" s="130">
        <f t="shared" si="185"/>
        <v>3.847351104718524E-63</v>
      </c>
      <c r="Z158" s="148">
        <f t="shared" si="185"/>
        <v>21.197566552013381</v>
      </c>
      <c r="AA158" s="130" t="e">
        <f t="shared" si="185"/>
        <v>#DIV/0!</v>
      </c>
      <c r="AG158" s="130" t="s">
        <v>13</v>
      </c>
      <c r="AH158" s="130">
        <f t="shared" si="186"/>
        <v>5.0376730896235632E-60</v>
      </c>
      <c r="AI158" s="130">
        <f t="shared" si="186"/>
        <v>3.9859635863889051E-63</v>
      </c>
      <c r="AJ158" s="148">
        <f t="shared" si="186"/>
        <v>21.581855506408456</v>
      </c>
      <c r="AK158" s="130" t="e">
        <f t="shared" si="186"/>
        <v>#DIV/0!</v>
      </c>
      <c r="AQ158" s="130" t="s">
        <v>13</v>
      </c>
      <c r="AR158" s="130">
        <f t="shared" si="187"/>
        <v>5.3812755121425522E-60</v>
      </c>
      <c r="AS158" s="130">
        <f t="shared" si="187"/>
        <v>4.1858209751868186E-63</v>
      </c>
      <c r="AT158" s="148">
        <f t="shared" si="187"/>
        <v>26.219771423295224</v>
      </c>
      <c r="AU158" s="130" t="e">
        <f t="shared" si="187"/>
        <v>#DIV/0!</v>
      </c>
      <c r="BA158" s="130" t="s">
        <v>13</v>
      </c>
      <c r="BB158" s="130">
        <f t="shared" si="188"/>
        <v>5.6059459210724292E-60</v>
      </c>
      <c r="BC158" s="130">
        <f t="shared" si="188"/>
        <v>4.4932917016315811E-63</v>
      </c>
      <c r="BD158" s="148">
        <f t="shared" si="188"/>
        <v>23.599512868095925</v>
      </c>
      <c r="BE158" s="130" t="e">
        <f t="shared" si="188"/>
        <v>#DIV/0!</v>
      </c>
      <c r="BK158" s="130" t="s">
        <v>13</v>
      </c>
      <c r="BL158" s="130">
        <f t="shared" si="189"/>
        <v>5.9221501646077437E-60</v>
      </c>
      <c r="BM158" s="130">
        <f t="shared" si="189"/>
        <v>4.7758287991467257E-63</v>
      </c>
      <c r="BN158" s="148">
        <f t="shared" si="189"/>
        <v>24.720655154952045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3.9657596794070561E-45</v>
      </c>
      <c r="F159" s="130">
        <f t="shared" si="183"/>
        <v>6.459803240680802E-36</v>
      </c>
      <c r="G159" s="130" t="e">
        <f t="shared" si="183"/>
        <v>#DIV/0!</v>
      </c>
      <c r="H159" s="148">
        <f t="shared" si="183"/>
        <v>1.1240491247225843</v>
      </c>
      <c r="N159" s="130" t="s">
        <v>14</v>
      </c>
      <c r="O159" s="130">
        <f t="shared" si="184"/>
        <v>4.6621771712257917E-60</v>
      </c>
      <c r="P159" s="130">
        <f t="shared" si="184"/>
        <v>4.0583274695657148E-63</v>
      </c>
      <c r="Q159" s="130" t="e">
        <f t="shared" si="184"/>
        <v>#DIV/0!</v>
      </c>
      <c r="R159" s="148">
        <f t="shared" si="184"/>
        <v>11.366472312428378</v>
      </c>
      <c r="W159" s="130" t="s">
        <v>14</v>
      </c>
      <c r="X159" s="130">
        <f t="shared" si="185"/>
        <v>5.2141739734307969E-60</v>
      </c>
      <c r="Y159" s="130">
        <f t="shared" si="185"/>
        <v>4.0866408484250104E-63</v>
      </c>
      <c r="Z159" s="130" t="e">
        <f t="shared" si="185"/>
        <v>#DIV/0!</v>
      </c>
      <c r="AA159" s="148">
        <f t="shared" si="185"/>
        <v>15.360265718539392</v>
      </c>
      <c r="AG159" s="130" t="s">
        <v>14</v>
      </c>
      <c r="AH159" s="130">
        <f t="shared" si="186"/>
        <v>5.3662731154152662E-60</v>
      </c>
      <c r="AI159" s="130">
        <f t="shared" si="186"/>
        <v>4.2411320156198527E-63</v>
      </c>
      <c r="AJ159" s="130" t="e">
        <f t="shared" si="186"/>
        <v>#DIV/0!</v>
      </c>
      <c r="AK159" s="148">
        <f t="shared" si="186"/>
        <v>15.67874570323845</v>
      </c>
      <c r="AQ159" s="130" t="s">
        <v>14</v>
      </c>
      <c r="AR159" s="130">
        <f t="shared" si="187"/>
        <v>5.7480113002049363E-60</v>
      </c>
      <c r="AS159" s="130">
        <f t="shared" si="187"/>
        <v>4.4659998975990192E-63</v>
      </c>
      <c r="AT159" s="130" t="e">
        <f t="shared" si="187"/>
        <v>#DIV/0!</v>
      </c>
      <c r="AU159" s="148">
        <f t="shared" si="187"/>
        <v>19.585861117945075</v>
      </c>
      <c r="BA159" s="130" t="s">
        <v>14</v>
      </c>
      <c r="BB159" s="130">
        <f t="shared" si="188"/>
        <v>5.997809552527843E-60</v>
      </c>
      <c r="BC159" s="130">
        <f t="shared" si="188"/>
        <v>4.8019104268656634E-63</v>
      </c>
      <c r="BD159" s="130" t="e">
        <f t="shared" si="188"/>
        <v>#DIV/0!</v>
      </c>
      <c r="BE159" s="148">
        <f t="shared" si="188"/>
        <v>17.23275545405021</v>
      </c>
      <c r="BK159" s="130" t="s">
        <v>14</v>
      </c>
      <c r="BL159" s="130">
        <f t="shared" si="189"/>
        <v>6.3497664232866179E-60</v>
      </c>
      <c r="BM159" s="130">
        <f t="shared" si="189"/>
        <v>5.1148483061090072E-63</v>
      </c>
      <c r="BN159" s="130" t="e">
        <f t="shared" si="189"/>
        <v>#DIV/0!</v>
      </c>
      <c r="BO159" s="148">
        <f t="shared" si="189"/>
        <v>18.097732475300749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-290.02475767956537</v>
      </c>
      <c r="J28" s="206">
        <f t="shared" si="7"/>
        <v>-292.72665489011604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-271.15862182013092</v>
      </c>
      <c r="J29" s="206">
        <f t="shared" si="10"/>
        <v>-268.17841258921152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-297.59500401381626</v>
      </c>
      <c r="H30" s="206">
        <f t="shared" si="10"/>
        <v>-271.15862182013092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-294.61479478289687</v>
      </c>
      <c r="H31" s="206">
        <f t="shared" si="10"/>
        <v>-268.17841258921152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1.1062368582090365E-126</v>
      </c>
      <c r="J33" s="206">
        <f t="shared" si="13"/>
        <v>7.4204300455552317E-128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1.7270576033219806E-118</v>
      </c>
      <c r="J34" s="206">
        <f t="shared" si="16"/>
        <v>3.4009108441806903E-117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5.7033748319282059E-130</v>
      </c>
      <c r="H35" s="206">
        <f t="shared" si="16"/>
        <v>1.7270576033219806E-118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1.1231049431717003E-128</v>
      </c>
      <c r="H36" s="206">
        <f t="shared" si="16"/>
        <v>3.4009108441806903E-117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3.6366195719489348E-74</v>
      </c>
      <c r="O38" s="206">
        <f t="shared" si="20"/>
        <v>5.4214682775481427E-73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1.4815575054035121E-49</v>
      </c>
      <c r="T38" s="206">
        <f t="shared" si="21"/>
        <v>2.2087042259974093E-48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2.3956205672042804E-59</v>
      </c>
      <c r="O39" s="206">
        <f t="shared" si="20"/>
        <v>1.2165490084352385E-60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1.3957570099890808E-37</v>
      </c>
      <c r="T39" s="206">
        <f t="shared" si="21"/>
        <v>7.0879622164053492E-39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7.0536528429680492E-71</v>
      </c>
      <c r="M40" s="206">
        <f t="shared" si="20"/>
        <v>2.3956205672042804E-59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2.8736556308004379E-46</v>
      </c>
      <c r="R40" s="206">
        <f t="shared" si="21"/>
        <v>1.3957570099890808E-37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3.5820006262400094E-72</v>
      </c>
      <c r="M41" s="206">
        <f t="shared" si="20"/>
        <v>1.2165490084352385E-60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1.4593057665698793E-47</v>
      </c>
      <c r="R41" s="206">
        <f t="shared" si="21"/>
        <v>7.0879622164053492E-39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13.885803106937029</v>
      </c>
      <c r="J46">
        <f>'Trip Length Frequency'!L28</f>
        <v>14.010205575308072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13.017156490636349</v>
      </c>
      <c r="J47">
        <f>'Trip Length Frequency'!L29</f>
        <v>12.879939803361641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14.234357199402192</v>
      </c>
      <c r="H48">
        <f>'Trip Length Frequency'!J30</f>
        <v>13.017156490636349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14.097140512127483</v>
      </c>
      <c r="H49">
        <f>'Trip Length Frequency'!J31</f>
        <v>12.879939803361641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I31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Gravity!X134</f>
        <v>4.5163144242652685E-86</v>
      </c>
      <c r="G25" s="4" t="e">
        <f>Gravity!Y134</f>
        <v>#DIV/0!</v>
      </c>
      <c r="H25" s="4">
        <f>Gravity!Z134</f>
        <v>944.21305324398622</v>
      </c>
      <c r="I25" s="4">
        <f>Gravity!AA134</f>
        <v>659.05114379999418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Gravity!X135</f>
        <v>#DIV/0!</v>
      </c>
      <c r="G26" s="4">
        <f>Gravity!Y135</f>
        <v>1.9226890307654401E-87</v>
      </c>
      <c r="H26" s="4">
        <f>Gravity!Z135</f>
        <v>952.40041099645305</v>
      </c>
      <c r="I26" s="4">
        <f>Gravity!AA135</f>
        <v>1080.5191512596475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Gravity!X136</f>
        <v>390.18920742016161</v>
      </c>
      <c r="G27" s="4">
        <f>Gravity!Y136</f>
        <v>793.42368602669217</v>
      </c>
      <c r="H27" s="4">
        <f>Gravity!Z136</f>
        <v>1.8308667347766579E-87</v>
      </c>
      <c r="I27" s="4" t="e">
        <f>Gravity!AA136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Gravity!X137</f>
        <v>414.92942073168155</v>
      </c>
      <c r="G28" s="4">
        <f>Gravity!Y137</f>
        <v>842.7714438248131</v>
      </c>
      <c r="H28" s="4" t="e">
        <f>Gravity!Z137</f>
        <v>#DIV/0!</v>
      </c>
      <c r="I28" s="4">
        <f>Gravity!AA137</f>
        <v>1.3266899987033145E-87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944.21305324398622</v>
      </c>
      <c r="D36" s="31">
        <f>E36-H36</f>
        <v>0</v>
      </c>
      <c r="E36">
        <f>W6*G66+(W6*0.17/X6^3.8)*(G66^4.8/4.8)</f>
        <v>2458.0360046473811</v>
      </c>
      <c r="F36" s="258"/>
      <c r="G36" s="32" t="s">
        <v>62</v>
      </c>
      <c r="H36" s="33">
        <f>W6*G66+0.17*W6/X6^3.8*G66^4.8/4.8</f>
        <v>2458.0360046473811</v>
      </c>
      <c r="I36" s="32" t="s">
        <v>63</v>
      </c>
      <c r="J36" s="33">
        <f>W6*(1+0.17*(G66/X6)^3.8)</f>
        <v>2.5061171676399674</v>
      </c>
      <c r="K36" s="34">
        <v>1</v>
      </c>
      <c r="L36" s="35" t="s">
        <v>61</v>
      </c>
      <c r="M36" s="36" t="s">
        <v>64</v>
      </c>
      <c r="N36" s="37">
        <f>J36+J54+J51</f>
        <v>15.016624268395681</v>
      </c>
      <c r="O36" s="38" t="s">
        <v>65</v>
      </c>
      <c r="P36" s="39">
        <v>0</v>
      </c>
      <c r="Q36" s="39">
        <f>IF(P36&lt;=0,0,P36)</f>
        <v>0</v>
      </c>
      <c r="R36" s="40">
        <f>G58</f>
        <v>944.21305304726184</v>
      </c>
      <c r="S36" s="40" t="s">
        <v>39</v>
      </c>
      <c r="T36" s="40">
        <f>I58</f>
        <v>944.21305324398622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659.05114379999418</v>
      </c>
      <c r="D37" s="31">
        <f t="shared" ref="D37:D54" si="1">E37-H37</f>
        <v>0</v>
      </c>
      <c r="E37">
        <f t="shared" ref="E37:E54" si="2">W7*G67+(W7*0.17/X7^3.8)*(G67^4.8/4.8)</f>
        <v>3.5527136788005009E-14</v>
      </c>
      <c r="F37" s="258"/>
      <c r="G37" s="44" t="s">
        <v>67</v>
      </c>
      <c r="H37" s="33">
        <f t="shared" ref="H37:H53" si="3">W7*G67+0.17*W7/X7^3.8*G67^4.8/4.8</f>
        <v>3.5527136788005009E-14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13.87865659421896</v>
      </c>
      <c r="O37" s="48" t="s">
        <v>70</v>
      </c>
      <c r="P37" s="39">
        <v>604.41578238501154</v>
      </c>
      <c r="Q37" s="39">
        <f t="shared" ref="Q37:Q60" si="5">IF(P37&lt;=0,0,P37)</f>
        <v>604.41578238501154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952.40041099645305</v>
      </c>
      <c r="D38" s="31">
        <f t="shared" si="1"/>
        <v>0</v>
      </c>
      <c r="E38">
        <f t="shared" si="2"/>
        <v>1552.0203910875996</v>
      </c>
      <c r="F38" s="258"/>
      <c r="G38" s="44" t="s">
        <v>72</v>
      </c>
      <c r="H38" s="33">
        <f t="shared" si="3"/>
        <v>1552.0203910875996</v>
      </c>
      <c r="I38" s="44" t="s">
        <v>73</v>
      </c>
      <c r="J38" s="33">
        <f t="shared" si="4"/>
        <v>2.5049776997459223</v>
      </c>
      <c r="K38" s="34">
        <v>3</v>
      </c>
      <c r="L38" s="45"/>
      <c r="M38" s="46" t="s">
        <v>74</v>
      </c>
      <c r="N38" s="47">
        <f>J36+J47+J39+J49+J43</f>
        <v>14.202978611252242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1080.5191512596475</v>
      </c>
      <c r="D39" s="31">
        <f t="shared" si="1"/>
        <v>0</v>
      </c>
      <c r="E39">
        <f t="shared" si="2"/>
        <v>6031.9287848543499</v>
      </c>
      <c r="F39" s="258"/>
      <c r="G39" s="44" t="s">
        <v>77</v>
      </c>
      <c r="H39" s="33">
        <f t="shared" si="3"/>
        <v>6031.9287848543499</v>
      </c>
      <c r="I39" s="44" t="s">
        <v>78</v>
      </c>
      <c r="J39" s="33">
        <f t="shared" si="4"/>
        <v>3.8089438880468545</v>
      </c>
      <c r="K39" s="34">
        <v>4</v>
      </c>
      <c r="L39" s="45"/>
      <c r="M39" s="46" t="s">
        <v>79</v>
      </c>
      <c r="N39" s="47">
        <f>J36+J47+J48+J42+J43</f>
        <v>14.234646721779514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2365.3584369491209</v>
      </c>
      <c r="F40" s="258"/>
      <c r="G40" s="44" t="s">
        <v>81</v>
      </c>
      <c r="H40" s="33">
        <f t="shared" si="3"/>
        <v>2365.3584369491209</v>
      </c>
      <c r="I40" s="44" t="s">
        <v>82</v>
      </c>
      <c r="J40" s="33">
        <f t="shared" si="4"/>
        <v>2.5245324513507637</v>
      </c>
      <c r="K40" s="34">
        <v>5</v>
      </c>
      <c r="L40" s="45"/>
      <c r="M40" s="46" t="s">
        <v>83</v>
      </c>
      <c r="N40" s="47">
        <f>J45+J38+J39+J40+J51</f>
        <v>13.878656228853297</v>
      </c>
      <c r="O40" s="48" t="s">
        <v>84</v>
      </c>
      <c r="P40" s="39">
        <v>339.79727066225036</v>
      </c>
      <c r="Q40" s="39">
        <f t="shared" si="5"/>
        <v>339.79727066225036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5653.7483887324879</v>
      </c>
      <c r="F41" s="258"/>
      <c r="G41" s="44" t="s">
        <v>85</v>
      </c>
      <c r="H41" s="33">
        <f t="shared" si="3"/>
        <v>5653.7483887324879</v>
      </c>
      <c r="I41" s="44" t="s">
        <v>86</v>
      </c>
      <c r="J41" s="33">
        <f t="shared" si="4"/>
        <v>3.8492700693964723</v>
      </c>
      <c r="K41" s="34">
        <v>6</v>
      </c>
      <c r="L41" s="45"/>
      <c r="M41" s="46" t="s">
        <v>87</v>
      </c>
      <c r="N41" s="47">
        <f>J45+J38+J39+J49+J43</f>
        <v>14.202978245886577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5123.3253482147484</v>
      </c>
      <c r="F42" s="258"/>
      <c r="G42" s="44" t="s">
        <v>89</v>
      </c>
      <c r="H42" s="33">
        <f t="shared" si="3"/>
        <v>5123.3253482147484</v>
      </c>
      <c r="I42" s="44" t="s">
        <v>90</v>
      </c>
      <c r="J42" s="33">
        <f t="shared" si="4"/>
        <v>2.596869019322654</v>
      </c>
      <c r="K42" s="34">
        <v>7</v>
      </c>
      <c r="L42" s="45"/>
      <c r="M42" s="46" t="s">
        <v>91</v>
      </c>
      <c r="N42" s="47">
        <f>J45+J38+J48+J42+J43</f>
        <v>14.234646356413851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2451.0628852020759</v>
      </c>
      <c r="F43" s="258"/>
      <c r="G43" s="44" t="s">
        <v>93</v>
      </c>
      <c r="H43" s="33">
        <f t="shared" si="3"/>
        <v>2451.0628852020759</v>
      </c>
      <c r="I43" s="44" t="s">
        <v>94</v>
      </c>
      <c r="J43" s="33">
        <f t="shared" si="4"/>
        <v>2.853104548391233</v>
      </c>
      <c r="K43" s="34">
        <v>8</v>
      </c>
      <c r="L43" s="53"/>
      <c r="M43" s="54" t="s">
        <v>95</v>
      </c>
      <c r="N43" s="55">
        <f>J45+J46+J41+J42+J43</f>
        <v>14.328938726064401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3.5527136788005009E-14</v>
      </c>
      <c r="F44" s="258"/>
      <c r="G44" s="44" t="s">
        <v>97</v>
      </c>
      <c r="H44" s="33">
        <f t="shared" si="3"/>
        <v>3.5527136788005009E-14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14.009746978989796</v>
      </c>
      <c r="O44" s="38" t="s">
        <v>100</v>
      </c>
      <c r="P44" s="39">
        <v>378.29766756432508</v>
      </c>
      <c r="Q44" s="39">
        <f t="shared" si="5"/>
        <v>378.29766756432508</v>
      </c>
      <c r="R44" s="40">
        <f>G59</f>
        <v>659.05114372921344</v>
      </c>
      <c r="S44" s="40" t="s">
        <v>39</v>
      </c>
      <c r="T44" s="40">
        <f>I59</f>
        <v>659.05114379999418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1555.2158899069154</v>
      </c>
      <c r="F45" s="258"/>
      <c r="G45" s="44" t="s">
        <v>101</v>
      </c>
      <c r="H45" s="33">
        <f t="shared" si="3"/>
        <v>1555.2158899069154</v>
      </c>
      <c r="I45" s="44" t="s">
        <v>102</v>
      </c>
      <c r="J45" s="33">
        <f t="shared" si="4"/>
        <v>2.5296950889540426</v>
      </c>
      <c r="K45" s="34">
        <v>10</v>
      </c>
      <c r="L45" s="45"/>
      <c r="M45" s="46" t="s">
        <v>103</v>
      </c>
      <c r="N45" s="47">
        <f>J36+J47+J48+J42+J50</f>
        <v>14.041415089517068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14.009746613624131</v>
      </c>
      <c r="O46" s="48" t="s">
        <v>108</v>
      </c>
      <c r="P46" s="39">
        <v>280.75347616488841</v>
      </c>
      <c r="Q46" s="39">
        <f t="shared" si="5"/>
        <v>280.75347616488841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2462.6299481935639</v>
      </c>
      <c r="F47" s="258"/>
      <c r="G47" s="44" t="s">
        <v>109</v>
      </c>
      <c r="H47" s="33">
        <f t="shared" si="3"/>
        <v>2462.6299481935639</v>
      </c>
      <c r="I47" s="44" t="s">
        <v>110</v>
      </c>
      <c r="J47" s="33">
        <f t="shared" si="4"/>
        <v>2.5285559864256606</v>
      </c>
      <c r="K47" s="34">
        <v>12</v>
      </c>
      <c r="L47" s="45"/>
      <c r="M47" s="46" t="s">
        <v>111</v>
      </c>
      <c r="N47" s="47">
        <f>J45+J38+J48+J42+J50</f>
        <v>14.041414724151405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14.135707093801955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1648.4869627981695</v>
      </c>
      <c r="F49" s="258"/>
      <c r="G49" s="44" t="s">
        <v>117</v>
      </c>
      <c r="H49" s="33">
        <f t="shared" si="3"/>
        <v>1648.4869627981695</v>
      </c>
      <c r="I49" s="44" t="s">
        <v>118</v>
      </c>
      <c r="J49" s="33">
        <f t="shared" si="4"/>
        <v>2.5062570207485253</v>
      </c>
      <c r="K49" s="34">
        <v>14</v>
      </c>
      <c r="L49" s="53"/>
      <c r="M49" s="54" t="s">
        <v>119</v>
      </c>
      <c r="N49" s="55">
        <f>J45+J46+J53+J44</f>
        <v>15.029695088954043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4406.8653574452537</v>
      </c>
      <c r="F50" s="258"/>
      <c r="G50" s="44" t="s">
        <v>121</v>
      </c>
      <c r="H50" s="33">
        <f t="shared" si="3"/>
        <v>4406.8653574452537</v>
      </c>
      <c r="I50" s="44" t="s">
        <v>122</v>
      </c>
      <c r="J50" s="33">
        <f t="shared" si="4"/>
        <v>2.6598729161287875</v>
      </c>
      <c r="K50" s="34">
        <v>15</v>
      </c>
      <c r="L50" s="35" t="s">
        <v>71</v>
      </c>
      <c r="M50" s="36" t="s">
        <v>123</v>
      </c>
      <c r="N50" s="37">
        <f>J37+J46+J41+J42+J43</f>
        <v>14.299243637110358</v>
      </c>
      <c r="O50" s="38" t="s">
        <v>124</v>
      </c>
      <c r="P50" s="39">
        <v>0</v>
      </c>
      <c r="Q50" s="39">
        <f t="shared" si="5"/>
        <v>0</v>
      </c>
      <c r="R50" s="40">
        <f>G60</f>
        <v>952.40041099645293</v>
      </c>
      <c r="S50" s="40" t="s">
        <v>39</v>
      </c>
      <c r="T50" s="40">
        <f>I60</f>
        <v>952.40041099645305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2362.5994954688272</v>
      </c>
      <c r="F51" s="258"/>
      <c r="G51" s="44" t="s">
        <v>125</v>
      </c>
      <c r="H51" s="33">
        <f t="shared" si="3"/>
        <v>2362.5994954688272</v>
      </c>
      <c r="I51" s="44" t="s">
        <v>126</v>
      </c>
      <c r="J51" s="33">
        <f t="shared" si="4"/>
        <v>2.510507100755714</v>
      </c>
      <c r="K51" s="34">
        <v>16</v>
      </c>
      <c r="L51" s="45"/>
      <c r="M51" s="46" t="s">
        <v>127</v>
      </c>
      <c r="N51" s="47">
        <f>J37+J38+J39+J40+J51</f>
        <v>13.848961139899254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5653.7483887324879</v>
      </c>
      <c r="F52" s="258"/>
      <c r="G52" s="44" t="s">
        <v>129</v>
      </c>
      <c r="H52" s="33">
        <f t="shared" si="3"/>
        <v>5653.7483887324879</v>
      </c>
      <c r="I52" s="44" t="s">
        <v>130</v>
      </c>
      <c r="J52" s="33">
        <f t="shared" si="4"/>
        <v>3.8492700693964723</v>
      </c>
      <c r="K52" s="34">
        <v>17</v>
      </c>
      <c r="L52" s="45"/>
      <c r="M52" s="46" t="s">
        <v>131</v>
      </c>
      <c r="N52" s="47">
        <f>J37+J38+J39+J49+J43</f>
        <v>14.173283156932534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1.0658141036401503E-13</v>
      </c>
      <c r="F53" s="258"/>
      <c r="G53" s="44" t="s">
        <v>133</v>
      </c>
      <c r="H53" s="33">
        <f t="shared" si="3"/>
        <v>1.0658141036401503E-13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14.204951267459808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13.148513706506831</v>
      </c>
      <c r="O54" s="56" t="s">
        <v>140</v>
      </c>
      <c r="P54" s="39">
        <v>952.40041099645293</v>
      </c>
      <c r="Q54" s="39">
        <f t="shared" si="5"/>
        <v>952.40041099645293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43725.026282232975</v>
      </c>
      <c r="K55" s="34">
        <v>20</v>
      </c>
      <c r="L55" s="35" t="s">
        <v>76</v>
      </c>
      <c r="M55" s="36" t="s">
        <v>142</v>
      </c>
      <c r="N55" s="37">
        <f>J37+J38+J39+J49+J50</f>
        <v>13.980051524670088</v>
      </c>
      <c r="O55" s="38" t="s">
        <v>143</v>
      </c>
      <c r="P55" s="39">
        <v>0</v>
      </c>
      <c r="Q55" s="39">
        <f t="shared" si="5"/>
        <v>0</v>
      </c>
      <c r="R55" s="40">
        <f>G61</f>
        <v>1080.5191512596475</v>
      </c>
      <c r="S55" s="40" t="s">
        <v>39</v>
      </c>
      <c r="T55" s="40">
        <f>I61</f>
        <v>1080.5191512596475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14.011719635197363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14.106012004847912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944.21305304726184</v>
      </c>
      <c r="H58" s="68" t="s">
        <v>39</v>
      </c>
      <c r="I58" s="69">
        <f>C36</f>
        <v>944.21305324398622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1.4210854715202004E-14</v>
      </c>
      <c r="Q58" s="39">
        <f t="shared" si="5"/>
        <v>1.4210854715202004E-14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659.05114372921344</v>
      </c>
      <c r="H59" s="68" t="s">
        <v>39</v>
      </c>
      <c r="I59" s="69">
        <f t="shared" ref="I59:I60" si="6">C37</f>
        <v>659.05114379999418</v>
      </c>
      <c r="K59" s="34">
        <v>24</v>
      </c>
      <c r="L59" s="45"/>
      <c r="M59" s="46" t="s">
        <v>151</v>
      </c>
      <c r="N59" s="47">
        <f>J52+J53+J44</f>
        <v>13.849270069396471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952.40041099645293</v>
      </c>
      <c r="H60" s="68" t="s">
        <v>39</v>
      </c>
      <c r="I60" s="69">
        <f t="shared" si="6"/>
        <v>952.40041099645305</v>
      </c>
      <c r="K60" s="34">
        <v>25</v>
      </c>
      <c r="L60" s="53"/>
      <c r="M60" s="54" t="s">
        <v>153</v>
      </c>
      <c r="N60" s="55">
        <f>J52+J41+J42+J50</f>
        <v>12.955282074244385</v>
      </c>
      <c r="O60" s="56" t="s">
        <v>154</v>
      </c>
      <c r="P60" s="39">
        <v>1080.5191512596475</v>
      </c>
      <c r="Q60" s="71">
        <f t="shared" si="5"/>
        <v>1080.5191512596475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1080.5191512596475</v>
      </c>
      <c r="H61" s="74" t="s">
        <v>39</v>
      </c>
      <c r="I61" s="69">
        <f>C39</f>
        <v>1080.5191512596475</v>
      </c>
      <c r="K61" s="264" t="s">
        <v>155</v>
      </c>
      <c r="L61" s="264"/>
      <c r="M61" s="264"/>
      <c r="N61" s="76">
        <f>SUM(N36:N60)</f>
        <v>352.82313955816795</v>
      </c>
      <c r="U61" s="77" t="s">
        <v>156</v>
      </c>
      <c r="V61" s="78">
        <f>SUMPRODUCT($Q$36:$Q$60,V36:V60)</f>
        <v>982.71344994933656</v>
      </c>
      <c r="W61" s="78">
        <f>SUMPRODUCT($Q$36:$Q$60,W36:W60)</f>
        <v>1.4210854715202004E-14</v>
      </c>
      <c r="X61" s="78">
        <f t="shared" ref="X61:AN61" si="7">SUMPRODUCT($Q$36:$Q$60,X36:X60)</f>
        <v>620.55074682713871</v>
      </c>
      <c r="Y61" s="78">
        <f t="shared" si="7"/>
        <v>1603.2641967764753</v>
      </c>
      <c r="Z61" s="78">
        <f t="shared" si="7"/>
        <v>944.21305304726184</v>
      </c>
      <c r="AA61" s="78">
        <f t="shared" si="7"/>
        <v>2032.9195622561006</v>
      </c>
      <c r="AB61" s="78">
        <f t="shared" si="7"/>
        <v>2032.9195622561006</v>
      </c>
      <c r="AC61" s="78">
        <f t="shared" si="7"/>
        <v>952.40041099645293</v>
      </c>
      <c r="AD61" s="78">
        <f t="shared" si="7"/>
        <v>1.4210854715202004E-14</v>
      </c>
      <c r="AE61" s="78">
        <f t="shared" si="7"/>
        <v>620.55074682713871</v>
      </c>
      <c r="AF61" s="78">
        <f t="shared" si="7"/>
        <v>1.4210854715202004E-14</v>
      </c>
      <c r="AG61" s="78">
        <f t="shared" si="7"/>
        <v>982.71344994933656</v>
      </c>
      <c r="AH61" s="78">
        <f t="shared" si="7"/>
        <v>0</v>
      </c>
      <c r="AI61" s="78">
        <f t="shared" si="7"/>
        <v>659.05114372921344</v>
      </c>
      <c r="AJ61" s="78">
        <f t="shared" si="7"/>
        <v>1739.570294988861</v>
      </c>
      <c r="AK61" s="78">
        <f t="shared" si="7"/>
        <v>944.21305304726184</v>
      </c>
      <c r="AL61" s="78">
        <f t="shared" si="7"/>
        <v>2032.9195622561006</v>
      </c>
      <c r="AM61" s="78">
        <f t="shared" si="7"/>
        <v>1.4210854715202004E-14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0.32757114998311221</v>
      </c>
      <c r="W64">
        <f t="shared" ref="W64:AN64" si="8">W61/W63</f>
        <v>9.4739031434680022E-18</v>
      </c>
      <c r="X64">
        <f t="shared" si="8"/>
        <v>0.31027537341356937</v>
      </c>
      <c r="Y64">
        <f t="shared" si="8"/>
        <v>0.53442139892549179</v>
      </c>
      <c r="Z64">
        <f t="shared" si="8"/>
        <v>0.47210652652363094</v>
      </c>
      <c r="AA64">
        <f t="shared" si="8"/>
        <v>1.3552797081707337</v>
      </c>
      <c r="AB64">
        <f t="shared" si="8"/>
        <v>0.67763985408536687</v>
      </c>
      <c r="AC64">
        <f t="shared" si="8"/>
        <v>0.9524004109964529</v>
      </c>
      <c r="AD64">
        <f t="shared" si="8"/>
        <v>1.4210854715202004E-17</v>
      </c>
      <c r="AE64">
        <f t="shared" si="8"/>
        <v>0.49644059746171099</v>
      </c>
      <c r="AF64">
        <f t="shared" si="8"/>
        <v>7.105427357601002E-18</v>
      </c>
      <c r="AG64">
        <f t="shared" si="8"/>
        <v>0.49135672497466826</v>
      </c>
      <c r="AH64">
        <f t="shared" si="8"/>
        <v>0</v>
      </c>
      <c r="AI64">
        <f t="shared" si="8"/>
        <v>0.32952557186460674</v>
      </c>
      <c r="AJ64">
        <f t="shared" si="8"/>
        <v>0.77314235332838266</v>
      </c>
      <c r="AK64">
        <f t="shared" si="8"/>
        <v>0.37768522121890474</v>
      </c>
      <c r="AL64">
        <f t="shared" si="8"/>
        <v>1.3552797081707337</v>
      </c>
      <c r="AM64">
        <f t="shared" si="8"/>
        <v>9.4739031434680022E-18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982.71344994933656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1.4210854715202004E-14</v>
      </c>
      <c r="H67" s="6"/>
      <c r="U67" t="s">
        <v>162</v>
      </c>
      <c r="V67" s="82">
        <f>AA15*(1+0.17*(V61/AA16)^3.8)</f>
        <v>2.5061171676399674</v>
      </c>
      <c r="W67" s="82">
        <f t="shared" ref="W67:AN67" si="9">AB15*(1+0.17*(W61/AB16)^3.8)</f>
        <v>2.5</v>
      </c>
      <c r="X67" s="82">
        <f t="shared" si="9"/>
        <v>2.5049776997459223</v>
      </c>
      <c r="Y67" s="82">
        <f t="shared" si="9"/>
        <v>3.8089438880468545</v>
      </c>
      <c r="Z67" s="82">
        <f t="shared" si="9"/>
        <v>2.5245324513507637</v>
      </c>
      <c r="AA67" s="82">
        <f t="shared" si="9"/>
        <v>3.8492700693964723</v>
      </c>
      <c r="AB67" s="82">
        <f t="shared" si="9"/>
        <v>2.596869019322654</v>
      </c>
      <c r="AC67" s="82">
        <f t="shared" si="9"/>
        <v>2.853104548391233</v>
      </c>
      <c r="AD67" s="82">
        <f t="shared" si="9"/>
        <v>2.5</v>
      </c>
      <c r="AE67" s="82">
        <f t="shared" si="9"/>
        <v>2.5296950889540426</v>
      </c>
      <c r="AF67" s="82">
        <f t="shared" si="9"/>
        <v>2.5</v>
      </c>
      <c r="AG67" s="82">
        <f t="shared" si="9"/>
        <v>2.5285559864256606</v>
      </c>
      <c r="AH67" s="82">
        <f t="shared" si="9"/>
        <v>3.75</v>
      </c>
      <c r="AI67" s="82">
        <f t="shared" si="9"/>
        <v>2.5062570207485253</v>
      </c>
      <c r="AJ67" s="82">
        <f t="shared" si="9"/>
        <v>2.6598729161287875</v>
      </c>
      <c r="AK67" s="82">
        <f t="shared" si="9"/>
        <v>2.510507100755714</v>
      </c>
      <c r="AL67" s="82">
        <f t="shared" si="9"/>
        <v>3.8492700693964723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620.55074682713871</v>
      </c>
      <c r="H68" s="6"/>
    </row>
    <row r="69" spans="6:40" x14ac:dyDescent="0.3">
      <c r="F69" s="4" t="s">
        <v>45</v>
      </c>
      <c r="G69" s="4">
        <f>Y61</f>
        <v>1603.2641967764753</v>
      </c>
      <c r="H69" s="6"/>
    </row>
    <row r="70" spans="6:40" x14ac:dyDescent="0.3">
      <c r="F70" s="4" t="s">
        <v>46</v>
      </c>
      <c r="G70" s="4">
        <f>Z61</f>
        <v>944.21305304726184</v>
      </c>
      <c r="U70" s="41" t="s">
        <v>65</v>
      </c>
      <c r="V70">
        <f t="shared" ref="V70:V94" si="10">SUMPRODUCT($V$67:$AN$67,V36:AN36)</f>
        <v>15.016624268395681</v>
      </c>
      <c r="X70">
        <v>15.000195603366421</v>
      </c>
    </row>
    <row r="71" spans="6:40" x14ac:dyDescent="0.3">
      <c r="F71" s="4" t="s">
        <v>47</v>
      </c>
      <c r="G71" s="4">
        <f>AA61</f>
        <v>2032.9195622561006</v>
      </c>
      <c r="U71" s="41" t="s">
        <v>70</v>
      </c>
      <c r="V71">
        <f t="shared" si="10"/>
        <v>13.87865659421896</v>
      </c>
      <c r="X71">
        <v>13.75090229828113</v>
      </c>
    </row>
    <row r="72" spans="6:40" x14ac:dyDescent="0.3">
      <c r="F72" s="4" t="s">
        <v>48</v>
      </c>
      <c r="G72" s="4">
        <f>AB61</f>
        <v>2032.9195622561006</v>
      </c>
      <c r="U72" s="41" t="s">
        <v>75</v>
      </c>
      <c r="V72">
        <f t="shared" si="10"/>
        <v>14.202978611252242</v>
      </c>
      <c r="X72">
        <v>14.225219683523857</v>
      </c>
    </row>
    <row r="73" spans="6:40" x14ac:dyDescent="0.3">
      <c r="F73" s="4" t="s">
        <v>49</v>
      </c>
      <c r="G73" s="4">
        <f>AC61</f>
        <v>952.40041099645293</v>
      </c>
      <c r="U73" s="41" t="s">
        <v>80</v>
      </c>
      <c r="V73">
        <f t="shared" si="10"/>
        <v>14.234646721779514</v>
      </c>
      <c r="X73">
        <v>14.272326357392505</v>
      </c>
    </row>
    <row r="74" spans="6:40" x14ac:dyDescent="0.3">
      <c r="F74" s="4" t="s">
        <v>50</v>
      </c>
      <c r="G74" s="4">
        <f>AD61</f>
        <v>1.4210854715202004E-14</v>
      </c>
      <c r="U74" s="41" t="s">
        <v>84</v>
      </c>
      <c r="V74">
        <f t="shared" si="10"/>
        <v>13.878656228853297</v>
      </c>
      <c r="X74">
        <v>13.805151472614</v>
      </c>
    </row>
    <row r="75" spans="6:40" x14ac:dyDescent="0.3">
      <c r="F75" s="4" t="s">
        <v>51</v>
      </c>
      <c r="G75" s="4">
        <f>AE61</f>
        <v>620.55074682713871</v>
      </c>
      <c r="U75" s="41" t="s">
        <v>88</v>
      </c>
      <c r="V75">
        <f t="shared" si="10"/>
        <v>14.202978245886577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14.234646356413851</v>
      </c>
      <c r="X76">
        <v>14.326575531725375</v>
      </c>
    </row>
    <row r="77" spans="6:40" x14ac:dyDescent="0.3">
      <c r="F77" s="4" t="s">
        <v>53</v>
      </c>
      <c r="G77" s="4">
        <f>AG61</f>
        <v>982.71344994933656</v>
      </c>
      <c r="U77" s="41" t="s">
        <v>96</v>
      </c>
      <c r="V77">
        <f t="shared" si="10"/>
        <v>14.328938726064402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14.009746978989796</v>
      </c>
      <c r="X78">
        <v>13.750771910176033</v>
      </c>
    </row>
    <row r="79" spans="6:40" x14ac:dyDescent="0.3">
      <c r="F79" s="4" t="s">
        <v>55</v>
      </c>
      <c r="G79" s="4">
        <f>AI61</f>
        <v>659.05114372921344</v>
      </c>
      <c r="U79" s="41" t="s">
        <v>104</v>
      </c>
      <c r="V79">
        <f t="shared" si="10"/>
        <v>14.041415089517068</v>
      </c>
      <c r="X79">
        <v>13.801434953032715</v>
      </c>
    </row>
    <row r="80" spans="6:40" x14ac:dyDescent="0.3">
      <c r="F80" s="4" t="s">
        <v>56</v>
      </c>
      <c r="G80" s="4">
        <f>AJ61</f>
        <v>1739.570294988861</v>
      </c>
      <c r="U80" s="41" t="s">
        <v>108</v>
      </c>
      <c r="V80">
        <f t="shared" si="10"/>
        <v>14.009746613624131</v>
      </c>
      <c r="X80">
        <v>13.808577453496937</v>
      </c>
    </row>
    <row r="81" spans="6:24" x14ac:dyDescent="0.3">
      <c r="F81" s="4" t="s">
        <v>57</v>
      </c>
      <c r="G81" s="4">
        <f>AK61</f>
        <v>944.21305304726184</v>
      </c>
      <c r="U81" s="41" t="s">
        <v>112</v>
      </c>
      <c r="V81">
        <f t="shared" si="10"/>
        <v>14.041414724151405</v>
      </c>
      <c r="X81">
        <v>13.855684127365585</v>
      </c>
    </row>
    <row r="82" spans="6:24" x14ac:dyDescent="0.3">
      <c r="F82" s="4" t="s">
        <v>58</v>
      </c>
      <c r="G82" s="4">
        <f>AL61</f>
        <v>2032.9195622561006</v>
      </c>
      <c r="U82" s="41" t="s">
        <v>116</v>
      </c>
      <c r="V82">
        <f t="shared" si="10"/>
        <v>14.135707093801956</v>
      </c>
      <c r="X82">
        <v>13.280010633369649</v>
      </c>
    </row>
    <row r="83" spans="6:24" x14ac:dyDescent="0.3">
      <c r="F83" s="4" t="s">
        <v>59</v>
      </c>
      <c r="G83" s="4">
        <f>AM61</f>
        <v>1.4210854715202004E-14</v>
      </c>
      <c r="U83" s="41" t="s">
        <v>120</v>
      </c>
      <c r="V83">
        <f t="shared" si="10"/>
        <v>15.029695088954043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14.29924363711036</v>
      </c>
      <c r="X84">
        <v>13.696318465991869</v>
      </c>
    </row>
    <row r="85" spans="6:24" x14ac:dyDescent="0.3">
      <c r="U85" s="41" t="s">
        <v>128</v>
      </c>
      <c r="V85">
        <f t="shared" si="10"/>
        <v>13.848961139899254</v>
      </c>
      <c r="X85">
        <v>13.75056790087643</v>
      </c>
    </row>
    <row r="86" spans="6:24" x14ac:dyDescent="0.3">
      <c r="U86" s="41" t="s">
        <v>132</v>
      </c>
      <c r="V86">
        <f t="shared" si="10"/>
        <v>14.173283156932534</v>
      </c>
      <c r="X86">
        <v>14.224885286119157</v>
      </c>
    </row>
    <row r="87" spans="6:24" x14ac:dyDescent="0.3">
      <c r="U87" s="41" t="s">
        <v>136</v>
      </c>
      <c r="V87">
        <f t="shared" si="10"/>
        <v>14.204951267459808</v>
      </c>
      <c r="X87">
        <v>14.271991959987805</v>
      </c>
    </row>
    <row r="88" spans="6:24" x14ac:dyDescent="0.3">
      <c r="U88" s="41" t="s">
        <v>140</v>
      </c>
      <c r="V88">
        <f t="shared" si="10"/>
        <v>13.148513706506833</v>
      </c>
      <c r="X88">
        <v>11.68222407686552</v>
      </c>
    </row>
    <row r="89" spans="6:24" x14ac:dyDescent="0.3">
      <c r="U89" s="41" t="s">
        <v>143</v>
      </c>
      <c r="V89">
        <f t="shared" si="10"/>
        <v>13.980051524670088</v>
      </c>
      <c r="X89">
        <v>13.753993881759367</v>
      </c>
    </row>
    <row r="90" spans="6:24" x14ac:dyDescent="0.3">
      <c r="U90" s="41" t="s">
        <v>145</v>
      </c>
      <c r="V90">
        <f t="shared" si="10"/>
        <v>14.011719635197363</v>
      </c>
      <c r="X90">
        <v>13.801100555628015</v>
      </c>
    </row>
    <row r="91" spans="6:24" x14ac:dyDescent="0.3">
      <c r="U91" s="41" t="s">
        <v>148</v>
      </c>
      <c r="V91">
        <f t="shared" si="10"/>
        <v>14.106012004847914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13.849270069396471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12.955282074244387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2.5061171676399674</v>
      </c>
      <c r="K97" s="4" t="s">
        <v>61</v>
      </c>
      <c r="L97" s="76">
        <f>MIN(N36:N43)</f>
        <v>13.878656228853297</v>
      </c>
      <c r="M97" s="135" t="s">
        <v>11</v>
      </c>
      <c r="N97" s="4">
        <v>15</v>
      </c>
      <c r="O97" s="4">
        <v>99999</v>
      </c>
      <c r="P97" s="76">
        <f>L97</f>
        <v>13.878656228853297</v>
      </c>
      <c r="Q97" s="76">
        <f>L98</f>
        <v>14.009746613624131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14.009746613624131</v>
      </c>
      <c r="M98" s="135" t="s">
        <v>12</v>
      </c>
      <c r="N98" s="4">
        <v>99999</v>
      </c>
      <c r="O98" s="4">
        <v>15</v>
      </c>
      <c r="P98" s="76">
        <f>L99</f>
        <v>13.148513706506831</v>
      </c>
      <c r="Q98" s="76">
        <f>L100</f>
        <v>12.955282074244385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2.5049776997459223</v>
      </c>
      <c r="K99" s="4" t="s">
        <v>71</v>
      </c>
      <c r="L99" s="76">
        <f>MIN(N50:N54)</f>
        <v>13.148513706506831</v>
      </c>
      <c r="M99" s="135" t="s">
        <v>13</v>
      </c>
      <c r="N99" s="76">
        <f>L101</f>
        <v>14.328938726064401</v>
      </c>
      <c r="O99" s="76">
        <f>L102</f>
        <v>13.148513706506829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3.8089438880468545</v>
      </c>
      <c r="K100" s="4" t="s">
        <v>76</v>
      </c>
      <c r="L100" s="76">
        <f>MIN(N55:N60)</f>
        <v>12.955282074244385</v>
      </c>
      <c r="M100" s="135" t="s">
        <v>14</v>
      </c>
      <c r="N100" s="76">
        <f>L104</f>
        <v>14.135707093801956</v>
      </c>
      <c r="O100" s="76">
        <f>L105</f>
        <v>12.955282074244387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2.5245324513507637</v>
      </c>
      <c r="K101" s="4" t="s">
        <v>252</v>
      </c>
      <c r="L101" s="76">
        <f>J104+J103+J102+J107+J106</f>
        <v>14.328938726064401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3.8492700693964723</v>
      </c>
      <c r="K102" s="4" t="s">
        <v>253</v>
      </c>
      <c r="L102" s="76">
        <f>J104+J103+J102+J113</f>
        <v>13.148513706506829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2.596869019322654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2.853104548391233</v>
      </c>
      <c r="K104" s="4" t="s">
        <v>255</v>
      </c>
      <c r="L104" s="76">
        <f>J111+J103+J102+J107+J106</f>
        <v>14.135707093801956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12.955282074244387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2.5296950889540426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2.5285559864256606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2.5062570207485253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2.6598729161287875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2.510507100755714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3.8492700693964723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2024-01-07T17:11:29Z</dcterms:modified>
</cp:coreProperties>
</file>