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10\"/>
    </mc:Choice>
  </mc:AlternateContent>
  <xr:revisionPtr revIDLastSave="0" documentId="13_ncr:1_{850E630B-A251-48A8-A146-4A8BBF659068}" xr6:coauthVersionLast="47" xr6:coauthVersionMax="47" xr10:uidLastSave="{00000000-0000-0000-0000-000000000000}"/>
  <bookViews>
    <workbookView xWindow="-540" yWindow="612" windowWidth="15684" windowHeight="11424" firstSheet="1" activeTab="1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6" l="1"/>
  <c r="I46" i="6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G48" i="6"/>
  <c r="H48" i="6"/>
  <c r="I48" i="6"/>
  <c r="J48" i="6"/>
  <c r="G49" i="6"/>
  <c r="H49" i="6"/>
  <c r="I49" i="6"/>
  <c r="J49" i="6"/>
  <c r="H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98" i="7"/>
  <c r="Q97" i="7" s="1"/>
  <c r="L97" i="7"/>
  <c r="L100" i="7"/>
  <c r="Q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 l="1"/>
  <c r="T88" i="4"/>
  <c r="T87" i="4"/>
  <c r="T91" i="4" s="1"/>
  <c r="T92" i="4" s="1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J38" i="5" s="1"/>
  <c r="K38" i="5" s="1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BP30" i="5"/>
  <c r="BP31" i="5" s="1"/>
  <c r="G39" i="5"/>
  <c r="R30" i="5"/>
  <c r="R31" i="5" s="1"/>
  <c r="Q30" i="5"/>
  <c r="Q31" i="5" s="1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AJ39" i="5" l="1"/>
  <c r="Q39" i="5"/>
  <c r="AL39" i="5"/>
  <c r="S91" i="4"/>
  <c r="S92" i="4" s="1"/>
  <c r="AI39" i="5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8" i="5" l="1"/>
  <c r="U38" i="5" s="1"/>
  <c r="O41" i="5"/>
  <c r="O42" i="5" s="1"/>
  <c r="O50" i="5" s="1"/>
  <c r="T37" i="5"/>
  <c r="U37" i="5" s="1"/>
  <c r="T39" i="5"/>
  <c r="U39" i="5" s="1"/>
  <c r="AB41" i="5"/>
  <c r="AB42" i="5" s="1"/>
  <c r="AB50" i="5" s="1"/>
  <c r="AC125" i="5" s="1"/>
  <c r="AA148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59" i="5" l="1"/>
  <c r="AA137" i="5"/>
  <c r="I28" i="7" s="1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G25" i="7" s="1"/>
  <c r="U108" i="4"/>
  <c r="Z50" i="5"/>
  <c r="AA125" i="5" s="1"/>
  <c r="Y148" i="5" s="1"/>
  <c r="T109" i="4"/>
  <c r="V111" i="4"/>
  <c r="AA136" i="5"/>
  <c r="I27" i="7" s="1"/>
  <c r="U110" i="4"/>
  <c r="AA158" i="5"/>
  <c r="T111" i="4"/>
  <c r="S109" i="4"/>
  <c r="S111" i="4"/>
  <c r="Y135" i="5"/>
  <c r="G26" i="7" s="1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I25" i="7" s="1"/>
  <c r="O52" i="5"/>
  <c r="O53" i="5" s="1"/>
  <c r="J49" i="5"/>
  <c r="K49" i="5" s="1"/>
  <c r="H60" i="5" s="1"/>
  <c r="AA156" i="5"/>
  <c r="AB52" i="5"/>
  <c r="AB53" i="5" s="1"/>
  <c r="Z136" i="5"/>
  <c r="H27" i="7" s="1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H28" i="7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I26" i="7" s="1"/>
  <c r="S119" i="4" l="1"/>
  <c r="X38" i="4" s="1"/>
  <c r="Y156" i="5"/>
  <c r="V113" i="4"/>
  <c r="V114" i="4" s="1"/>
  <c r="Y145" i="5"/>
  <c r="Y159" i="5"/>
  <c r="Y137" i="5"/>
  <c r="G28" i="7" s="1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G27" i="7" s="1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F27" i="7" s="1"/>
  <c r="X147" i="5"/>
  <c r="Z145" i="5"/>
  <c r="G60" i="5"/>
  <c r="E60" i="5"/>
  <c r="Z134" i="5"/>
  <c r="H25" i="7" s="1"/>
  <c r="AL52" i="5"/>
  <c r="AL53" i="5" s="1"/>
  <c r="AJ52" i="5"/>
  <c r="AJ53" i="5" s="1"/>
  <c r="AN48" i="5"/>
  <c r="AO48" i="5" s="1"/>
  <c r="Z157" i="5"/>
  <c r="Z135" i="5"/>
  <c r="H26" i="7" s="1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F28" i="7" s="1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F25" i="7" s="1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F26" i="7" s="1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<sst xmlns="http://schemas.openxmlformats.org/spreadsheetml/2006/main" count="2044" uniqueCount="259">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</sst>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abSelected="1" topLeftCell="B21" zoomScale="70" zoomScaleNormal="70" workbookViewId="0">
      <selection activeCell="N33" sqref="N33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13.878656228853297</v>
      </c>
      <c r="L28" s="147">
        <v>14.009746613624131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13.148513706506831</v>
      </c>
      <c r="L29" s="147">
        <v>12.955282074244385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14.328938726064401</v>
      </c>
      <c r="J30" s="4">
        <v>13.148513706506829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14.135707093801956</v>
      </c>
      <c r="J31" s="4">
        <v>12.955282074244387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13.718189606027947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4.7256095022252827E-11</v>
      </c>
      <c r="V44" s="215">
        <f t="shared" si="1"/>
        <v>3.7029200791335268E-11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1.8342489568321098E-10</v>
      </c>
      <c r="V45" s="215">
        <f t="shared" si="1"/>
        <v>2.624604896564431E-10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2.0438943466351828E-11</v>
      </c>
      <c r="T46" s="215">
        <f t="shared" si="1"/>
        <v>1.8342489568321162E-10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2.9290765649039712E-11</v>
      </c>
      <c r="T47" s="215">
        <f t="shared" si="1"/>
        <v>2.6246048965644248E-10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4.7256095022252827E-11</v>
      </c>
      <c r="V53" s="216">
        <f t="shared" si="2"/>
        <v>3.7029200791335268E-11</v>
      </c>
      <c r="W53" s="165">
        <f>N40</f>
        <v>2050</v>
      </c>
      <c r="X53" s="165">
        <f>SUM(S53:V53)</f>
        <v>9.0133203093457603E-11</v>
      </c>
      <c r="Y53" s="129">
        <f>W53/X53</f>
        <v>22744115704779.617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1.8342489568321098E-10</v>
      </c>
      <c r="V54" s="216">
        <f t="shared" si="2"/>
        <v>2.624604896564431E-10</v>
      </c>
      <c r="W54" s="165">
        <f>N41</f>
        <v>2050</v>
      </c>
      <c r="X54" s="165">
        <f>SUM(S54:V54)</f>
        <v>4.5173329261952355E-10</v>
      </c>
      <c r="Y54" s="129">
        <f>W54/X54</f>
        <v>4538075969810.4229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2.0438943466351828E-11</v>
      </c>
      <c r="T55" s="216">
        <f t="shared" si="2"/>
        <v>1.8342489568321162E-10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2.0971174642943297E-10</v>
      </c>
      <c r="Y55" s="129">
        <f>W55/X55</f>
        <v>5025946414282.8359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2.9290765649039712E-11</v>
      </c>
      <c r="T56" s="216">
        <f t="shared" si="2"/>
        <v>2.6246048965644248E-10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2.9759916258535173E-10</v>
      </c>
      <c r="Y56" s="129">
        <f>W56/X56</f>
        <v>3723128756056.9814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5.5577616395261047E-11</v>
      </c>
      <c r="T58" s="165">
        <f>SUM(T53:T56)</f>
        <v>4.517332926195236E-10</v>
      </c>
      <c r="U58" s="165">
        <f>SUM(U53:U56)</f>
        <v>2.3652889798533334E-10</v>
      </c>
      <c r="V58" s="165">
        <f>SUM(V53:V56)</f>
        <v>3.0533759772764791E-10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36885353006517.172</v>
      </c>
      <c r="T59" s="120">
        <f>T57/T58</f>
        <v>4538075969810.4229</v>
      </c>
      <c r="U59" s="120">
        <f>U57/U58</f>
        <v>4456115125794.7188</v>
      </c>
      <c r="V59" s="120">
        <f>V57/V58</f>
        <v>3628770279997.7588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215.70212436736836</v>
      </c>
      <c r="T64" s="216">
        <f t="shared" si="3"/>
        <v>0</v>
      </c>
      <c r="U64" s="216">
        <f t="shared" si="3"/>
        <v>210.57859981465333</v>
      </c>
      <c r="V64" s="216">
        <f t="shared" si="3"/>
        <v>134.37046332366691</v>
      </c>
      <c r="W64" s="165">
        <f>W53</f>
        <v>2050</v>
      </c>
      <c r="X64" s="165">
        <f>SUM(S64:V64)</f>
        <v>560.65118750568854</v>
      </c>
      <c r="Y64" s="129">
        <f>W64/X64</f>
        <v>3.6564624238474481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26.538247500455242</v>
      </c>
      <c r="U65" s="216">
        <f t="shared" si="3"/>
        <v>817.36245210127481</v>
      </c>
      <c r="V65" s="216">
        <f t="shared" si="3"/>
        <v>952.40882453895995</v>
      </c>
      <c r="W65" s="165">
        <f>W54</f>
        <v>2050</v>
      </c>
      <c r="X65" s="165">
        <f>SUM(S65:V65)</f>
        <v>1796.30952414069</v>
      </c>
      <c r="Y65" s="129">
        <f>W65/X65</f>
        <v>1.1412287094456448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753.89764483663487</v>
      </c>
      <c r="T66" s="216">
        <f t="shared" si="3"/>
        <v>832.39611136496626</v>
      </c>
      <c r="U66" s="216">
        <f t="shared" si="3"/>
        <v>26.058948084071556</v>
      </c>
      <c r="V66" s="216">
        <f t="shared" si="3"/>
        <v>0</v>
      </c>
      <c r="W66" s="165">
        <f>W55</f>
        <v>1054</v>
      </c>
      <c r="X66" s="165">
        <f>SUM(S66:V66)</f>
        <v>1612.3527042856726</v>
      </c>
      <c r="Y66" s="129">
        <f>W66/X66</f>
        <v>0.65370312413558296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1080.4002307959968</v>
      </c>
      <c r="T67" s="216">
        <f t="shared" si="3"/>
        <v>1191.0656411345788</v>
      </c>
      <c r="U67" s="216">
        <f t="shared" si="3"/>
        <v>0</v>
      </c>
      <c r="V67" s="216">
        <f t="shared" si="3"/>
        <v>21.220712137372999</v>
      </c>
      <c r="W67" s="165">
        <f>W56</f>
        <v>1108</v>
      </c>
      <c r="X67" s="165">
        <f>SUM(S67:V67)</f>
        <v>2292.6865840679484</v>
      </c>
      <c r="Y67" s="129">
        <f>W67/X67</f>
        <v>0.48327582483344012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1053.9999999999998</v>
      </c>
      <c r="V69" s="165">
        <f>SUM(V64:V67)</f>
        <v>1108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1.0000000000000002</v>
      </c>
      <c r="V70" s="120">
        <f>V68/V69</f>
        <v>1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788.70671249335135</v>
      </c>
      <c r="T75" s="216">
        <f t="shared" si="4"/>
        <v>0</v>
      </c>
      <c r="U75" s="216">
        <f t="shared" si="4"/>
        <v>769.97273748868906</v>
      </c>
      <c r="V75" s="216">
        <f t="shared" si="4"/>
        <v>491.32055001795976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30.286209945893646</v>
      </c>
      <c r="U76" s="216">
        <f t="shared" si="4"/>
        <v>932.79749636086547</v>
      </c>
      <c r="V76" s="216">
        <f t="shared" si="4"/>
        <v>1086.9162936932407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492.82524570816634</v>
      </c>
      <c r="T77" s="216">
        <f t="shared" si="4"/>
        <v>544.13993851758903</v>
      </c>
      <c r="U77" s="216">
        <f t="shared" si="4"/>
        <v>17.034815774244539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522.13131268817438</v>
      </c>
      <c r="T78" s="216">
        <f t="shared" si="4"/>
        <v>575.61323015008372</v>
      </c>
      <c r="U78" s="216">
        <f t="shared" si="4"/>
        <v>0</v>
      </c>
      <c r="V78" s="216">
        <f t="shared" si="4"/>
        <v>10.25545716174193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1803.6632708896921</v>
      </c>
      <c r="T80" s="165">
        <f>SUM(T75:T78)</f>
        <v>1150.0393786135664</v>
      </c>
      <c r="U80" s="165">
        <f>SUM(U75:U78)</f>
        <v>1719.8050496237993</v>
      </c>
      <c r="V80" s="165">
        <f>SUM(V75:V78)</f>
        <v>1588.4923008729425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1.1365757861159957</v>
      </c>
      <c r="T81" s="120">
        <f>T79/T80</f>
        <v>1.7825476571692562</v>
      </c>
      <c r="U81" s="120">
        <f>U79/U80</f>
        <v>0.61286016123197129</v>
      </c>
      <c r="V81" s="120">
        <f>V79/V80</f>
        <v>0.69751675811781277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896.42495176709349</v>
      </c>
      <c r="T86" s="131">
        <f t="shared" si="5"/>
        <v>0</v>
      </c>
      <c r="U86" s="131">
        <f t="shared" si="5"/>
        <v>471.88561604154029</v>
      </c>
      <c r="V86" s="131">
        <f t="shared" si="5"/>
        <v>342.70431724518795</v>
      </c>
      <c r="W86" s="165">
        <f>W75</f>
        <v>2050</v>
      </c>
      <c r="X86" s="165">
        <f>SUM(S86:V86)</f>
        <v>1711.0148850538217</v>
      </c>
      <c r="Y86" s="129">
        <f>W86/X86</f>
        <v>1.198119325499331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53.986612583588943</v>
      </c>
      <c r="U87" s="131">
        <f t="shared" si="5"/>
        <v>571.67442401649919</v>
      </c>
      <c r="V87" s="131">
        <f t="shared" si="5"/>
        <v>758.14232952233772</v>
      </c>
      <c r="W87" s="165">
        <f>W76</f>
        <v>2050</v>
      </c>
      <c r="X87" s="165">
        <f>SUM(S87:V87)</f>
        <v>1383.8033661224258</v>
      </c>
      <c r="Y87" s="129">
        <f>W87/X87</f>
        <v>1.4814243484204932</v>
      </c>
    </row>
    <row r="88" spans="17:25" ht="15.6" x14ac:dyDescent="0.3">
      <c r="Q88" s="128"/>
      <c r="R88" s="131">
        <v>3</v>
      </c>
      <c r="S88" s="131">
        <f t="shared" si="5"/>
        <v>560.13324105856793</v>
      </c>
      <c r="T88" s="131">
        <f t="shared" si="5"/>
        <v>969.95537257675142</v>
      </c>
      <c r="U88" s="131">
        <f t="shared" si="5"/>
        <v>10.439959941960435</v>
      </c>
      <c r="V88" s="131">
        <f t="shared" si="5"/>
        <v>0</v>
      </c>
      <c r="W88" s="165">
        <f>W77</f>
        <v>1054</v>
      </c>
      <c r="X88" s="165">
        <f>SUM(S88:V88)</f>
        <v>1540.5285735772798</v>
      </c>
      <c r="Y88" s="129">
        <f>W88/X88</f>
        <v>0.68418075333227613</v>
      </c>
    </row>
    <row r="89" spans="17:25" ht="15.6" x14ac:dyDescent="0.3">
      <c r="Q89" s="128"/>
      <c r="R89" s="131">
        <v>4</v>
      </c>
      <c r="S89" s="131">
        <f t="shared" si="5"/>
        <v>593.44180717433858</v>
      </c>
      <c r="T89" s="131">
        <f t="shared" si="5"/>
        <v>1026.0580148396596</v>
      </c>
      <c r="U89" s="131">
        <f t="shared" si="5"/>
        <v>0</v>
      </c>
      <c r="V89" s="131">
        <f t="shared" si="5"/>
        <v>7.1533532324743367</v>
      </c>
      <c r="W89" s="165">
        <f>W78</f>
        <v>1108</v>
      </c>
      <c r="X89" s="165">
        <f>SUM(S89:V89)</f>
        <v>1626.6531752464725</v>
      </c>
      <c r="Y89" s="129">
        <f>W89/X89</f>
        <v>0.68115319040404199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1074.0240585719603</v>
      </c>
      <c r="T97" s="131">
        <f t="shared" si="6"/>
        <v>0</v>
      </c>
      <c r="U97" s="131">
        <f t="shared" si="6"/>
        <v>565.37527600452654</v>
      </c>
      <c r="V97" s="131">
        <f t="shared" si="6"/>
        <v>410.60066542351331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79.97708237007285</v>
      </c>
      <c r="U98" s="131">
        <f t="shared" si="6"/>
        <v>846.89241110730302</v>
      </c>
      <c r="V98" s="131">
        <f t="shared" si="6"/>
        <v>1123.130506522624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383.23238283390043</v>
      </c>
      <c r="T99" s="131">
        <f t="shared" si="6"/>
        <v>663.62479750825037</v>
      </c>
      <c r="U99" s="131">
        <f t="shared" si="6"/>
        <v>7.1428196578492757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404.22478027594104</v>
      </c>
      <c r="T100" s="131">
        <f t="shared" si="6"/>
        <v>698.90269034767198</v>
      </c>
      <c r="U100" s="131">
        <f t="shared" si="6"/>
        <v>0</v>
      </c>
      <c r="V100" s="131">
        <f t="shared" si="6"/>
        <v>4.8725293763869608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1861.4812216818018</v>
      </c>
      <c r="T102" s="165">
        <f>SUM(T97:T100)</f>
        <v>1442.5045702259952</v>
      </c>
      <c r="U102" s="165">
        <f>SUM(U97:U100)</f>
        <v>1419.4105067696789</v>
      </c>
      <c r="V102" s="165">
        <f>SUM(V97:V100)</f>
        <v>1538.6037013225241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1.1012735321325864</v>
      </c>
      <c r="T103" s="120">
        <f>T101/T102</f>
        <v>1.4211393449372776</v>
      </c>
      <c r="U103" s="120">
        <f>U101/U102</f>
        <v>0.74256178531375883</v>
      </c>
      <c r="V103" s="120">
        <f>V101/V102</f>
        <v>0.72013345544899321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1182.7942685789185</v>
      </c>
      <c r="T108" s="131">
        <f t="shared" ref="T108:V108" si="7">T97*T$103</f>
        <v>0</v>
      </c>
      <c r="U108" s="131">
        <f t="shared" si="7"/>
        <v>419.82607432218038</v>
      </c>
      <c r="V108" s="131">
        <f t="shared" si="7"/>
        <v>295.68727600109059</v>
      </c>
      <c r="W108" s="165">
        <f>W97</f>
        <v>2050</v>
      </c>
      <c r="X108" s="165">
        <f>SUM(S108:V108)</f>
        <v>1898.3076189021895</v>
      </c>
      <c r="Y108" s="129">
        <f>W108/X108</f>
        <v>1.0799092726528359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113.65857844940003</v>
      </c>
      <c r="U109" s="131">
        <f t="shared" si="8"/>
        <v>628.86994076051269</v>
      </c>
      <c r="V109" s="131">
        <f t="shared" si="8"/>
        <v>808.80385258231524</v>
      </c>
      <c r="W109" s="165">
        <f>W98</f>
        <v>2050</v>
      </c>
      <c r="X109" s="165">
        <f>SUM(S109:V109)</f>
        <v>1551.3323717922281</v>
      </c>
      <c r="Y109" s="129">
        <f>W109/X109</f>
        <v>1.3214447382617753</v>
      </c>
    </row>
    <row r="110" spans="17:25" ht="15.6" x14ac:dyDescent="0.3">
      <c r="Q110" s="70"/>
      <c r="R110" s="131">
        <v>3</v>
      </c>
      <c r="S110" s="131">
        <f t="shared" ref="S110:V110" si="9">S99*S$103</f>
        <v>422.04367987107707</v>
      </c>
      <c r="T110" s="131">
        <f t="shared" si="9"/>
        <v>943.10331001500845</v>
      </c>
      <c r="U110" s="131">
        <f t="shared" si="9"/>
        <v>5.3039849173067699</v>
      </c>
      <c r="V110" s="131">
        <f t="shared" si="9"/>
        <v>0</v>
      </c>
      <c r="W110" s="165">
        <f>W99</f>
        <v>1054</v>
      </c>
      <c r="X110" s="165">
        <f>SUM(S110:V110)</f>
        <v>1370.4509748033922</v>
      </c>
      <c r="Y110" s="129">
        <f>W110/X110</f>
        <v>0.76908989768948799</v>
      </c>
    </row>
    <row r="111" spans="17:25" ht="15.6" x14ac:dyDescent="0.3">
      <c r="Q111" s="70"/>
      <c r="R111" s="131">
        <v>4</v>
      </c>
      <c r="S111" s="131">
        <f t="shared" ref="S111:V111" si="10">S100*S$103</f>
        <v>445.16205155000421</v>
      </c>
      <c r="T111" s="131">
        <f t="shared" si="10"/>
        <v>993.23811153559154</v>
      </c>
      <c r="U111" s="131">
        <f t="shared" si="10"/>
        <v>0</v>
      </c>
      <c r="V111" s="131">
        <f t="shared" si="10"/>
        <v>3.5088714165942703</v>
      </c>
      <c r="W111" s="165">
        <f>W100</f>
        <v>1108</v>
      </c>
      <c r="X111" s="165">
        <f>SUM(S111:V111)</f>
        <v>1441.90903450219</v>
      </c>
      <c r="Y111" s="129">
        <f>W111/X111</f>
        <v>0.76842572831408185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1053.9999999999998</v>
      </c>
      <c r="V113" s="165">
        <f>SUM(V108:V111)</f>
        <v>1108.0000000000002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1.0000000000000002</v>
      </c>
      <c r="V114" s="120">
        <f>V112/V113</f>
        <v>0.99999999999999978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13.718189606027947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C120" zoomScale="55" zoomScaleNormal="55" workbookViewId="0">
      <selection activeCell="X134" sqref="X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4.7256095022252827E-11</v>
      </c>
      <c r="H7" s="132">
        <f>'Trip Length Frequency'!V44</f>
        <v>3.7029200791335268E-11</v>
      </c>
      <c r="I7" s="120">
        <f>SUMPRODUCT(E18:H18,E7:H7)</f>
        <v>1.0282448855398643E-7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4.7256095022252827E-11</v>
      </c>
      <c r="R7" s="132">
        <f t="shared" si="0"/>
        <v>3.7029200791335268E-11</v>
      </c>
      <c r="S7" s="120">
        <f>SUMPRODUCT(O18:R18,O7:R7)</f>
        <v>1.6337802993476562E-7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4.7256095022252827E-11</v>
      </c>
      <c r="AB7" s="132">
        <f t="shared" si="1"/>
        <v>3.7029200791335268E-11</v>
      </c>
      <c r="AC7" s="120">
        <f>SUMPRODUCT(Y18:AB18,Y7:AB7)</f>
        <v>1.6337802993476562E-7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4.7256095022252827E-11</v>
      </c>
      <c r="AL7" s="132">
        <f t="shared" si="2"/>
        <v>3.7029200791335268E-11</v>
      </c>
      <c r="AM7" s="120">
        <f>SUMPRODUCT(AI18:AL18,AI7:AL7)</f>
        <v>1.8510650366441769E-7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4.7256095022252827E-11</v>
      </c>
      <c r="AV7" s="132">
        <f t="shared" si="3"/>
        <v>3.7029200791335268E-11</v>
      </c>
      <c r="AW7" s="120">
        <f>SUMPRODUCT(AS18:AV18,AS7:AV7)</f>
        <v>1.9721391567098254E-7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4.7256095022252827E-11</v>
      </c>
      <c r="BF7" s="132">
        <f t="shared" si="4"/>
        <v>3.7029200791335268E-11</v>
      </c>
      <c r="BG7" s="120">
        <f>SUMPRODUCT(BC18:BF18,BC7:BF7)</f>
        <v>2.1023434595188576E-7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4.7256095022252827E-11</v>
      </c>
      <c r="BP7" s="132">
        <f t="shared" si="5"/>
        <v>3.7029200791335268E-11</v>
      </c>
      <c r="BQ7" s="120">
        <f>SUMPRODUCT(BM18:BP18,BM7:BP7)</f>
        <v>2.3780839790889567E-7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1.8342489568321098E-10</v>
      </c>
      <c r="H8" s="132">
        <f>'Trip Length Frequency'!V45</f>
        <v>2.624604896564431E-10</v>
      </c>
      <c r="I8" s="120">
        <f>SUMPRODUCT(E18:H18,E8:H8)</f>
        <v>4.9612427251317582E-7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1.8342489568321098E-10</v>
      </c>
      <c r="R8" s="132">
        <f t="shared" si="0"/>
        <v>2.624604896564431E-10</v>
      </c>
      <c r="S8" s="120">
        <f>SUMPRODUCT(O18:R18,O8:R8)</f>
        <v>8.2207271888550059E-7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1.8342489568321098E-10</v>
      </c>
      <c r="AB8" s="132">
        <f t="shared" si="1"/>
        <v>2.624604896564431E-10</v>
      </c>
      <c r="AC8" s="120">
        <f>SUMPRODUCT(Y18:AB18,Y8:AB8)</f>
        <v>8.2207271888550059E-7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1.8342489568321098E-10</v>
      </c>
      <c r="AL8" s="132">
        <f t="shared" si="2"/>
        <v>2.624604896564431E-10</v>
      </c>
      <c r="AM8" s="120">
        <f>SUMPRODUCT(AI18:AL18,AI8:AL8)</f>
        <v>9.3160106842678926E-7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1.8342489568321098E-10</v>
      </c>
      <c r="AV8" s="132">
        <f t="shared" si="3"/>
        <v>2.624604896564431E-10</v>
      </c>
      <c r="AW8" s="120">
        <f>SUMPRODUCT(AS18:AV18,AS8:AV8)</f>
        <v>9.9263531793397212E-7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1.8342489568321098E-10</v>
      </c>
      <c r="BF8" s="132">
        <f t="shared" si="4"/>
        <v>2.624604896564431E-10</v>
      </c>
      <c r="BG8" s="120">
        <f>SUMPRODUCT(BC18:BF18,BC8:BF8)</f>
        <v>1.0582745877236047E-6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1.8342489568321098E-10</v>
      </c>
      <c r="BP8" s="132">
        <f t="shared" si="5"/>
        <v>2.624604896564431E-10</v>
      </c>
      <c r="BQ8" s="120">
        <f>SUMPRODUCT(BM18:BP18,BM8:BP8)</f>
        <v>1.1971900068147802E-6</v>
      </c>
      <c r="BS8" s="129"/>
    </row>
    <row r="9" spans="2:71" x14ac:dyDescent="0.3">
      <c r="C9" s="128"/>
      <c r="D9" s="4" t="s">
        <v>13</v>
      </c>
      <c r="E9" s="132">
        <f>'Trip Length Frequency'!S46</f>
        <v>2.0438943466351828E-11</v>
      </c>
      <c r="F9" s="132">
        <f>'Trip Length Frequency'!T46</f>
        <v>1.8342489568321162E-10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4.2408456452958756E-7</v>
      </c>
      <c r="K9" s="129"/>
      <c r="M9" s="128"/>
      <c r="N9" s="4" t="s">
        <v>13</v>
      </c>
      <c r="O9" s="132">
        <f t="shared" si="0"/>
        <v>2.0438943466351828E-11</v>
      </c>
      <c r="P9" s="132">
        <f t="shared" si="0"/>
        <v>1.8342489568321162E-10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3.425604347797761E-7</v>
      </c>
      <c r="U9" s="129"/>
      <c r="W9" s="128"/>
      <c r="X9" s="4" t="s">
        <v>13</v>
      </c>
      <c r="Y9" s="132">
        <f t="shared" si="1"/>
        <v>2.0438943466351828E-11</v>
      </c>
      <c r="Z9" s="132">
        <f t="shared" si="1"/>
        <v>1.8342489568321162E-10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3.425604347797761E-7</v>
      </c>
      <c r="AE9" s="129"/>
      <c r="AG9" s="128"/>
      <c r="AH9" s="4" t="s">
        <v>13</v>
      </c>
      <c r="AI9" s="132">
        <f t="shared" si="2"/>
        <v>2.0438943466351828E-11</v>
      </c>
      <c r="AJ9" s="132">
        <f t="shared" si="2"/>
        <v>1.8342489568321162E-10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3.8858409592470887E-7</v>
      </c>
      <c r="AO9" s="129"/>
      <c r="AQ9" s="128"/>
      <c r="AR9" s="4" t="s">
        <v>13</v>
      </c>
      <c r="AS9" s="132">
        <f t="shared" si="3"/>
        <v>2.0438943466351828E-11</v>
      </c>
      <c r="AT9" s="132">
        <f t="shared" si="3"/>
        <v>1.8342489568321162E-10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4.1428043720933485E-7</v>
      </c>
      <c r="AY9" s="129"/>
      <c r="BA9" s="128"/>
      <c r="BB9" s="4" t="s">
        <v>13</v>
      </c>
      <c r="BC9" s="132">
        <f t="shared" si="4"/>
        <v>2.0438943466351828E-11</v>
      </c>
      <c r="BD9" s="132">
        <f t="shared" si="4"/>
        <v>1.8342489568321162E-10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4.419519174537452E-7</v>
      </c>
      <c r="BI9" s="129"/>
      <c r="BK9" s="128"/>
      <c r="BL9" s="4" t="s">
        <v>13</v>
      </c>
      <c r="BM9" s="132">
        <f t="shared" si="5"/>
        <v>2.0438943466351828E-11</v>
      </c>
      <c r="BN9" s="132">
        <f t="shared" si="5"/>
        <v>1.8342489568321162E-10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5.003027987302074E-7</v>
      </c>
      <c r="BS9" s="129"/>
    </row>
    <row r="10" spans="2:71" x14ac:dyDescent="0.3">
      <c r="C10" s="128"/>
      <c r="D10" s="4" t="s">
        <v>14</v>
      </c>
      <c r="E10" s="132">
        <f>'Trip Length Frequency'!S47</f>
        <v>2.9290765649039712E-11</v>
      </c>
      <c r="F10" s="132">
        <f>'Trip Length Frequency'!T47</f>
        <v>2.6246048965644248E-10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6.0456955464233387E-7</v>
      </c>
      <c r="K10" s="129"/>
      <c r="M10" s="128"/>
      <c r="N10" s="4" t="s">
        <v>14</v>
      </c>
      <c r="O10" s="132">
        <f t="shared" si="0"/>
        <v>2.9290765649039712E-11</v>
      </c>
      <c r="P10" s="132">
        <f t="shared" si="0"/>
        <v>2.6246048965644248E-10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4.8444029426368392E-7</v>
      </c>
      <c r="U10" s="129"/>
      <c r="W10" s="128"/>
      <c r="X10" s="4" t="s">
        <v>14</v>
      </c>
      <c r="Y10" s="132">
        <f t="shared" si="1"/>
        <v>2.9290765649039712E-11</v>
      </c>
      <c r="Z10" s="132">
        <f t="shared" si="1"/>
        <v>2.6246048965644248E-10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4.8444029426368392E-7</v>
      </c>
      <c r="AE10" s="129"/>
      <c r="AG10" s="128"/>
      <c r="AH10" s="4" t="s">
        <v>14</v>
      </c>
      <c r="AI10" s="132">
        <f t="shared" si="2"/>
        <v>2.9290765649039712E-11</v>
      </c>
      <c r="AJ10" s="132">
        <f t="shared" si="2"/>
        <v>2.6246048965644248E-10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5.4954750687088238E-7</v>
      </c>
      <c r="AO10" s="129"/>
      <c r="AQ10" s="128"/>
      <c r="AR10" s="4" t="s">
        <v>14</v>
      </c>
      <c r="AS10" s="132">
        <f t="shared" si="3"/>
        <v>2.9290765649039712E-11</v>
      </c>
      <c r="AT10" s="132">
        <f t="shared" si="3"/>
        <v>2.6246048965644248E-10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5.8590073579758845E-7</v>
      </c>
      <c r="AY10" s="129"/>
      <c r="BA10" s="128"/>
      <c r="BB10" s="4" t="s">
        <v>14</v>
      </c>
      <c r="BC10" s="132">
        <f t="shared" si="4"/>
        <v>2.9290765649039712E-11</v>
      </c>
      <c r="BD10" s="132">
        <f t="shared" si="4"/>
        <v>2.6246048965644248E-10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6.2504966916131374E-7</v>
      </c>
      <c r="BI10" s="129"/>
      <c r="BK10" s="128"/>
      <c r="BL10" s="4" t="s">
        <v>14</v>
      </c>
      <c r="BM10" s="132">
        <f t="shared" si="5"/>
        <v>2.9290765649039712E-11</v>
      </c>
      <c r="BN10" s="132">
        <f t="shared" si="5"/>
        <v>2.6246048965644248E-10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7.0759178924792112E-7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239.00756219904207</v>
      </c>
      <c r="F14" s="139">
        <f t="shared" si="6"/>
        <v>0</v>
      </c>
      <c r="G14" s="139">
        <f t="shared" si="6"/>
        <v>993.01485424819157</v>
      </c>
      <c r="H14" s="139">
        <f t="shared" si="6"/>
        <v>817.97758355276653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103.94590991593041</v>
      </c>
      <c r="P14" s="139">
        <f t="shared" si="7"/>
        <v>0</v>
      </c>
      <c r="Q14" s="139">
        <f t="shared" si="7"/>
        <v>1213.0213339627849</v>
      </c>
      <c r="R14" s="139">
        <f t="shared" si="7"/>
        <v>869.77930727256467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110.94271543924339</v>
      </c>
      <c r="Z14" s="139">
        <f t="shared" ref="Z14:AB14" si="8">$AC14*(Z$18*Z7*1)/$AC7</f>
        <v>0</v>
      </c>
      <c r="AA14" s="139">
        <f t="shared" si="8"/>
        <v>1294.6722077319562</v>
      </c>
      <c r="AB14" s="139">
        <f t="shared" si="8"/>
        <v>928.3258789088128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118.36145653388162</v>
      </c>
      <c r="AJ14" s="139">
        <f t="shared" ref="AJ14:AL14" si="9">$AM14*(AJ$18*AJ7*1)/$AM7</f>
        <v>0</v>
      </c>
      <c r="AK14" s="139">
        <f t="shared" si="9"/>
        <v>1382.053046279693</v>
      </c>
      <c r="AL14" s="139">
        <f t="shared" si="9"/>
        <v>991.96953714869244</v>
      </c>
      <c r="AM14" s="120">
        <v>2492.3840399622668</v>
      </c>
      <c r="AN14" s="165">
        <f>SUM(AI14:AL14)</f>
        <v>2492.3840399622673</v>
      </c>
      <c r="AO14" s="129">
        <f>AM14/AN14</f>
        <v>0.99999999999999978</v>
      </c>
      <c r="AQ14" s="128"/>
      <c r="AR14" s="4" t="s">
        <v>11</v>
      </c>
      <c r="AS14" s="139">
        <f>$AW14*(AS$18*AS7*1)/$AW7</f>
        <v>126.4269403787729</v>
      </c>
      <c r="AT14" s="139">
        <f t="shared" ref="AT14:AV14" si="10">$AW14*(AT$18*AT7*1)/$AW7</f>
        <v>0</v>
      </c>
      <c r="AU14" s="139">
        <f t="shared" si="10"/>
        <v>1476.3198562677062</v>
      </c>
      <c r="AV14" s="139">
        <f t="shared" si="10"/>
        <v>1060.1923681494268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135.12461241427224</v>
      </c>
      <c r="BD14" s="139">
        <f t="shared" ref="BD14:BF14" si="11">$BG14*(BD$18*BD7*1)/$BG7</f>
        <v>0</v>
      </c>
      <c r="BE14" s="139">
        <f t="shared" si="11"/>
        <v>1577.7528453219802</v>
      </c>
      <c r="BF14" s="139">
        <f t="shared" si="11"/>
        <v>1133.6579773399021</v>
      </c>
      <c r="BG14" s="120">
        <v>2846.535435076155</v>
      </c>
      <c r="BH14" s="165">
        <f>SUM(BC14:BF14)</f>
        <v>2846.5354350761545</v>
      </c>
      <c r="BI14" s="129">
        <f>BG14/BH14</f>
        <v>1.0000000000000002</v>
      </c>
      <c r="BK14" s="128"/>
      <c r="BL14" s="4" t="s">
        <v>11</v>
      </c>
      <c r="BM14" s="139">
        <f>$BQ14*(BM$18*BM7*1)/$BQ7</f>
        <v>144.50426305826571</v>
      </c>
      <c r="BN14" s="139">
        <f t="shared" ref="BN14:BP14" si="12">$BQ14*(BN$18*BN7*1)/$BQ7</f>
        <v>0</v>
      </c>
      <c r="BO14" s="139">
        <f t="shared" si="12"/>
        <v>1686.8990851245649</v>
      </c>
      <c r="BP14" s="139">
        <f t="shared" si="12"/>
        <v>1212.7702312364831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49.535633923250408</v>
      </c>
      <c r="G15" s="139">
        <f t="shared" si="6"/>
        <v>798.84455177949098</v>
      </c>
      <c r="H15" s="139">
        <f t="shared" si="6"/>
        <v>1201.6198142972585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25.798389502651709</v>
      </c>
      <c r="Q15" s="139">
        <f t="shared" si="7"/>
        <v>935.73377945485777</v>
      </c>
      <c r="R15" s="139">
        <f t="shared" si="7"/>
        <v>1225.2143821937707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27.53493030844891</v>
      </c>
      <c r="AA15" s="139">
        <f t="shared" si="13"/>
        <v>998.71987752966879</v>
      </c>
      <c r="AB15" s="139">
        <f t="shared" si="13"/>
        <v>1307.6859942418946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29.440516177220115</v>
      </c>
      <c r="AK15" s="139">
        <f t="shared" si="14"/>
        <v>1065.9009813891357</v>
      </c>
      <c r="AL15" s="139">
        <f t="shared" si="14"/>
        <v>1397.0425423959109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31.476903907337004</v>
      </c>
      <c r="AU15" s="139">
        <f t="shared" si="15"/>
        <v>1138.4887496914828</v>
      </c>
      <c r="AV15" s="139">
        <f t="shared" si="15"/>
        <v>1492.9735111970861</v>
      </c>
      <c r="AW15" s="120">
        <v>2662.939164795906</v>
      </c>
      <c r="AX15" s="165">
        <f>SUM(AS15:AV15)</f>
        <v>2662.9391647959055</v>
      </c>
      <c r="AY15" s="129">
        <f>AW15/AX15</f>
        <v>1.0000000000000002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33.671910031359623</v>
      </c>
      <c r="BE15" s="139">
        <f t="shared" si="16"/>
        <v>1216.5913442135786</v>
      </c>
      <c r="BF15" s="139">
        <f t="shared" si="16"/>
        <v>1596.2721808312167</v>
      </c>
      <c r="BG15" s="120">
        <v>2846.535435076155</v>
      </c>
      <c r="BH15" s="165">
        <f>SUM(BC15:BF15)</f>
        <v>2846.535435076155</v>
      </c>
      <c r="BI15" s="129">
        <f>BG15/BH15</f>
        <v>1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36.037950690444262</v>
      </c>
      <c r="BO15" s="139">
        <f t="shared" si="17"/>
        <v>1300.6296684566673</v>
      </c>
      <c r="BP15" s="139">
        <f t="shared" si="17"/>
        <v>1707.5059602722022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104.1358937379228</v>
      </c>
      <c r="F16" s="139">
        <f t="shared" si="6"/>
        <v>934.54514795259524</v>
      </c>
      <c r="G16" s="139">
        <f t="shared" si="6"/>
        <v>15.31895830948184</v>
      </c>
      <c r="H16" s="139">
        <f t="shared" si="6"/>
        <v>0</v>
      </c>
      <c r="I16" s="120">
        <v>1054</v>
      </c>
      <c r="J16" s="165">
        <f>SUM(E16:H16)</f>
        <v>1053.9999999999998</v>
      </c>
      <c r="K16" s="129">
        <f>I16/J16</f>
        <v>1.0000000000000002</v>
      </c>
      <c r="M16" s="128"/>
      <c r="N16" s="4" t="s">
        <v>13</v>
      </c>
      <c r="O16" s="139">
        <f t="shared" si="7"/>
        <v>88.188526291964934</v>
      </c>
      <c r="P16" s="139">
        <f t="shared" si="7"/>
        <v>988.35666399719673</v>
      </c>
      <c r="Q16" s="139">
        <f t="shared" si="7"/>
        <v>36.438274379750105</v>
      </c>
      <c r="R16" s="139">
        <f t="shared" si="7"/>
        <v>0</v>
      </c>
      <c r="S16" s="120">
        <v>1112.9834646689119</v>
      </c>
      <c r="T16" s="165">
        <f>SUM(O16:R16)</f>
        <v>1112.9834646689117</v>
      </c>
      <c r="U16" s="129">
        <f>S16/T16</f>
        <v>1.0000000000000002</v>
      </c>
      <c r="W16" s="128"/>
      <c r="X16" s="4" t="s">
        <v>13</v>
      </c>
      <c r="Y16" s="139">
        <f t="shared" ref="Y16:AB16" si="18">$AC16*(Y$18*Y9*1)/$AC9</f>
        <v>93.210601890894978</v>
      </c>
      <c r="Z16" s="139">
        <f t="shared" si="18"/>
        <v>1044.6406512005578</v>
      </c>
      <c r="AA16" s="139">
        <f t="shared" si="18"/>
        <v>38.513326275093242</v>
      </c>
      <c r="AB16" s="139">
        <f t="shared" si="18"/>
        <v>0</v>
      </c>
      <c r="AC16" s="120">
        <v>1176.364579366546</v>
      </c>
      <c r="AD16" s="165">
        <f>SUM(Y16:AB16)</f>
        <v>1176.3645793665462</v>
      </c>
      <c r="AE16" s="129">
        <f>AC16/AD16</f>
        <v>0.99999999999999978</v>
      </c>
      <c r="AG16" s="128"/>
      <c r="AH16" s="4" t="s">
        <v>13</v>
      </c>
      <c r="AI16" s="139">
        <f t="shared" ref="AI16:AL16" si="19">$AM16*(AI$18*AI9*1)/$AM9</f>
        <v>98.395704403600519</v>
      </c>
      <c r="AJ16" s="139">
        <f t="shared" si="19"/>
        <v>1105.3998387427575</v>
      </c>
      <c r="AK16" s="139">
        <f t="shared" si="19"/>
        <v>40.679465089628572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104.08464672101995</v>
      </c>
      <c r="AT16" s="139">
        <f t="shared" si="20"/>
        <v>1170.5529356962259</v>
      </c>
      <c r="AU16" s="139">
        <f t="shared" si="20"/>
        <v>43.034046856746016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110.20344662115451</v>
      </c>
      <c r="BD16" s="139">
        <f t="shared" si="21"/>
        <v>1240.5749462273491</v>
      </c>
      <c r="BE16" s="139">
        <f t="shared" si="21"/>
        <v>45.560068763406221</v>
      </c>
      <c r="BF16" s="139">
        <f t="shared" si="21"/>
        <v>0</v>
      </c>
      <c r="BG16" s="120">
        <v>1396.3384616119097</v>
      </c>
      <c r="BH16" s="165">
        <f>SUM(BC16:BF16)</f>
        <v>1396.3384616119099</v>
      </c>
      <c r="BI16" s="129">
        <f>BG16/BH16</f>
        <v>0.99999999999999989</v>
      </c>
      <c r="BK16" s="128"/>
      <c r="BL16" s="4" t="s">
        <v>13</v>
      </c>
      <c r="BM16" s="139">
        <f t="shared" ref="BM16:BP16" si="22">$BQ16*(BM$18*BM9*1)/$BQ9</f>
        <v>116.7846859836323</v>
      </c>
      <c r="BN16" s="139">
        <f t="shared" si="22"/>
        <v>1315.8338630073536</v>
      </c>
      <c r="BO16" s="139">
        <f t="shared" si="22"/>
        <v>48.270191664703553</v>
      </c>
      <c r="BP16" s="139">
        <f t="shared" si="22"/>
        <v>0</v>
      </c>
      <c r="BQ16" s="120">
        <v>1480.8887406556896</v>
      </c>
      <c r="BR16" s="165">
        <f>SUM(BM16:BP16)</f>
        <v>1480.8887406556894</v>
      </c>
      <c r="BS16" s="129">
        <f>BQ16/BR16</f>
        <v>1.0000000000000002</v>
      </c>
    </row>
    <row r="17" spans="3:71" x14ac:dyDescent="0.3">
      <c r="C17" s="128"/>
      <c r="D17" s="4" t="s">
        <v>14</v>
      </c>
      <c r="E17" s="139">
        <f t="shared" si="6"/>
        <v>110.04696578640795</v>
      </c>
      <c r="F17" s="139">
        <f t="shared" si="6"/>
        <v>986.07803126694046</v>
      </c>
      <c r="G17" s="139">
        <f t="shared" si="6"/>
        <v>0</v>
      </c>
      <c r="H17" s="139">
        <f t="shared" si="6"/>
        <v>11.875002946651859</v>
      </c>
      <c r="I17" s="120">
        <v>1108</v>
      </c>
      <c r="J17" s="165">
        <f>SUM(E17:H17)</f>
        <v>1108.0000000000002</v>
      </c>
      <c r="K17" s="129">
        <f>I17/J17</f>
        <v>0.99999999999999978</v>
      </c>
      <c r="M17" s="128"/>
      <c r="N17" s="4" t="s">
        <v>14</v>
      </c>
      <c r="O17" s="139">
        <f t="shared" si="7"/>
        <v>94.165503072946024</v>
      </c>
      <c r="P17" s="139">
        <f t="shared" si="7"/>
        <v>1053.7238568910241</v>
      </c>
      <c r="Q17" s="139">
        <f t="shared" si="7"/>
        <v>0</v>
      </c>
      <c r="R17" s="139">
        <f t="shared" si="7"/>
        <v>24.843878141760314</v>
      </c>
      <c r="S17" s="120">
        <v>1172.7332381057306</v>
      </c>
      <c r="T17" s="165">
        <f>SUM(O17:R17)</f>
        <v>1172.7332381057304</v>
      </c>
      <c r="U17" s="129">
        <f>S17/T17</f>
        <v>1.0000000000000002</v>
      </c>
      <c r="W17" s="128"/>
      <c r="X17" s="4" t="s">
        <v>14</v>
      </c>
      <c r="Y17" s="139">
        <f t="shared" ref="Y17:AB17" si="23">$AC17*(Y$18*Y10*1)/$AC10</f>
        <v>99.75855764504027</v>
      </c>
      <c r="Z17" s="139">
        <f t="shared" si="23"/>
        <v>1116.3108430290758</v>
      </c>
      <c r="AA17" s="139">
        <f t="shared" si="23"/>
        <v>0</v>
      </c>
      <c r="AB17" s="139">
        <f t="shared" si="23"/>
        <v>26.319505220624674</v>
      </c>
      <c r="AC17" s="120">
        <v>1242.3889058947407</v>
      </c>
      <c r="AD17" s="165">
        <f>SUM(Y17:AB17)</f>
        <v>1242.3889058947409</v>
      </c>
      <c r="AE17" s="129">
        <f>AC17/AD17</f>
        <v>0.99999999999999978</v>
      </c>
      <c r="AG17" s="128"/>
      <c r="AH17" s="4" t="s">
        <v>14</v>
      </c>
      <c r="AI17" s="139">
        <f t="shared" ref="AI17:AL17" si="24">$AM17*(AI$18*AI10*1)/$AM10</f>
        <v>105.54580991765479</v>
      </c>
      <c r="AJ17" s="139">
        <f t="shared" si="24"/>
        <v>1183.9071049073191</v>
      </c>
      <c r="AK17" s="139">
        <f t="shared" si="24"/>
        <v>0</v>
      </c>
      <c r="AL17" s="139">
        <f t="shared" si="24"/>
        <v>27.890411687410815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111.89993653243705</v>
      </c>
      <c r="AT17" s="139">
        <f t="shared" si="25"/>
        <v>1256.5147714630261</v>
      </c>
      <c r="AU17" s="139">
        <f t="shared" si="25"/>
        <v>0</v>
      </c>
      <c r="AV17" s="139">
        <f t="shared" si="25"/>
        <v>29.586989628356168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118.74225750931693</v>
      </c>
      <c r="BD17" s="139">
        <f t="shared" si="26"/>
        <v>1334.6472703552863</v>
      </c>
      <c r="BE17" s="139">
        <f t="shared" si="26"/>
        <v>0</v>
      </c>
      <c r="BF17" s="139">
        <f t="shared" si="26"/>
        <v>31.41078441457914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126.11025318768434</v>
      </c>
      <c r="BN17" s="139">
        <f t="shared" si="27"/>
        <v>1418.727318186521</v>
      </c>
      <c r="BO17" s="139">
        <f t="shared" si="27"/>
        <v>0</v>
      </c>
      <c r="BP17" s="139">
        <f t="shared" si="27"/>
        <v>33.371379497467004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453.19042172337282</v>
      </c>
      <c r="F19" s="165">
        <f>SUM(F14:F17)</f>
        <v>1970.1588131427861</v>
      </c>
      <c r="G19" s="165">
        <f>SUM(G14:G17)</f>
        <v>1807.1783643371643</v>
      </c>
      <c r="H19" s="165">
        <f>SUM(H14:H17)</f>
        <v>2031.472400796677</v>
      </c>
      <c r="K19" s="129"/>
      <c r="M19" s="128"/>
      <c r="N19" s="120" t="s">
        <v>195</v>
      </c>
      <c r="O19" s="165">
        <f>SUM(O14:O17)</f>
        <v>286.29993928084139</v>
      </c>
      <c r="P19" s="165">
        <f>SUM(P14:P17)</f>
        <v>2067.8789103908725</v>
      </c>
      <c r="Q19" s="165">
        <f>SUM(Q14:Q17)</f>
        <v>2185.1933877973929</v>
      </c>
      <c r="R19" s="165">
        <f>SUM(R14:R17)</f>
        <v>2119.8375676080955</v>
      </c>
      <c r="U19" s="129"/>
      <c r="W19" s="128"/>
      <c r="X19" s="120" t="s">
        <v>195</v>
      </c>
      <c r="Y19" s="165">
        <f>SUM(Y14:Y17)</f>
        <v>303.91187497517865</v>
      </c>
      <c r="Z19" s="165">
        <f>SUM(Z14:Z17)</f>
        <v>2188.4864245380827</v>
      </c>
      <c r="AA19" s="165">
        <f>SUM(AA14:AA17)</f>
        <v>2331.905411536718</v>
      </c>
      <c r="AB19" s="165">
        <f>SUM(AB14:AB17)</f>
        <v>2262.331378371332</v>
      </c>
      <c r="AE19" s="129"/>
      <c r="AG19" s="128"/>
      <c r="AH19" s="120" t="s">
        <v>195</v>
      </c>
      <c r="AI19" s="165">
        <f>SUM(AI14:AI17)</f>
        <v>322.30297085513689</v>
      </c>
      <c r="AJ19" s="165">
        <f>SUM(AJ14:AJ17)</f>
        <v>2318.7474598272966</v>
      </c>
      <c r="AK19" s="165">
        <f>SUM(AK14:AK17)</f>
        <v>2488.6334927584571</v>
      </c>
      <c r="AL19" s="165">
        <f>SUM(AL14:AL17)</f>
        <v>2416.9024912320142</v>
      </c>
      <c r="AO19" s="129"/>
      <c r="AQ19" s="128"/>
      <c r="AR19" s="120" t="s">
        <v>195</v>
      </c>
      <c r="AS19" s="165">
        <f>SUM(AS14:AS17)</f>
        <v>342.41152363222989</v>
      </c>
      <c r="AT19" s="165">
        <f>SUM(AT14:AT17)</f>
        <v>2458.5446110665889</v>
      </c>
      <c r="AU19" s="165">
        <f>SUM(AU14:AU17)</f>
        <v>2657.8426528159348</v>
      </c>
      <c r="AV19" s="165">
        <f>SUM(AV14:AV17)</f>
        <v>2582.7528689748692</v>
      </c>
      <c r="AY19" s="129"/>
      <c r="BA19" s="128"/>
      <c r="BB19" s="120" t="s">
        <v>195</v>
      </c>
      <c r="BC19" s="165">
        <f>SUM(BC14:BC17)</f>
        <v>364.07031654474366</v>
      </c>
      <c r="BD19" s="165">
        <f>SUM(BD14:BD17)</f>
        <v>2608.894126613995</v>
      </c>
      <c r="BE19" s="165">
        <f>SUM(BE14:BE17)</f>
        <v>2839.9042582989655</v>
      </c>
      <c r="BF19" s="165">
        <f>SUM(BF14:BF17)</f>
        <v>2761.340942585698</v>
      </c>
      <c r="BI19" s="129"/>
      <c r="BK19" s="128"/>
      <c r="BL19" s="120" t="s">
        <v>195</v>
      </c>
      <c r="BM19" s="165">
        <f>SUM(BM14:BM17)</f>
        <v>387.39920222958239</v>
      </c>
      <c r="BN19" s="165">
        <f>SUM(BN14:BN17)</f>
        <v>2770.5991318843189</v>
      </c>
      <c r="BO19" s="165">
        <f>SUM(BO14:BO17)</f>
        <v>3035.7989452459356</v>
      </c>
      <c r="BP19" s="165">
        <f>SUM(BP14:BP17)</f>
        <v>2953.6475710061522</v>
      </c>
      <c r="BS19" s="129"/>
    </row>
    <row r="20" spans="3:71" x14ac:dyDescent="0.3">
      <c r="C20" s="128"/>
      <c r="D20" s="120" t="s">
        <v>194</v>
      </c>
      <c r="E20" s="120">
        <f>E18/E19</f>
        <v>4.5234848349273342</v>
      </c>
      <c r="F20" s="120">
        <f>F18/F19</f>
        <v>1.040525254271178</v>
      </c>
      <c r="G20" s="120">
        <f>G18/G19</f>
        <v>0.58322964727755877</v>
      </c>
      <c r="H20" s="120">
        <f>H18/H19</f>
        <v>0.54541720555272066</v>
      </c>
      <c r="K20" s="129"/>
      <c r="M20" s="128"/>
      <c r="N20" s="120" t="s">
        <v>194</v>
      </c>
      <c r="O20" s="120">
        <f>O18/O19</f>
        <v>4.6385354055533465</v>
      </c>
      <c r="P20" s="120">
        <f>P18/P19</f>
        <v>0.80200818224446202</v>
      </c>
      <c r="Q20" s="120">
        <f>Q18/Q19</f>
        <v>0.87763904236729817</v>
      </c>
      <c r="R20" s="120">
        <f>R18/R19</f>
        <v>0.82786086474413834</v>
      </c>
      <c r="U20" s="129"/>
      <c r="W20" s="128"/>
      <c r="X20" s="120" t="s">
        <v>194</v>
      </c>
      <c r="Y20" s="120">
        <f>Y18/Y19</f>
        <v>4.3697285769778444</v>
      </c>
      <c r="Z20" s="120">
        <f>Z18/Z19</f>
        <v>0.75780950131974789</v>
      </c>
      <c r="AA20" s="120">
        <f>AA18/AA19</f>
        <v>0.82242230871192357</v>
      </c>
      <c r="AB20" s="120">
        <f>AB18/AB19</f>
        <v>0.77571773022064316</v>
      </c>
      <c r="AE20" s="129"/>
      <c r="AG20" s="128"/>
      <c r="AH20" s="120" t="s">
        <v>194</v>
      </c>
      <c r="AI20" s="120">
        <f>AI18/AI19</f>
        <v>4.6639322201815521</v>
      </c>
      <c r="AJ20" s="120">
        <f>AJ18/AJ19</f>
        <v>0.81153360284589315</v>
      </c>
      <c r="AK20" s="120">
        <f>AK18/AK19</f>
        <v>0.87279581664481554</v>
      </c>
      <c r="AL20" s="120">
        <f>AL18/AL19</f>
        <v>0.82319283862463377</v>
      </c>
      <c r="AO20" s="129"/>
      <c r="AQ20" s="128"/>
      <c r="AR20" s="120" t="s">
        <v>194</v>
      </c>
      <c r="AS20" s="120">
        <f>AS18/AS19</f>
        <v>4.6759201758854756</v>
      </c>
      <c r="AT20" s="120">
        <f>AT18/AT19</f>
        <v>0.8160972516064734</v>
      </c>
      <c r="AU20" s="120">
        <f>AU18/AU19</f>
        <v>0.87050180151387169</v>
      </c>
      <c r="AV20" s="120">
        <f>AV18/AV19</f>
        <v>0.8209822986523595</v>
      </c>
      <c r="AY20" s="129"/>
      <c r="BA20" s="128"/>
      <c r="BB20" s="120" t="s">
        <v>194</v>
      </c>
      <c r="BC20" s="120">
        <f>BC18/BC19</f>
        <v>4.6874406864076432</v>
      </c>
      <c r="BD20" s="120">
        <f>BD18/BD19</f>
        <v>0.82052646313042366</v>
      </c>
      <c r="BE20" s="120">
        <f>BE18/BE19</f>
        <v>0.86828943277855608</v>
      </c>
      <c r="BF20" s="120">
        <f>BF18/BF19</f>
        <v>0.81885074990588824</v>
      </c>
      <c r="BI20" s="129"/>
      <c r="BK20" s="128"/>
      <c r="BL20" s="120" t="s">
        <v>194</v>
      </c>
      <c r="BM20" s="120">
        <f>BM18/BM19</f>
        <v>4.9828662968075648</v>
      </c>
      <c r="BN20" s="120">
        <f>BN18/BN19</f>
        <v>0.87474120666391642</v>
      </c>
      <c r="BO20" s="120">
        <f>BO18/BO19</f>
        <v>0.91857800159917224</v>
      </c>
      <c r="BP20" s="120">
        <f>BP18/BP19</f>
        <v>0.86623013896801149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1081.1470830403184</v>
      </c>
      <c r="F25" s="139">
        <f t="shared" si="28"/>
        <v>0</v>
      </c>
      <c r="G25" s="139">
        <f t="shared" si="28"/>
        <v>579.15570318454922</v>
      </c>
      <c r="H25" s="139">
        <f t="shared" si="28"/>
        <v>446.13904782611701</v>
      </c>
      <c r="I25" s="120">
        <f>I14</f>
        <v>2050</v>
      </c>
      <c r="J25" s="165">
        <f>SUM(E25:H25)</f>
        <v>2106.4418340509847</v>
      </c>
      <c r="K25" s="129">
        <f>I25/J25</f>
        <v>0.97320513050083179</v>
      </c>
      <c r="M25" s="128"/>
      <c r="N25" s="4" t="s">
        <v>11</v>
      </c>
      <c r="O25" s="139">
        <f t="shared" ref="O25:R28" si="29">O14*O$20</f>
        <v>482.15678340750191</v>
      </c>
      <c r="P25" s="139">
        <f t="shared" si="29"/>
        <v>0</v>
      </c>
      <c r="Q25" s="139">
        <f t="shared" si="29"/>
        <v>1064.5948819102011</v>
      </c>
      <c r="R25" s="139">
        <f t="shared" si="29"/>
        <v>720.056249455223</v>
      </c>
      <c r="S25" s="120">
        <f>S14</f>
        <v>2186.7465511512801</v>
      </c>
      <c r="T25" s="165">
        <f>SUM(O25:R25)</f>
        <v>2266.8079147729259</v>
      </c>
      <c r="U25" s="129">
        <f>S25/T25</f>
        <v>0.96468101108175908</v>
      </c>
      <c r="W25" s="128"/>
      <c r="X25" s="4" t="s">
        <v>11</v>
      </c>
      <c r="Y25" s="139">
        <f>Y14*Y$20</f>
        <v>484.78955406238293</v>
      </c>
      <c r="Z25" s="139">
        <f t="shared" ref="Z25:AB25" si="30">Z14*Z$20</f>
        <v>0</v>
      </c>
      <c r="AA25" s="139">
        <f t="shared" si="30"/>
        <v>1064.7673061080784</v>
      </c>
      <c r="AB25" s="139">
        <f t="shared" si="30"/>
        <v>720.11884369222787</v>
      </c>
      <c r="AC25" s="120">
        <f>AC14</f>
        <v>2333.9408020800124</v>
      </c>
      <c r="AD25" s="165">
        <f>SUM(Y25:AB25)</f>
        <v>2269.6757038626893</v>
      </c>
      <c r="AE25" s="129">
        <f>AC25/AD25</f>
        <v>1.0283146610363554</v>
      </c>
      <c r="AG25" s="128"/>
      <c r="AH25" s="4" t="s">
        <v>11</v>
      </c>
      <c r="AI25" s="139">
        <f t="shared" ref="AI25:AL28" si="31">AI14*AI$20</f>
        <v>552.02981075598882</v>
      </c>
      <c r="AJ25" s="139">
        <f t="shared" si="31"/>
        <v>0</v>
      </c>
      <c r="AK25" s="139">
        <f t="shared" si="31"/>
        <v>1206.2501171741396</v>
      </c>
      <c r="AL25" s="139">
        <f t="shared" si="31"/>
        <v>816.58221911459623</v>
      </c>
      <c r="AM25" s="120">
        <f>AM14</f>
        <v>2492.3840399622668</v>
      </c>
      <c r="AN25" s="165">
        <f>SUM(AI25:AL25)</f>
        <v>2574.8621470447247</v>
      </c>
      <c r="AO25" s="129">
        <f>AM25/AN25</f>
        <v>0.96796795231266208</v>
      </c>
      <c r="AQ25" s="128"/>
      <c r="AR25" s="4" t="s">
        <v>11</v>
      </c>
      <c r="AS25" s="139">
        <f t="shared" ref="AS25:AV28" si="32">AS14*AS$20</f>
        <v>591.16228129257433</v>
      </c>
      <c r="AT25" s="139">
        <f t="shared" si="32"/>
        <v>0</v>
      </c>
      <c r="AU25" s="139">
        <f t="shared" si="32"/>
        <v>1285.1390944917384</v>
      </c>
      <c r="AV25" s="139">
        <f t="shared" si="32"/>
        <v>870.39916741700495</v>
      </c>
      <c r="AW25" s="120">
        <f>AW14</f>
        <v>2662.939164795906</v>
      </c>
      <c r="AX25" s="165">
        <f>SUM(AS25:AV25)</f>
        <v>2746.7005432013175</v>
      </c>
      <c r="AY25" s="129">
        <f>AW25/AX25</f>
        <v>0.96950472864151893</v>
      </c>
      <c r="BA25" s="128"/>
      <c r="BB25" s="4" t="s">
        <v>11</v>
      </c>
      <c r="BC25" s="139">
        <f t="shared" ref="BC25:BF28" si="33">BC14*BC$20</f>
        <v>633.38860596572295</v>
      </c>
      <c r="BD25" s="139">
        <f t="shared" si="33"/>
        <v>0</v>
      </c>
      <c r="BE25" s="139">
        <f t="shared" si="33"/>
        <v>1369.9461231293751</v>
      </c>
      <c r="BF25" s="139">
        <f t="shared" si="33"/>
        <v>928.29668488157131</v>
      </c>
      <c r="BG25" s="120">
        <f>BG14</f>
        <v>2846.535435076155</v>
      </c>
      <c r="BH25" s="165">
        <f>SUM(BC25:BF25)</f>
        <v>2931.6314139766691</v>
      </c>
      <c r="BI25" s="129">
        <f>BG25/BH25</f>
        <v>0.97097316583018733</v>
      </c>
      <c r="BK25" s="128"/>
      <c r="BL25" s="4" t="s">
        <v>11</v>
      </c>
      <c r="BM25" s="139">
        <f t="shared" ref="BM25:BP28" si="34">BM14*BM$20</f>
        <v>720.04542213804666</v>
      </c>
      <c r="BN25" s="139">
        <f t="shared" si="34"/>
        <v>0</v>
      </c>
      <c r="BO25" s="139">
        <f t="shared" si="34"/>
        <v>1549.5483905131948</v>
      </c>
      <c r="BP25" s="139">
        <f t="shared" si="34"/>
        <v>1050.5381259402461</v>
      </c>
      <c r="BQ25" s="120">
        <f>BQ14</f>
        <v>3044.1735794193137</v>
      </c>
      <c r="BR25" s="165">
        <f>SUM(BM25:BP25)</f>
        <v>3320.1319385914876</v>
      </c>
      <c r="BS25" s="129">
        <f>BQ25/BR25</f>
        <v>0.91688331539943413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51.543078083474121</v>
      </c>
      <c r="G26" s="139">
        <f t="shared" si="28"/>
        <v>465.90982616395206</v>
      </c>
      <c r="H26" s="139">
        <f t="shared" si="28"/>
        <v>655.3841212507898</v>
      </c>
      <c r="I26" s="120">
        <f>I15</f>
        <v>2050</v>
      </c>
      <c r="J26" s="165">
        <f>SUM(E26:H26)</f>
        <v>1172.837025498216</v>
      </c>
      <c r="K26" s="129">
        <f>I26/J26</f>
        <v>1.7478984338247414</v>
      </c>
      <c r="M26" s="128"/>
      <c r="N26" s="4" t="s">
        <v>12</v>
      </c>
      <c r="O26" s="139">
        <f t="shared" si="29"/>
        <v>0</v>
      </c>
      <c r="P26" s="139">
        <f t="shared" si="29"/>
        <v>20.690519469856309</v>
      </c>
      <c r="Q26" s="139">
        <f t="shared" si="29"/>
        <v>821.23649811149392</v>
      </c>
      <c r="R26" s="139">
        <f t="shared" si="29"/>
        <v>1014.3070379398902</v>
      </c>
      <c r="S26" s="120">
        <f>S15</f>
        <v>2186.7465511512801</v>
      </c>
      <c r="T26" s="165">
        <f>SUM(O26:R26)</f>
        <v>1856.2340555212404</v>
      </c>
      <c r="U26" s="129">
        <f>S26/T26</f>
        <v>1.1780553991275793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20.866231805919682</v>
      </c>
      <c r="AA26" s="139">
        <f t="shared" si="35"/>
        <v>821.36950743443981</v>
      </c>
      <c r="AB26" s="139">
        <f t="shared" si="35"/>
        <v>1014.3952112946475</v>
      </c>
      <c r="AC26" s="120">
        <f>AC15</f>
        <v>2333.9408020800124</v>
      </c>
      <c r="AD26" s="165">
        <f>SUM(Y26:AB26)</f>
        <v>1856.6309505350071</v>
      </c>
      <c r="AE26" s="129">
        <f>AC26/AD26</f>
        <v>1.2570838601001797</v>
      </c>
      <c r="AG26" s="128"/>
      <c r="AH26" s="4" t="s">
        <v>12</v>
      </c>
      <c r="AI26" s="139">
        <f t="shared" si="31"/>
        <v>0</v>
      </c>
      <c r="AJ26" s="139">
        <f t="shared" si="31"/>
        <v>23.891968162942241</v>
      </c>
      <c r="AK26" s="139">
        <f t="shared" si="31"/>
        <v>930.31391751404101</v>
      </c>
      <c r="AL26" s="139">
        <f t="shared" si="31"/>
        <v>1150.0354161542652</v>
      </c>
      <c r="AM26" s="120">
        <f>AM15</f>
        <v>2492.3840399622668</v>
      </c>
      <c r="AN26" s="165">
        <f>SUM(AI26:AL26)</f>
        <v>2104.2413018312486</v>
      </c>
      <c r="AO26" s="129">
        <f>AM26/AN26</f>
        <v>1.1844573328131289</v>
      </c>
      <c r="AQ26" s="128"/>
      <c r="AR26" s="4" t="s">
        <v>12</v>
      </c>
      <c r="AS26" s="139">
        <f t="shared" si="32"/>
        <v>0</v>
      </c>
      <c r="AT26" s="139">
        <f t="shared" si="32"/>
        <v>25.688214767858792</v>
      </c>
      <c r="AU26" s="139">
        <f t="shared" si="32"/>
        <v>991.05650760971105</v>
      </c>
      <c r="AV26" s="139">
        <f t="shared" si="32"/>
        <v>1225.704825049668</v>
      </c>
      <c r="AW26" s="120">
        <f>AW15</f>
        <v>2662.939164795906</v>
      </c>
      <c r="AX26" s="165">
        <f>SUM(AS26:AV26)</f>
        <v>2242.449547427238</v>
      </c>
      <c r="AY26" s="129">
        <f>AW26/AX26</f>
        <v>1.1875135241508981</v>
      </c>
      <c r="BA26" s="128"/>
      <c r="BB26" s="4" t="s">
        <v>12</v>
      </c>
      <c r="BC26" s="139">
        <f t="shared" si="33"/>
        <v>0</v>
      </c>
      <c r="BD26" s="139">
        <f t="shared" si="33"/>
        <v>27.628693244877343</v>
      </c>
      <c r="BE26" s="139">
        <f t="shared" si="33"/>
        <v>1056.3534081905093</v>
      </c>
      <c r="BF26" s="139">
        <f t="shared" si="33"/>
        <v>1307.1086723275494</v>
      </c>
      <c r="BG26" s="120">
        <f>BG15</f>
        <v>2846.535435076155</v>
      </c>
      <c r="BH26" s="165">
        <f>SUM(BC26:BF26)</f>
        <v>2391.0907737629359</v>
      </c>
      <c r="BI26" s="129">
        <f>BG26/BH26</f>
        <v>1.1904756884643368</v>
      </c>
      <c r="BK26" s="128"/>
      <c r="BL26" s="4" t="s">
        <v>12</v>
      </c>
      <c r="BM26" s="139">
        <f t="shared" si="34"/>
        <v>0</v>
      </c>
      <c r="BN26" s="139">
        <f t="shared" si="34"/>
        <v>31.523880472653932</v>
      </c>
      <c r="BO26" s="139">
        <f t="shared" si="34"/>
        <v>1194.7298016715195</v>
      </c>
      <c r="BP26" s="139">
        <f t="shared" si="34"/>
        <v>1479.0931252552975</v>
      </c>
      <c r="BQ26" s="120">
        <f>BQ15</f>
        <v>3044.1735794193137</v>
      </c>
      <c r="BR26" s="165">
        <f>SUM(BM26:BP26)</f>
        <v>2705.3468073994709</v>
      </c>
      <c r="BS26" s="129">
        <f>BQ26/BR26</f>
        <v>1.125243377704148</v>
      </c>
    </row>
    <row r="27" spans="3:71" x14ac:dyDescent="0.3">
      <c r="C27" s="128"/>
      <c r="D27" s="4" t="s">
        <v>13</v>
      </c>
      <c r="E27" s="139">
        <f t="shared" si="28"/>
        <v>471.05713609509814</v>
      </c>
      <c r="F27" s="139">
        <f t="shared" si="28"/>
        <v>972.41782770126986</v>
      </c>
      <c r="G27" s="139">
        <f t="shared" si="28"/>
        <v>8.9344706514987209</v>
      </c>
      <c r="H27" s="139">
        <f t="shared" si="28"/>
        <v>0</v>
      </c>
      <c r="I27" s="120">
        <f>I16</f>
        <v>1054</v>
      </c>
      <c r="J27" s="165">
        <f>SUM(E27:H27)</f>
        <v>1452.4094344478667</v>
      </c>
      <c r="K27" s="129">
        <f>I27/J27</f>
        <v>0.72569068680050131</v>
      </c>
      <c r="M27" s="128"/>
      <c r="N27" s="4" t="s">
        <v>13</v>
      </c>
      <c r="O27" s="139">
        <f t="shared" si="29"/>
        <v>409.06560156885155</v>
      </c>
      <c r="P27" s="139">
        <f t="shared" si="29"/>
        <v>792.67013150159232</v>
      </c>
      <c r="Q27" s="139">
        <f t="shared" si="29"/>
        <v>31.979652232160738</v>
      </c>
      <c r="R27" s="139">
        <f t="shared" si="29"/>
        <v>0</v>
      </c>
      <c r="S27" s="120">
        <f>S16</f>
        <v>1112.9834646689119</v>
      </c>
      <c r="T27" s="165">
        <f>SUM(O27:R27)</f>
        <v>1233.7153853026048</v>
      </c>
      <c r="U27" s="129">
        <f>S27/T27</f>
        <v>0.90213956794898864</v>
      </c>
      <c r="W27" s="128"/>
      <c r="X27" s="4" t="s">
        <v>13</v>
      </c>
      <c r="Y27" s="139">
        <f t="shared" ref="Y27:AB27" si="36">Y16*Y$20</f>
        <v>407.30503075994886</v>
      </c>
      <c r="Z27" s="139">
        <f t="shared" si="36"/>
        <v>791.63861094463141</v>
      </c>
      <c r="AA27" s="139">
        <f t="shared" si="36"/>
        <v>31.674218711337772</v>
      </c>
      <c r="AB27" s="139">
        <f t="shared" si="36"/>
        <v>0</v>
      </c>
      <c r="AC27" s="120">
        <f>AC16</f>
        <v>1176.364579366546</v>
      </c>
      <c r="AD27" s="165">
        <f>SUM(Y27:AB27)</f>
        <v>1230.6178604159181</v>
      </c>
      <c r="AE27" s="129">
        <f>AC27/AD27</f>
        <v>0.95591378705406083</v>
      </c>
      <c r="AG27" s="128"/>
      <c r="AH27" s="4" t="s">
        <v>13</v>
      </c>
      <c r="AI27" s="139">
        <f t="shared" si="31"/>
        <v>458.91089609541228</v>
      </c>
      <c r="AJ27" s="139">
        <f t="shared" si="31"/>
        <v>897.0691137201793</v>
      </c>
      <c r="AK27" s="139">
        <f t="shared" si="31"/>
        <v>35.504866953576631</v>
      </c>
      <c r="AL27" s="139">
        <f t="shared" si="31"/>
        <v>0</v>
      </c>
      <c r="AM27" s="120">
        <f>AM16</f>
        <v>1244.4750082359867</v>
      </c>
      <c r="AN27" s="165">
        <f>SUM(AI27:AL27)</f>
        <v>1391.4848767691681</v>
      </c>
      <c r="AO27" s="129">
        <f>AM27/AN27</f>
        <v>0.89435036557887893</v>
      </c>
      <c r="AQ27" s="128"/>
      <c r="AR27" s="4" t="s">
        <v>13</v>
      </c>
      <c r="AS27" s="139">
        <f t="shared" si="32"/>
        <v>486.69149960272921</v>
      </c>
      <c r="AT27" s="139">
        <f t="shared" si="32"/>
        <v>955.28503368157885</v>
      </c>
      <c r="AU27" s="139">
        <f t="shared" si="32"/>
        <v>37.461215315229772</v>
      </c>
      <c r="AV27" s="139">
        <f t="shared" si="32"/>
        <v>0</v>
      </c>
      <c r="AW27" s="120">
        <f>AW16</f>
        <v>1317.6716292739918</v>
      </c>
      <c r="AX27" s="165">
        <f>SUM(AS27:AV27)</f>
        <v>1479.4377485995378</v>
      </c>
      <c r="AY27" s="129">
        <f>AW27/AX27</f>
        <v>0.89065702867276664</v>
      </c>
      <c r="BA27" s="128"/>
      <c r="BB27" s="4" t="s">
        <v>13</v>
      </c>
      <c r="BC27" s="139">
        <f t="shared" si="33"/>
        <v>516.57211947435258</v>
      </c>
      <c r="BD27" s="139">
        <f t="shared" si="33"/>
        <v>1017.9245728761423</v>
      </c>
      <c r="BE27" s="139">
        <f t="shared" si="33"/>
        <v>39.559326263929997</v>
      </c>
      <c r="BF27" s="139">
        <f t="shared" si="33"/>
        <v>0</v>
      </c>
      <c r="BG27" s="120">
        <f>BG16</f>
        <v>1396.3384616119097</v>
      </c>
      <c r="BH27" s="165">
        <f>SUM(BC27:BF27)</f>
        <v>1574.0560186144248</v>
      </c>
      <c r="BI27" s="129">
        <f>BG27/BH27</f>
        <v>0.88709578636283071</v>
      </c>
      <c r="BK27" s="128"/>
      <c r="BL27" s="4" t="s">
        <v>13</v>
      </c>
      <c r="BM27" s="139">
        <f t="shared" si="34"/>
        <v>581.92247577109617</v>
      </c>
      <c r="BN27" s="139">
        <f t="shared" si="34"/>
        <v>1151.014101096295</v>
      </c>
      <c r="BO27" s="139">
        <f t="shared" si="34"/>
        <v>44.33993619617241</v>
      </c>
      <c r="BP27" s="139">
        <f t="shared" si="34"/>
        <v>0</v>
      </c>
      <c r="BQ27" s="120">
        <f>BQ16</f>
        <v>1480.8887406556896</v>
      </c>
      <c r="BR27" s="165">
        <f>SUM(BM27:BP27)</f>
        <v>1777.2765130635635</v>
      </c>
      <c r="BS27" s="129">
        <f>BQ27/BR27</f>
        <v>0.83323485668700015</v>
      </c>
    </row>
    <row r="28" spans="3:71" x14ac:dyDescent="0.3">
      <c r="C28" s="128"/>
      <c r="D28" s="4" t="s">
        <v>14</v>
      </c>
      <c r="E28" s="139">
        <f t="shared" si="28"/>
        <v>497.79578086458355</v>
      </c>
      <c r="F28" s="139">
        <f t="shared" si="28"/>
        <v>1026.0390942152558</v>
      </c>
      <c r="G28" s="139">
        <f t="shared" si="28"/>
        <v>0</v>
      </c>
      <c r="H28" s="139">
        <f t="shared" si="28"/>
        <v>6.4768309230931811</v>
      </c>
      <c r="I28" s="120">
        <f>I17</f>
        <v>1108</v>
      </c>
      <c r="J28" s="165">
        <f>SUM(E28:H28)</f>
        <v>1530.3117060029324</v>
      </c>
      <c r="K28" s="129">
        <f>I28/J28</f>
        <v>0.72403549920820953</v>
      </c>
      <c r="M28" s="128"/>
      <c r="N28" s="4" t="s">
        <v>14</v>
      </c>
      <c r="O28" s="139">
        <f t="shared" si="29"/>
        <v>436.79001998560256</v>
      </c>
      <c r="P28" s="139">
        <f t="shared" si="29"/>
        <v>845.09515505279387</v>
      </c>
      <c r="Q28" s="139">
        <f t="shared" si="29"/>
        <v>0</v>
      </c>
      <c r="R28" s="139">
        <f t="shared" si="29"/>
        <v>20.567274442035689</v>
      </c>
      <c r="S28" s="120">
        <f>S17</f>
        <v>1172.7332381057306</v>
      </c>
      <c r="T28" s="165">
        <f>SUM(O28:R28)</f>
        <v>1302.4524494804323</v>
      </c>
      <c r="U28" s="129">
        <f>S28/T28</f>
        <v>0.9004038792921395</v>
      </c>
      <c r="W28" s="128"/>
      <c r="X28" s="4" t="s">
        <v>14</v>
      </c>
      <c r="Y28" s="139">
        <f t="shared" ref="Y28:AB28" si="37">Y17*Y$20</f>
        <v>435.9178201396241</v>
      </c>
      <c r="Z28" s="139">
        <f t="shared" si="37"/>
        <v>845.95096327369129</v>
      </c>
      <c r="AA28" s="139">
        <f t="shared" si="37"/>
        <v>0</v>
      </c>
      <c r="AB28" s="139">
        <f t="shared" si="37"/>
        <v>20.41650685027334</v>
      </c>
      <c r="AC28" s="120">
        <f>AC17</f>
        <v>1242.3889058947407</v>
      </c>
      <c r="AD28" s="165">
        <f>SUM(Y28:AB28)</f>
        <v>1302.2852902635889</v>
      </c>
      <c r="AE28" s="129">
        <f>AC28/AD28</f>
        <v>0.95400671049833874</v>
      </c>
      <c r="AG28" s="128"/>
      <c r="AH28" s="4" t="s">
        <v>14</v>
      </c>
      <c r="AI28" s="139">
        <f t="shared" si="31"/>
        <v>492.2585035801078</v>
      </c>
      <c r="AJ28" s="139">
        <f t="shared" si="31"/>
        <v>960.7803982802875</v>
      </c>
      <c r="AK28" s="139">
        <f t="shared" si="31"/>
        <v>0</v>
      </c>
      <c r="AL28" s="139">
        <f t="shared" si="31"/>
        <v>22.959187167369372</v>
      </c>
      <c r="AM28" s="120">
        <f>AM17</f>
        <v>1317.3433265123847</v>
      </c>
      <c r="AN28" s="165">
        <f>SUM(AI28:AL28)</f>
        <v>1475.9980890277648</v>
      </c>
      <c r="AO28" s="129">
        <f>AM28/AN28</f>
        <v>0.89251018433236218</v>
      </c>
      <c r="AQ28" s="128"/>
      <c r="AR28" s="4" t="s">
        <v>14</v>
      </c>
      <c r="AS28" s="139">
        <f t="shared" si="32"/>
        <v>523.23517091232657</v>
      </c>
      <c r="AT28" s="139">
        <f t="shared" si="32"/>
        <v>1025.4382515939117</v>
      </c>
      <c r="AU28" s="139">
        <f t="shared" si="32"/>
        <v>0</v>
      </c>
      <c r="AV28" s="139">
        <f t="shared" si="32"/>
        <v>24.290394755291366</v>
      </c>
      <c r="AW28" s="120">
        <f>AW17</f>
        <v>1398.0016976238194</v>
      </c>
      <c r="AX28" s="165">
        <f>SUM(AS28:AV28)</f>
        <v>1572.9638172615296</v>
      </c>
      <c r="AY28" s="129">
        <f>AW28/AX28</f>
        <v>0.88876913904967458</v>
      </c>
      <c r="BA28" s="128"/>
      <c r="BB28" s="4" t="s">
        <v>14</v>
      </c>
      <c r="BC28" s="139">
        <f t="shared" si="33"/>
        <v>556.59728904506562</v>
      </c>
      <c r="BD28" s="139">
        <f t="shared" si="33"/>
        <v>1095.1134042712974</v>
      </c>
      <c r="BE28" s="139">
        <f t="shared" si="33"/>
        <v>0</v>
      </c>
      <c r="BF28" s="139">
        <f t="shared" si="33"/>
        <v>25.720744373010316</v>
      </c>
      <c r="BG28" s="120">
        <f>BG17</f>
        <v>1484.8003122791824</v>
      </c>
      <c r="BH28" s="165">
        <f>SUM(BC28:BF28)</f>
        <v>1677.4314376893735</v>
      </c>
      <c r="BI28" s="129">
        <f>BG28/BH28</f>
        <v>0.8851630408957063</v>
      </c>
      <c r="BK28" s="128"/>
      <c r="BL28" s="4" t="s">
        <v>14</v>
      </c>
      <c r="BM28" s="139">
        <f t="shared" si="34"/>
        <v>628.39053029078104</v>
      </c>
      <c r="BN28" s="139">
        <f t="shared" si="34"/>
        <v>1241.0192462375394</v>
      </c>
      <c r="BO28" s="139">
        <f t="shared" si="34"/>
        <v>0</v>
      </c>
      <c r="BP28" s="139">
        <f t="shared" si="34"/>
        <v>28.907294699645092</v>
      </c>
      <c r="BQ28" s="120">
        <f>BQ17</f>
        <v>1578.2089508716722</v>
      </c>
      <c r="BR28" s="165">
        <f>SUM(BM28:BP28)</f>
        <v>1898.3170712279655</v>
      </c>
      <c r="BS28" s="129">
        <f>BQ28/BR28</f>
        <v>0.83137267993421948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1917.811032253856</v>
      </c>
      <c r="R30" s="165">
        <f>SUM(R25:R28)</f>
        <v>1754.9305618371491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1917.811032253856</v>
      </c>
      <c r="AB30" s="165">
        <f>SUM(AB25:AB28)</f>
        <v>1754.9305618371488</v>
      </c>
      <c r="AE30" s="129"/>
      <c r="AG30" s="128"/>
      <c r="AH30" s="120" t="s">
        <v>195</v>
      </c>
      <c r="AI30" s="165">
        <f>SUM(AI25:AI28)</f>
        <v>1503.1992104315088</v>
      </c>
      <c r="AJ30" s="165">
        <f>SUM(AJ25:AJ28)</f>
        <v>1881.7414801634091</v>
      </c>
      <c r="AK30" s="165">
        <f>SUM(AK25:AK28)</f>
        <v>2172.0689016417573</v>
      </c>
      <c r="AL30" s="165">
        <f>SUM(AL25:AL28)</f>
        <v>1989.5768224362309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</v>
      </c>
      <c r="BE30" s="165">
        <f>SUM(BE25:BE28)</f>
        <v>2465.8588575838144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1930.3584281999238</v>
      </c>
      <c r="BN30" s="165">
        <f>SUM(BN25:BN28)</f>
        <v>2423.5572278064883</v>
      </c>
      <c r="BO30" s="165">
        <f>SUM(BO25:BO28)</f>
        <v>2788.6181283808869</v>
      </c>
      <c r="BP30" s="165">
        <f>SUM(BP25:BP28)</f>
        <v>2558.5385458951891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1</v>
      </c>
      <c r="R31" s="120">
        <f>R29/R30</f>
        <v>0.99999999999999978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1</v>
      </c>
      <c r="AB31" s="120">
        <f>AB29/AB30</f>
        <v>0.99999999999999989</v>
      </c>
      <c r="AE31" s="129"/>
      <c r="AG31" s="128"/>
      <c r="AH31" s="120" t="s">
        <v>194</v>
      </c>
      <c r="AI31" s="120">
        <f>AI29/AI30</f>
        <v>0.99999999999999989</v>
      </c>
      <c r="AJ31" s="120">
        <f>AJ29/AJ30</f>
        <v>0.99999999999999989</v>
      </c>
      <c r="AK31" s="120">
        <f>AK29/AK30</f>
        <v>1</v>
      </c>
      <c r="AL31" s="120">
        <f>AL29/AL30</f>
        <v>0.99999999999999989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1</v>
      </c>
      <c r="BE31" s="120">
        <f>BE29/BE30</f>
        <v>1.0000000000000002</v>
      </c>
      <c r="BF31" s="120">
        <f>BF29/BF30</f>
        <v>1</v>
      </c>
      <c r="BI31" s="129"/>
      <c r="BK31" s="128"/>
      <c r="BL31" s="120" t="s">
        <v>194</v>
      </c>
      <c r="BM31" s="120">
        <f>BM29/BM30</f>
        <v>1.0000000000000002</v>
      </c>
      <c r="BN31" s="120">
        <f>BN29/BN30</f>
        <v>1</v>
      </c>
      <c r="BO31" s="120">
        <f>BO29/BO30</f>
        <v>0.99999999999999989</v>
      </c>
      <c r="BP31" s="120">
        <f>BP29/BP30</f>
        <v>0.99999999999999978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1052.1778880408467</v>
      </c>
      <c r="F36" s="139">
        <f t="shared" si="38"/>
        <v>0</v>
      </c>
      <c r="G36" s="139">
        <f t="shared" si="38"/>
        <v>563.63730169802022</v>
      </c>
      <c r="H36" s="139">
        <f t="shared" si="38"/>
        <v>434.18481026113307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465.12749331747767</v>
      </c>
      <c r="P36" s="139">
        <f t="shared" ref="P36:R36" si="39">P25*$U25</f>
        <v>0</v>
      </c>
      <c r="Q36" s="139">
        <f t="shared" si="39"/>
        <v>1026.9944670735988</v>
      </c>
      <c r="R36" s="139">
        <f t="shared" si="39"/>
        <v>694.62459076020389</v>
      </c>
      <c r="S36" s="120">
        <f>S25</f>
        <v>2186.7465511512801</v>
      </c>
      <c r="T36" s="165">
        <f>SUM(O36:R36)</f>
        <v>2186.7465511512805</v>
      </c>
      <c r="U36" s="129">
        <f>S36/T36</f>
        <v>0.99999999999999978</v>
      </c>
      <c r="W36" s="128"/>
      <c r="X36" s="4" t="s">
        <v>11</v>
      </c>
      <c r="Y36" s="139">
        <f>Y25*$AE25</f>
        <v>498.51620595962521</v>
      </c>
      <c r="Z36" s="139">
        <f t="shared" ref="Z36:AB36" si="40">Z25*$AE25</f>
        <v>0</v>
      </c>
      <c r="AA36" s="139">
        <f t="shared" si="40"/>
        <v>1094.915831463122</v>
      </c>
      <c r="AB36" s="139">
        <f t="shared" si="40"/>
        <v>740.50876465726549</v>
      </c>
      <c r="AC36" s="120">
        <f>AC25</f>
        <v>2333.9408020800124</v>
      </c>
      <c r="AD36" s="165">
        <f>SUM(Y36:AB36)</f>
        <v>2333.9408020800129</v>
      </c>
      <c r="AE36" s="129">
        <f>AC36/AD36</f>
        <v>0.99999999999999978</v>
      </c>
      <c r="AG36" s="128"/>
      <c r="AH36" s="4" t="s">
        <v>11</v>
      </c>
      <c r="AI36" s="139">
        <f>AI25*$AO25</f>
        <v>534.34716553302087</v>
      </c>
      <c r="AJ36" s="139">
        <f t="shared" ref="AJ36:AL36" si="41">AJ25*$AO25</f>
        <v>0</v>
      </c>
      <c r="AK36" s="139">
        <f t="shared" si="41"/>
        <v>1167.6114558979607</v>
      </c>
      <c r="AL36" s="139">
        <f t="shared" si="41"/>
        <v>790.42541853128523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573.13462710765862</v>
      </c>
      <c r="AT36" s="139">
        <f t="shared" ref="AT36:AV36" si="42">AT25*$AY25</f>
        <v>0</v>
      </c>
      <c r="AU36" s="139">
        <f t="shared" si="42"/>
        <v>1245.9484290718203</v>
      </c>
      <c r="AV36" s="139">
        <f t="shared" si="42"/>
        <v>843.85610861642738</v>
      </c>
      <c r="AW36" s="120">
        <f>AW25</f>
        <v>2662.939164795906</v>
      </c>
      <c r="AX36" s="165">
        <f>SUM(AS36:AV36)</f>
        <v>2662.9391647959064</v>
      </c>
      <c r="AY36" s="129">
        <f>AW36/AX36</f>
        <v>0.99999999999999978</v>
      </c>
      <c r="BA36" s="128"/>
      <c r="BB36" s="4" t="s">
        <v>11</v>
      </c>
      <c r="BC36" s="139">
        <f>BC25*$BI25</f>
        <v>615.00333993530705</v>
      </c>
      <c r="BD36" s="139">
        <f t="shared" ref="BD36:BF36" si="43">BD25*$BI25</f>
        <v>0</v>
      </c>
      <c r="BE36" s="139">
        <f t="shared" si="43"/>
        <v>1330.180924191721</v>
      </c>
      <c r="BF36" s="139">
        <f t="shared" si="43"/>
        <v>901.35117094912709</v>
      </c>
      <c r="BG36" s="120">
        <f>BG25</f>
        <v>2846.535435076155</v>
      </c>
      <c r="BH36" s="165">
        <f>SUM(BC36:BF36)</f>
        <v>2846.5354350761554</v>
      </c>
      <c r="BI36" s="129">
        <f>BG36/BH36</f>
        <v>0.99999999999999989</v>
      </c>
      <c r="BK36" s="128"/>
      <c r="BL36" s="4" t="s">
        <v>11</v>
      </c>
      <c r="BM36" s="139">
        <f>BM25*$BS25</f>
        <v>660.19763388811737</v>
      </c>
      <c r="BN36" s="139">
        <f t="shared" ref="BN36:BP36" si="44">BN25*$BS25</f>
        <v>0</v>
      </c>
      <c r="BO36" s="139">
        <f t="shared" si="44"/>
        <v>1420.7550656655951</v>
      </c>
      <c r="BP36" s="139">
        <f t="shared" si="44"/>
        <v>963.22087986560109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90.092065456610769</v>
      </c>
      <c r="G37" s="139">
        <f t="shared" si="38"/>
        <v>814.36305545552932</v>
      </c>
      <c r="H37" s="139">
        <f t="shared" si="38"/>
        <v>1145.54487908786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24.374578172218524</v>
      </c>
      <c r="Q37" s="139">
        <f t="shared" si="45"/>
        <v>967.4620905608715</v>
      </c>
      <c r="R37" s="139">
        <f t="shared" si="45"/>
        <v>1194.9098824181899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26.230603224330657</v>
      </c>
      <c r="AA37" s="139">
        <f t="shared" si="46"/>
        <v>1032.5303509742689</v>
      </c>
      <c r="AB37" s="139">
        <f t="shared" si="46"/>
        <v>1275.179847881413</v>
      </c>
      <c r="AC37" s="120">
        <f>AC26</f>
        <v>2333.9408020800124</v>
      </c>
      <c r="AD37" s="165">
        <f>SUM(Y37:AB37)</f>
        <v>2333.9408020800129</v>
      </c>
      <c r="AE37" s="129">
        <f>AC37/AD37</f>
        <v>0.99999999999999978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28.299016885934758</v>
      </c>
      <c r="AK37" s="139">
        <f t="shared" si="47"/>
        <v>1101.9171414176142</v>
      </c>
      <c r="AL37" s="139">
        <f t="shared" si="47"/>
        <v>1362.1678816587178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30.505102448125136</v>
      </c>
      <c r="AU37" s="139">
        <f t="shared" si="48"/>
        <v>1176.8930059842892</v>
      </c>
      <c r="AV37" s="139">
        <f t="shared" si="48"/>
        <v>1455.5410563634912</v>
      </c>
      <c r="AW37" s="120">
        <f>AW26</f>
        <v>2662.939164795906</v>
      </c>
      <c r="AX37" s="165">
        <f>SUM(AS37:AV37)</f>
        <v>2662.9391647959055</v>
      </c>
      <c r="AY37" s="129">
        <f>AW37/AX37</f>
        <v>1.0000000000000002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32.891287612065327</v>
      </c>
      <c r="BE37" s="139">
        <f t="shared" si="49"/>
        <v>1257.5630508772451</v>
      </c>
      <c r="BF37" s="139">
        <f t="shared" si="49"/>
        <v>1556.0810965868445</v>
      </c>
      <c r="BG37" s="120">
        <f>BG26</f>
        <v>2846.535435076155</v>
      </c>
      <c r="BH37" s="165">
        <f>SUM(BC37:BF37)</f>
        <v>2846.535435076155</v>
      </c>
      <c r="BI37" s="129">
        <f>BG37/BH37</f>
        <v>1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35.472037741390942</v>
      </c>
      <c r="BO37" s="139">
        <f t="shared" si="50"/>
        <v>1344.3617974766673</v>
      </c>
      <c r="BP37" s="139">
        <f t="shared" si="50"/>
        <v>1664.3397442012554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341.84177661512899</v>
      </c>
      <c r="F38" s="139">
        <f t="shared" si="38"/>
        <v>705.67456124158605</v>
      </c>
      <c r="G38" s="139">
        <f t="shared" si="38"/>
        <v>6.483662143285029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369.03426506211684</v>
      </c>
      <c r="P38" s="139">
        <f t="shared" si="51"/>
        <v>715.09908995891453</v>
      </c>
      <c r="Q38" s="139">
        <f t="shared" si="51"/>
        <v>28.850109647880398</v>
      </c>
      <c r="R38" s="139">
        <f t="shared" si="51"/>
        <v>0</v>
      </c>
      <c r="S38" s="120">
        <f>S27</f>
        <v>1112.9834646689119</v>
      </c>
      <c r="T38" s="165">
        <f>SUM(O38:R38)</f>
        <v>1112.9834646689117</v>
      </c>
      <c r="U38" s="129">
        <f>S38/T38</f>
        <v>1.0000000000000002</v>
      </c>
      <c r="W38" s="128"/>
      <c r="X38" s="4" t="s">
        <v>13</v>
      </c>
      <c r="Y38" s="139">
        <f t="shared" ref="Y38:AB38" si="52">Y27*$AE27</f>
        <v>389.34849443991345</v>
      </c>
      <c r="Z38" s="139">
        <f t="shared" si="52"/>
        <v>756.73826256629889</v>
      </c>
      <c r="AA38" s="139">
        <f t="shared" si="52"/>
        <v>30.277822360333484</v>
      </c>
      <c r="AB38" s="139">
        <f t="shared" si="52"/>
        <v>0</v>
      </c>
      <c r="AC38" s="120">
        <f>AC27</f>
        <v>1176.364579366546</v>
      </c>
      <c r="AD38" s="165">
        <f>SUM(Y38:AB38)</f>
        <v>1176.3645793665457</v>
      </c>
      <c r="AE38" s="129">
        <f>AC38/AD38</f>
        <v>1.0000000000000002</v>
      </c>
      <c r="AG38" s="128"/>
      <c r="AH38" s="4" t="s">
        <v>13</v>
      </c>
      <c r="AI38" s="139">
        <f t="shared" ref="AI38:AL38" si="53">AI27*$AO27</f>
        <v>410.42712769106288</v>
      </c>
      <c r="AJ38" s="139">
        <f t="shared" si="53"/>
        <v>802.29408980516325</v>
      </c>
      <c r="AK38" s="139">
        <f t="shared" si="53"/>
        <v>31.753790739760717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433.4752049164598</v>
      </c>
      <c r="AT38" s="139">
        <f t="shared" si="54"/>
        <v>850.8313296343988</v>
      </c>
      <c r="AU38" s="139">
        <f t="shared" si="54"/>
        <v>33.365094723133289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458.24895053821496</v>
      </c>
      <c r="BD38" s="139">
        <f t="shared" si="55"/>
        <v>902.99659943361007</v>
      </c>
      <c r="BE38" s="139">
        <f t="shared" si="55"/>
        <v>35.092911640084765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1396.3384616119099</v>
      </c>
      <c r="BI38" s="129">
        <f>BG38/BH38</f>
        <v>0.99999999999999989</v>
      </c>
      <c r="BK38" s="128"/>
      <c r="BL38" s="4" t="s">
        <v>13</v>
      </c>
      <c r="BM38" s="139">
        <f t="shared" ref="BM38:BP38" si="56">BM27*$BS27</f>
        <v>484.87809070207362</v>
      </c>
      <c r="BN38" s="139">
        <f t="shared" si="56"/>
        <v>959.06506957168767</v>
      </c>
      <c r="BO38" s="139">
        <f t="shared" si="56"/>
        <v>36.945580381928451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1480.8887406556898</v>
      </c>
      <c r="BS38" s="129">
        <f>BQ38/BR38</f>
        <v>0.99999999999999989</v>
      </c>
    </row>
    <row r="39" spans="3:71" x14ac:dyDescent="0.3">
      <c r="C39" s="128"/>
      <c r="D39" s="4" t="s">
        <v>14</v>
      </c>
      <c r="E39" s="139">
        <f t="shared" si="38"/>
        <v>360.42181670202922</v>
      </c>
      <c r="F39" s="139">
        <f t="shared" si="38"/>
        <v>742.88872778728182</v>
      </c>
      <c r="G39" s="139">
        <f t="shared" si="38"/>
        <v>0</v>
      </c>
      <c r="H39" s="139">
        <f t="shared" si="38"/>
        <v>4.6894555106889397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393.28742843112769</v>
      </c>
      <c r="P39" s="139">
        <f t="shared" si="57"/>
        <v>760.92695598052774</v>
      </c>
      <c r="Q39" s="139">
        <f t="shared" si="57"/>
        <v>0</v>
      </c>
      <c r="R39" s="139">
        <f t="shared" si="57"/>
        <v>18.518853694075009</v>
      </c>
      <c r="S39" s="120">
        <f>S28</f>
        <v>1172.7332381057306</v>
      </c>
      <c r="T39" s="165">
        <f>SUM(O39:R39)</f>
        <v>1172.7332381057304</v>
      </c>
      <c r="U39" s="129">
        <f>S39/T39</f>
        <v>1.0000000000000002</v>
      </c>
      <c r="W39" s="128"/>
      <c r="X39" s="4" t="s">
        <v>14</v>
      </c>
      <c r="Y39" s="139">
        <f t="shared" ref="Y39:AB39" si="58">Y28*$AE28</f>
        <v>415.86852563900925</v>
      </c>
      <c r="Z39" s="139">
        <f t="shared" si="58"/>
        <v>807.04289571563515</v>
      </c>
      <c r="AA39" s="139">
        <f t="shared" si="58"/>
        <v>0</v>
      </c>
      <c r="AB39" s="139">
        <f t="shared" si="58"/>
        <v>19.477484540096068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439.34572776945475</v>
      </c>
      <c r="AJ39" s="139">
        <f t="shared" si="59"/>
        <v>857.50629037205977</v>
      </c>
      <c r="AK39" s="139">
        <f t="shared" si="59"/>
        <v>0</v>
      </c>
      <c r="AL39" s="139">
        <f t="shared" si="59"/>
        <v>20.491308370870041</v>
      </c>
      <c r="AM39" s="120">
        <f>AM28</f>
        <v>1317.3433265123847</v>
      </c>
      <c r="AN39" s="165">
        <f>SUM(AI39:AL39)</f>
        <v>1317.3433265123845</v>
      </c>
      <c r="AO39" s="129">
        <f>AM39/AN39</f>
        <v>1.0000000000000002</v>
      </c>
      <c r="AQ39" s="128"/>
      <c r="AR39" s="4" t="s">
        <v>14</v>
      </c>
      <c r="AS39" s="139">
        <f t="shared" ref="AS39:AV39" si="60">AS28*$AY28</f>
        <v>465.03527237225779</v>
      </c>
      <c r="AT39" s="139">
        <f t="shared" si="60"/>
        <v>911.37787201772448</v>
      </c>
      <c r="AU39" s="139">
        <f t="shared" si="60"/>
        <v>0</v>
      </c>
      <c r="AV39" s="139">
        <f t="shared" si="60"/>
        <v>21.58855323383704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492.67934892543667</v>
      </c>
      <c r="BD39" s="139">
        <f t="shared" si="61"/>
        <v>969.35391105043061</v>
      </c>
      <c r="BE39" s="139">
        <f t="shared" si="61"/>
        <v>0</v>
      </c>
      <c r="BF39" s="139">
        <f t="shared" si="61"/>
        <v>22.767052303314937</v>
      </c>
      <c r="BG39" s="120">
        <f>BG28</f>
        <v>1484.8003122791824</v>
      </c>
      <c r="BH39" s="165">
        <f>SUM(BC39:BF39)</f>
        <v>1484.8003122791822</v>
      </c>
      <c r="BI39" s="129">
        <f>BG39/BH39</f>
        <v>1.0000000000000002</v>
      </c>
      <c r="BK39" s="128"/>
      <c r="BL39" s="4" t="s">
        <v>14</v>
      </c>
      <c r="BM39" s="139">
        <f t="shared" ref="BM39:BP39" si="62">BM28*$BS28</f>
        <v>522.42671921313195</v>
      </c>
      <c r="BN39" s="139">
        <f t="shared" si="62"/>
        <v>1031.7494965944481</v>
      </c>
      <c r="BO39" s="139">
        <f t="shared" si="62"/>
        <v>0</v>
      </c>
      <c r="BP39" s="139">
        <f t="shared" si="62"/>
        <v>24.032735064092197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1754.4414813580049</v>
      </c>
      <c r="F41" s="165">
        <f>SUM(F36:F39)</f>
        <v>1538.6553544854787</v>
      </c>
      <c r="G41" s="165">
        <f>SUM(G36:G39)</f>
        <v>1384.4840192968345</v>
      </c>
      <c r="H41" s="165">
        <f>SUM(H36:H39)</f>
        <v>1584.4191448596819</v>
      </c>
      <c r="K41" s="129"/>
      <c r="M41" s="128"/>
      <c r="N41" s="120" t="s">
        <v>195</v>
      </c>
      <c r="O41" s="165">
        <f>SUM(O36:O39)</f>
        <v>1227.4491868107223</v>
      </c>
      <c r="P41" s="165">
        <f>SUM(P36:P39)</f>
        <v>1500.4006241116608</v>
      </c>
      <c r="Q41" s="165">
        <f>SUM(Q36:Q39)</f>
        <v>2023.3066672823506</v>
      </c>
      <c r="R41" s="165">
        <f>SUM(R36:R39)</f>
        <v>1908.0533268724689</v>
      </c>
      <c r="U41" s="129"/>
      <c r="W41" s="128"/>
      <c r="X41" s="120" t="s">
        <v>195</v>
      </c>
      <c r="Y41" s="165">
        <f>SUM(Y36:Y39)</f>
        <v>1303.7332260385479</v>
      </c>
      <c r="Z41" s="165">
        <f>SUM(Z36:Z39)</f>
        <v>1590.0117615062647</v>
      </c>
      <c r="AA41" s="165">
        <f>SUM(AA36:AA39)</f>
        <v>2157.7240047977248</v>
      </c>
      <c r="AB41" s="165">
        <f>SUM(AB36:AB39)</f>
        <v>2035.1660970787748</v>
      </c>
      <c r="AE41" s="129"/>
      <c r="AG41" s="128"/>
      <c r="AH41" s="120" t="s">
        <v>195</v>
      </c>
      <c r="AI41" s="165">
        <f>SUM(AI36:AI39)</f>
        <v>1384.1200209935384</v>
      </c>
      <c r="AJ41" s="165">
        <f>SUM(AJ36:AJ39)</f>
        <v>1688.0993970631578</v>
      </c>
      <c r="AK41" s="165">
        <f>SUM(AK36:AK39)</f>
        <v>2301.282388055336</v>
      </c>
      <c r="AL41" s="165">
        <f>SUM(AL36:AL39)</f>
        <v>2173.0846085608732</v>
      </c>
      <c r="AO41" s="129"/>
      <c r="AQ41" s="128"/>
      <c r="AR41" s="120" t="s">
        <v>195</v>
      </c>
      <c r="AS41" s="165">
        <f>SUM(AS36:AS39)</f>
        <v>1471.6451043963762</v>
      </c>
      <c r="AT41" s="165">
        <f>SUM(AT36:AT39)</f>
        <v>1792.7143041002485</v>
      </c>
      <c r="AU41" s="165">
        <f>SUM(AU36:AU39)</f>
        <v>2456.2065297792428</v>
      </c>
      <c r="AV41" s="165">
        <f>SUM(AV36:AV39)</f>
        <v>2320.9857182137557</v>
      </c>
      <c r="AY41" s="129"/>
      <c r="BA41" s="128"/>
      <c r="BB41" s="120" t="s">
        <v>195</v>
      </c>
      <c r="BC41" s="165">
        <f>SUM(BC36:BC39)</f>
        <v>1565.9316393989586</v>
      </c>
      <c r="BD41" s="165">
        <f>SUM(BD36:BD39)</f>
        <v>1905.2417980961059</v>
      </c>
      <c r="BE41" s="165">
        <f>SUM(BE36:BE39)</f>
        <v>2622.8368867090512</v>
      </c>
      <c r="BF41" s="165">
        <f>SUM(BF36:BF39)</f>
        <v>2480.1993198392865</v>
      </c>
      <c r="BI41" s="129"/>
      <c r="BK41" s="128"/>
      <c r="BL41" s="120" t="s">
        <v>195</v>
      </c>
      <c r="BM41" s="165">
        <f>SUM(BM36:BM39)</f>
        <v>1667.5024438033229</v>
      </c>
      <c r="BN41" s="165">
        <f>SUM(BN36:BN39)</f>
        <v>2026.2866039075268</v>
      </c>
      <c r="BO41" s="165">
        <f>SUM(BO36:BO39)</f>
        <v>2802.0624435241907</v>
      </c>
      <c r="BP41" s="165">
        <f>SUM(BP36:BP39)</f>
        <v>2651.593359130949</v>
      </c>
      <c r="BS41" s="129"/>
    </row>
    <row r="42" spans="3:71" x14ac:dyDescent="0.3">
      <c r="C42" s="128"/>
      <c r="D42" s="120" t="s">
        <v>194</v>
      </c>
      <c r="E42" s="120">
        <f>E40/E41</f>
        <v>1.1684630247189673</v>
      </c>
      <c r="F42" s="120">
        <f>F40/F41</f>
        <v>1.332332152241795</v>
      </c>
      <c r="G42" s="120">
        <f>G40/G41</f>
        <v>0.76129444999684137</v>
      </c>
      <c r="H42" s="120">
        <f>H40/H41</f>
        <v>0.69930990394472026</v>
      </c>
      <c r="K42" s="129"/>
      <c r="M42" s="128"/>
      <c r="N42" s="120" t="s">
        <v>194</v>
      </c>
      <c r="O42" s="120">
        <f>O40/O41</f>
        <v>1.0819286201268559</v>
      </c>
      <c r="P42" s="120">
        <f>P40/P41</f>
        <v>1.1053419862486136</v>
      </c>
      <c r="Q42" s="120">
        <f>Q40/Q41</f>
        <v>0.94785978975189489</v>
      </c>
      <c r="R42" s="120">
        <f>R40/R41</f>
        <v>0.91974922142961957</v>
      </c>
      <c r="U42" s="129"/>
      <c r="W42" s="128"/>
      <c r="X42" s="120" t="s">
        <v>194</v>
      </c>
      <c r="Y42" s="120">
        <f>Y40/Y41</f>
        <v>1.018622812120223</v>
      </c>
      <c r="Z42" s="120">
        <f>Z40/Z41</f>
        <v>1.0430462504586373</v>
      </c>
      <c r="AA42" s="120">
        <f>AA40/AA41</f>
        <v>0.88881202043893492</v>
      </c>
      <c r="AB42" s="120">
        <f>AB40/AB41</f>
        <v>0.8623033590998449</v>
      </c>
      <c r="AE42" s="129"/>
      <c r="AG42" s="128"/>
      <c r="AH42" s="120" t="s">
        <v>194</v>
      </c>
      <c r="AI42" s="120">
        <f>AI40/AI41</f>
        <v>1.0860324159985011</v>
      </c>
      <c r="AJ42" s="120">
        <f>AJ40/AJ41</f>
        <v>1.1147101192246953</v>
      </c>
      <c r="AK42" s="120">
        <f>AK40/AK41</f>
        <v>0.94385152944103978</v>
      </c>
      <c r="AL42" s="120">
        <f>AL40/AL41</f>
        <v>0.91555423778636458</v>
      </c>
      <c r="AO42" s="129"/>
      <c r="AQ42" s="128"/>
      <c r="AR42" s="120" t="s">
        <v>194</v>
      </c>
      <c r="AS42" s="120">
        <f>AS40/AS41</f>
        <v>1.0879586029434372</v>
      </c>
      <c r="AT42" s="120">
        <f>AT40/AT41</f>
        <v>1.1192031521443984</v>
      </c>
      <c r="AU42" s="120">
        <f>AU40/AU41</f>
        <v>0.94196346657568097</v>
      </c>
      <c r="AV42" s="120">
        <f>AV40/AV41</f>
        <v>0.91357493955362734</v>
      </c>
      <c r="AY42" s="129"/>
      <c r="BA42" s="128"/>
      <c r="BB42" s="120" t="s">
        <v>194</v>
      </c>
      <c r="BC42" s="120">
        <f>BC40/BC41</f>
        <v>1.0898036488618099</v>
      </c>
      <c r="BD42" s="120">
        <f>BD40/BD41</f>
        <v>1.123566926009848</v>
      </c>
      <c r="BE42" s="120">
        <f>BE40/BE41</f>
        <v>0.94014952667445473</v>
      </c>
      <c r="BF42" s="120">
        <f>BF40/BF41</f>
        <v>0.91167112396783045</v>
      </c>
      <c r="BI42" s="129"/>
      <c r="BK42" s="128"/>
      <c r="BL42" s="120" t="s">
        <v>194</v>
      </c>
      <c r="BM42" s="120">
        <f>BM40/BM41</f>
        <v>1.1576345422301548</v>
      </c>
      <c r="BN42" s="120">
        <f>BN40/BN41</f>
        <v>1.1960584564556949</v>
      </c>
      <c r="BO42" s="120">
        <f>BO40/BO41</f>
        <v>0.99520199302682377</v>
      </c>
      <c r="BP42" s="120">
        <f>BP40/BP41</f>
        <v>0.96490607697620023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1229.4309576026228</v>
      </c>
      <c r="F47" s="139">
        <f t="shared" ref="F47:H47" si="63">F36*F$42</f>
        <v>0</v>
      </c>
      <c r="G47" s="139">
        <f t="shared" si="63"/>
        <v>429.09394959389806</v>
      </c>
      <c r="H47" s="139">
        <f t="shared" si="63"/>
        <v>303.62973795796955</v>
      </c>
      <c r="I47" s="120">
        <f>I36</f>
        <v>2050</v>
      </c>
      <c r="J47" s="165">
        <f>SUM(E47:H47)</f>
        <v>1962.1546451544905</v>
      </c>
      <c r="K47" s="129">
        <f>I47/J47</f>
        <v>1.0447698427147127</v>
      </c>
      <c r="L47" s="150"/>
      <c r="M47" s="128"/>
      <c r="N47" s="4" t="s">
        <v>11</v>
      </c>
      <c r="O47" s="139">
        <f>O36*O$42</f>
        <v>503.23474702804197</v>
      </c>
      <c r="P47" s="139">
        <f t="shared" ref="P47:R47" si="64">P36*P$42</f>
        <v>0</v>
      </c>
      <c r="Q47" s="139">
        <f t="shared" si="64"/>
        <v>973.44675963674069</v>
      </c>
      <c r="R47" s="139">
        <f t="shared" si="64"/>
        <v>638.88042653756565</v>
      </c>
      <c r="S47" s="120">
        <f>S36</f>
        <v>2186.7465511512801</v>
      </c>
      <c r="T47" s="165">
        <f>SUM(O47:R47)</f>
        <v>2115.5619332023484</v>
      </c>
      <c r="U47" s="129">
        <f>S47/T47</f>
        <v>1.0336480898203622</v>
      </c>
      <c r="W47" s="128"/>
      <c r="X47" s="4" t="s">
        <v>11</v>
      </c>
      <c r="Y47" s="139">
        <f>Y36*Y$42</f>
        <v>507.79997960209772</v>
      </c>
      <c r="Z47" s="139">
        <f t="shared" ref="Z47:AB47" si="65">Z36*Z$42</f>
        <v>0</v>
      </c>
      <c r="AA47" s="139">
        <f t="shared" si="65"/>
        <v>973.17435237331381</v>
      </c>
      <c r="AB47" s="139">
        <f t="shared" si="65"/>
        <v>638.54319520683657</v>
      </c>
      <c r="AC47" s="120">
        <f>AC36</f>
        <v>2333.9408020800124</v>
      </c>
      <c r="AD47" s="165">
        <f>SUM(Y47:AB47)</f>
        <v>2119.5175271822482</v>
      </c>
      <c r="AE47" s="129">
        <f>AC47/AD47</f>
        <v>1.1011660777265782</v>
      </c>
      <c r="AG47" s="128"/>
      <c r="AH47" s="4" t="s">
        <v>11</v>
      </c>
      <c r="AI47" s="139">
        <f>AI36*AI$42</f>
        <v>580.31834316577761</v>
      </c>
      <c r="AJ47" s="139">
        <f t="shared" ref="AJ47:AL47" si="66">AJ36*AJ$42</f>
        <v>0</v>
      </c>
      <c r="AK47" s="139">
        <f t="shared" si="66"/>
        <v>1102.0518584421693</v>
      </c>
      <c r="AL47" s="139">
        <f t="shared" si="66"/>
        <v>723.67734159037911</v>
      </c>
      <c r="AM47" s="120">
        <f>AM36</f>
        <v>2492.3840399622668</v>
      </c>
      <c r="AN47" s="165">
        <f>SUM(AI47:AL47)</f>
        <v>2406.0475431983259</v>
      </c>
      <c r="AO47" s="129">
        <f>AM47/AN47</f>
        <v>1.0358831216814506</v>
      </c>
      <c r="BA47" s="128"/>
      <c r="BB47" s="4" t="s">
        <v>11</v>
      </c>
      <c r="BC47" s="139">
        <f>BC36*BC$42</f>
        <v>670.23288392369773</v>
      </c>
      <c r="BD47" s="139">
        <f t="shared" ref="BD47:BF47" si="67">BD36*BD$42</f>
        <v>0</v>
      </c>
      <c r="BE47" s="139">
        <f t="shared" si="67"/>
        <v>1250.5689662702353</v>
      </c>
      <c r="BF47" s="139">
        <f t="shared" si="67"/>
        <v>821.73583510891081</v>
      </c>
      <c r="BG47" s="120">
        <f>BG36</f>
        <v>2846.535435076155</v>
      </c>
      <c r="BH47" s="165">
        <f>SUM(BC47:BF47)</f>
        <v>2742.5376853028438</v>
      </c>
      <c r="BI47" s="129">
        <f>BG47/BH47</f>
        <v>1.0379202628028161</v>
      </c>
      <c r="BK47" s="128"/>
      <c r="BL47" s="4" t="s">
        <v>11</v>
      </c>
      <c r="BM47" s="139">
        <f>BM36*BM$42</f>
        <v>764.26758568750211</v>
      </c>
      <c r="BN47" s="139">
        <f t="shared" ref="BN47:BP47" si="68">BN36*BN$42</f>
        <v>0</v>
      </c>
      <c r="BO47" s="139">
        <f t="shared" si="68"/>
        <v>1413.9382729533561</v>
      </c>
      <c r="BP47" s="139">
        <f t="shared" si="68"/>
        <v>929.417680452681</v>
      </c>
      <c r="BQ47" s="120">
        <f>BQ36</f>
        <v>3044.1735794193137</v>
      </c>
      <c r="BR47" s="165">
        <f>SUM(BM47:BP47)</f>
        <v>3107.6235390935394</v>
      </c>
      <c r="BS47" s="129">
        <f>BQ47/BR47</f>
        <v>0.9795824819589527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120.03255546971491</v>
      </c>
      <c r="G48" s="139">
        <f t="shared" si="69"/>
        <v>619.97007440076447</v>
      </c>
      <c r="H48" s="139">
        <f t="shared" si="69"/>
        <v>801.09087935929756</v>
      </c>
      <c r="I48" s="120">
        <f>I37</f>
        <v>2050</v>
      </c>
      <c r="J48" s="165">
        <f>SUM(E48:H48)</f>
        <v>1541.0935092297768</v>
      </c>
      <c r="K48" s="129">
        <f>I48/J48</f>
        <v>1.3302242775810338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26.942244650852125</v>
      </c>
      <c r="Q48" s="139">
        <f t="shared" si="70"/>
        <v>917.01841375195636</v>
      </c>
      <c r="R48" s="139">
        <f t="shared" si="70"/>
        <v>1099.0174340326885</v>
      </c>
      <c r="S48" s="120">
        <f>S37</f>
        <v>2186.7465511512801</v>
      </c>
      <c r="T48" s="165">
        <f>SUM(O48:R48)</f>
        <v>2042.9780924354968</v>
      </c>
      <c r="U48" s="129">
        <f>S48/T48</f>
        <v>1.0703720021512284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27.359732340406335</v>
      </c>
      <c r="AA48" s="139">
        <f t="shared" si="71"/>
        <v>917.72538741396261</v>
      </c>
      <c r="AB48" s="139">
        <f t="shared" si="71"/>
        <v>1099.5918662845718</v>
      </c>
      <c r="AC48" s="120">
        <f>AC37</f>
        <v>2333.9408020800124</v>
      </c>
      <c r="AD48" s="165">
        <f>SUM(Y48:AB48)</f>
        <v>2044.6769860389409</v>
      </c>
      <c r="AE48" s="129">
        <f>AC48/AD48</f>
        <v>1.1414716446735429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31.545200486862001</v>
      </c>
      <c r="AK48" s="139">
        <f t="shared" si="72"/>
        <v>1040.0461792443136</v>
      </c>
      <c r="AL48" s="139">
        <f t="shared" si="72"/>
        <v>1247.1385766291141</v>
      </c>
      <c r="AM48" s="120">
        <f>AM37</f>
        <v>2492.3840399622668</v>
      </c>
      <c r="AN48" s="165">
        <f>SUM(AI48:AL48)</f>
        <v>2318.7299563602901</v>
      </c>
      <c r="AO48" s="129">
        <f>AM48/AN48</f>
        <v>1.074891896370098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36.955562914794029</v>
      </c>
      <c r="BE48" s="139">
        <f t="shared" si="73"/>
        <v>1182.2973070455253</v>
      </c>
      <c r="BF48" s="139">
        <f t="shared" si="73"/>
        <v>1418.6342023104228</v>
      </c>
      <c r="BG48" s="120">
        <f>BG37</f>
        <v>2846.535435076155</v>
      </c>
      <c r="BH48" s="165">
        <f>SUM(BC48:BF48)</f>
        <v>2637.887072270742</v>
      </c>
      <c r="BI48" s="129">
        <f>BG48/BH48</f>
        <v>1.0790967759760104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42.426630708306206</v>
      </c>
      <c r="BO48" s="139">
        <f t="shared" si="74"/>
        <v>1337.9115401979025</v>
      </c>
      <c r="BP48" s="139">
        <f t="shared" si="74"/>
        <v>1605.9315333328059</v>
      </c>
      <c r="BQ48" s="120">
        <f>BQ37</f>
        <v>3044.1735794193137</v>
      </c>
      <c r="BR48" s="165">
        <f>SUM(BM48:BP48)</f>
        <v>2986.2697042390146</v>
      </c>
      <c r="BS48" s="129">
        <f>BQ48/BR48</f>
        <v>1.019390035366901</v>
      </c>
    </row>
    <row r="49" spans="3:71" x14ac:dyDescent="0.3">
      <c r="C49" s="128"/>
      <c r="D49" s="4" t="s">
        <v>13</v>
      </c>
      <c r="E49" s="139">
        <f t="shared" ref="E49:H49" si="75">E38*E$42</f>
        <v>399.42947627901918</v>
      </c>
      <c r="F49" s="139">
        <f t="shared" si="75"/>
        <v>940.19290696128678</v>
      </c>
      <c r="G49" s="139">
        <f t="shared" si="75"/>
        <v>4.9359760053375181</v>
      </c>
      <c r="H49" s="139">
        <f t="shared" si="75"/>
        <v>0</v>
      </c>
      <c r="I49" s="120">
        <f>I38</f>
        <v>1054</v>
      </c>
      <c r="J49" s="165">
        <f>SUM(E49:H49)</f>
        <v>1344.5583592456435</v>
      </c>
      <c r="K49" s="129">
        <f>I49/J49</f>
        <v>0.78390052224385443</v>
      </c>
      <c r="L49" s="150"/>
      <c r="M49" s="128"/>
      <c r="N49" s="4" t="s">
        <v>13</v>
      </c>
      <c r="O49" s="139">
        <f t="shared" ref="O49:R49" si="76">O38*O$42</f>
        <v>399.26873317818445</v>
      </c>
      <c r="P49" s="139">
        <f t="shared" si="76"/>
        <v>790.42904845976261</v>
      </c>
      <c r="Q49" s="139">
        <f t="shared" si="76"/>
        <v>27.345858865159027</v>
      </c>
      <c r="R49" s="139">
        <f t="shared" si="76"/>
        <v>0</v>
      </c>
      <c r="S49" s="120">
        <f>S38</f>
        <v>1112.9834646689119</v>
      </c>
      <c r="T49" s="165">
        <f>SUM(O49:R49)</f>
        <v>1217.0436405031062</v>
      </c>
      <c r="U49" s="129">
        <f>S49/T49</f>
        <v>0.91449758055415542</v>
      </c>
      <c r="W49" s="128"/>
      <c r="X49" s="4" t="s">
        <v>13</v>
      </c>
      <c r="Y49" s="139">
        <f t="shared" ref="Y49:AB49" si="77">Y38*Y$42</f>
        <v>396.59925830115964</v>
      </c>
      <c r="Z49" s="139">
        <f t="shared" si="77"/>
        <v>789.31300734836179</v>
      </c>
      <c r="AA49" s="139">
        <f t="shared" si="77"/>
        <v>26.911292466579166</v>
      </c>
      <c r="AB49" s="139">
        <f t="shared" si="77"/>
        <v>0</v>
      </c>
      <c r="AC49" s="120">
        <f>AC38</f>
        <v>1176.364579366546</v>
      </c>
      <c r="AD49" s="165">
        <f>SUM(Y49:AB49)</f>
        <v>1212.8235581161007</v>
      </c>
      <c r="AE49" s="129">
        <f>AC49/AD49</f>
        <v>0.96993876107899235</v>
      </c>
      <c r="AG49" s="128"/>
      <c r="AH49" s="4" t="s">
        <v>13</v>
      </c>
      <c r="AI49" s="139">
        <f t="shared" ref="AI49:AL49" si="78">AI38*AI$42</f>
        <v>445.73716507765033</v>
      </c>
      <c r="AJ49" s="139">
        <f t="shared" si="78"/>
        <v>894.32534049998196</v>
      </c>
      <c r="AK49" s="139">
        <f t="shared" si="78"/>
        <v>29.970863955273877</v>
      </c>
      <c r="AL49" s="139">
        <f t="shared" si="78"/>
        <v>0</v>
      </c>
      <c r="AM49" s="120">
        <f>AM38</f>
        <v>1244.4750082359867</v>
      </c>
      <c r="AN49" s="165">
        <f>SUM(AI49:AL49)</f>
        <v>1370.0333695329061</v>
      </c>
      <c r="AO49" s="129">
        <f>AM49/AN49</f>
        <v>0.90835379335342259</v>
      </c>
      <c r="BA49" s="128"/>
      <c r="BB49" s="4" t="s">
        <v>13</v>
      </c>
      <c r="BC49" s="139">
        <f t="shared" ref="BC49:BF49" si="79">BC38*BC$42</f>
        <v>499.40137838364171</v>
      </c>
      <c r="BD49" s="139">
        <f t="shared" si="79"/>
        <v>1014.5771134229673</v>
      </c>
      <c r="BE49" s="139">
        <f t="shared" si="79"/>
        <v>32.992584268054152</v>
      </c>
      <c r="BF49" s="139">
        <f t="shared" si="79"/>
        <v>0</v>
      </c>
      <c r="BG49" s="120">
        <f>BG38</f>
        <v>1396.3384616119097</v>
      </c>
      <c r="BH49" s="165">
        <f>SUM(BC49:BF49)</f>
        <v>1546.971076074663</v>
      </c>
      <c r="BI49" s="129">
        <f>BG49/BH49</f>
        <v>0.90262738793735331</v>
      </c>
      <c r="BK49" s="128"/>
      <c r="BL49" s="4" t="s">
        <v>13</v>
      </c>
      <c r="BM49" s="139">
        <f t="shared" ref="BM49:BP49" si="80">BM38*BM$42</f>
        <v>561.31162656732647</v>
      </c>
      <c r="BN49" s="139">
        <f t="shared" si="80"/>
        <v>1147.0978867524864</v>
      </c>
      <c r="BO49" s="139">
        <f t="shared" si="80"/>
        <v>36.768315229627916</v>
      </c>
      <c r="BP49" s="139">
        <f t="shared" si="80"/>
        <v>0</v>
      </c>
      <c r="BQ49" s="120">
        <f>BQ38</f>
        <v>1480.8887406556896</v>
      </c>
      <c r="BR49" s="165">
        <f>SUM(BM49:BP49)</f>
        <v>1745.1778285494408</v>
      </c>
      <c r="BS49" s="129">
        <f>BQ49/BR49</f>
        <v>0.84856036813542179</v>
      </c>
    </row>
    <row r="50" spans="3:71" x14ac:dyDescent="0.3">
      <c r="C50" s="128"/>
      <c r="D50" s="4" t="s">
        <v>14</v>
      </c>
      <c r="E50" s="139">
        <f t="shared" ref="E50:H50" si="81">E39*E$42</f>
        <v>421.13956611835829</v>
      </c>
      <c r="F50" s="139">
        <f t="shared" si="81"/>
        <v>989.7745375689982</v>
      </c>
      <c r="G50" s="139">
        <f t="shared" si="81"/>
        <v>0</v>
      </c>
      <c r="H50" s="139">
        <f t="shared" si="81"/>
        <v>3.2793826827329213</v>
      </c>
      <c r="I50" s="120">
        <f>I39</f>
        <v>1108</v>
      </c>
      <c r="J50" s="165">
        <f>SUM(E50:H50)</f>
        <v>1414.1934863700894</v>
      </c>
      <c r="K50" s="129">
        <f>I50/J50</f>
        <v>0.78348543581825003</v>
      </c>
      <c r="L50" s="150"/>
      <c r="M50" s="128"/>
      <c r="N50" s="4" t="s">
        <v>14</v>
      </c>
      <c r="O50" s="139">
        <f t="shared" ref="O50:R50" si="82">O39*O$42</f>
        <v>425.50892475572959</v>
      </c>
      <c r="P50" s="139">
        <f t="shared" si="82"/>
        <v>841.08451291362792</v>
      </c>
      <c r="Q50" s="139">
        <f t="shared" si="82"/>
        <v>0</v>
      </c>
      <c r="R50" s="139">
        <f t="shared" si="82"/>
        <v>17.032701266894524</v>
      </c>
      <c r="S50" s="120">
        <f>S39</f>
        <v>1172.7332381057306</v>
      </c>
      <c r="T50" s="165">
        <f>SUM(O50:R50)</f>
        <v>1283.6261389362521</v>
      </c>
      <c r="U50" s="129">
        <f>S50/T50</f>
        <v>0.91360965824331142</v>
      </c>
      <c r="W50" s="128"/>
      <c r="X50" s="4" t="s">
        <v>14</v>
      </c>
      <c r="Y50" s="139">
        <f t="shared" ref="Y50:AB50" si="83">Y39*Y$42</f>
        <v>423.61316705869865</v>
      </c>
      <c r="Z50" s="139">
        <f t="shared" si="83"/>
        <v>841.78306633547425</v>
      </c>
      <c r="AA50" s="139">
        <f t="shared" si="83"/>
        <v>0</v>
      </c>
      <c r="AB50" s="139">
        <f t="shared" si="83"/>
        <v>16.795500345740138</v>
      </c>
      <c r="AC50" s="120">
        <f>AC39</f>
        <v>1242.3889058947407</v>
      </c>
      <c r="AD50" s="165">
        <f>SUM(Y50:AB50)</f>
        <v>1282.1917337399129</v>
      </c>
      <c r="AE50" s="129">
        <f>AC50/AD50</f>
        <v>0.96895719509197364</v>
      </c>
      <c r="AG50" s="128"/>
      <c r="AH50" s="4" t="s">
        <v>14</v>
      </c>
      <c r="AI50" s="139">
        <f t="shared" ref="AI50:AL50" si="84">AI39*AI$42</f>
        <v>477.14370218808068</v>
      </c>
      <c r="AJ50" s="139">
        <f t="shared" si="84"/>
        <v>955.87093917656489</v>
      </c>
      <c r="AK50" s="139">
        <f t="shared" si="84"/>
        <v>0</v>
      </c>
      <c r="AL50" s="139">
        <f t="shared" si="84"/>
        <v>18.760904216737273</v>
      </c>
      <c r="AM50" s="120">
        <f>AM39</f>
        <v>1317.3433265123847</v>
      </c>
      <c r="AN50" s="165">
        <f>SUM(AI50:AL50)</f>
        <v>1451.7755455813829</v>
      </c>
      <c r="AO50" s="129">
        <f>AM50/AN50</f>
        <v>0.90740151294175231</v>
      </c>
      <c r="BA50" s="128"/>
      <c r="BB50" s="4" t="s">
        <v>14</v>
      </c>
      <c r="BC50" s="139">
        <f t="shared" ref="BC50:BF50" si="85">BC39*BC$42</f>
        <v>536.9237521778017</v>
      </c>
      <c r="BD50" s="139">
        <f t="shared" si="85"/>
        <v>1089.1339940545558</v>
      </c>
      <c r="BE50" s="139">
        <f t="shared" si="85"/>
        <v>0</v>
      </c>
      <c r="BF50" s="139">
        <f t="shared" si="85"/>
        <v>20.756064162797511</v>
      </c>
      <c r="BG50" s="120">
        <f>BG39</f>
        <v>1484.8003122791824</v>
      </c>
      <c r="BH50" s="165">
        <f>SUM(BC50:BF50)</f>
        <v>1646.8138103951551</v>
      </c>
      <c r="BI50" s="129">
        <f>BG50/BH50</f>
        <v>0.9016200270526652</v>
      </c>
      <c r="BK50" s="128"/>
      <c r="BL50" s="4" t="s">
        <v>14</v>
      </c>
      <c r="BM50" s="139">
        <f t="shared" ref="BM50:BP50" si="86">BM39*BM$42</f>
        <v>604.77921594509564</v>
      </c>
      <c r="BN50" s="139">
        <f t="shared" si="86"/>
        <v>1234.0327103456959</v>
      </c>
      <c r="BO50" s="139">
        <f t="shared" si="86"/>
        <v>0</v>
      </c>
      <c r="BP50" s="139">
        <f t="shared" si="86"/>
        <v>23.189332109701571</v>
      </c>
      <c r="BQ50" s="120">
        <f>BQ39</f>
        <v>1578.2089508716722</v>
      </c>
      <c r="BR50" s="165">
        <f>SUM(BM50:BP50)</f>
        <v>1862.0012584004933</v>
      </c>
      <c r="BS50" s="129">
        <f>BQ50/BR50</f>
        <v>0.84758747812415236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1917.8110322538562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1917.8110322538555</v>
      </c>
      <c r="AB52" s="165">
        <f>SUM(AB47:AB50)</f>
        <v>1754.9305618371484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1881.7414801634088</v>
      </c>
      <c r="AK52" s="165">
        <f>SUM(AK47:AK50)</f>
        <v>2172.0689016417564</v>
      </c>
      <c r="AL52" s="165">
        <f>SUM(AL47:AL50)</f>
        <v>1989.5768224362305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2140.6666703923174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2788.6181283808869</v>
      </c>
      <c r="BP52" s="165">
        <f>SUM(BP47:BP50)</f>
        <v>2558.5385458951882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</v>
      </c>
      <c r="H53" s="120">
        <f>H51/H52</f>
        <v>1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0.99999999999999989</v>
      </c>
      <c r="R53" s="120">
        <f>R51/R52</f>
        <v>1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1.0000000000000002</v>
      </c>
      <c r="AB53" s="120">
        <f>AB51/AB52</f>
        <v>1.0000000000000002</v>
      </c>
      <c r="AE53" s="129"/>
      <c r="AG53" s="128"/>
      <c r="AH53" s="120" t="s">
        <v>194</v>
      </c>
      <c r="AI53" s="120">
        <f>AI51/AI52</f>
        <v>1</v>
      </c>
      <c r="AJ53" s="120">
        <f>AJ51/AJ52</f>
        <v>1</v>
      </c>
      <c r="AK53" s="120">
        <f>AK51/AK52</f>
        <v>1.0000000000000004</v>
      </c>
      <c r="AL53" s="120">
        <f>AL51/AL52</f>
        <v>1.0000000000000002</v>
      </c>
      <c r="AO53" s="129"/>
      <c r="BA53" s="128"/>
      <c r="BB53" s="120" t="s">
        <v>194</v>
      </c>
      <c r="BC53" s="120">
        <f>BC51/BC52</f>
        <v>1</v>
      </c>
      <c r="BD53" s="120">
        <f>BD51/BD52</f>
        <v>0.99999999999999978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0.99999999999999989</v>
      </c>
      <c r="BP53" s="120">
        <f>BP51/BP52</f>
        <v>1.0000000000000002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1284.472388203091</v>
      </c>
      <c r="F58" s="139">
        <f t="shared" ref="F58:H58" si="87">F47*$K47</f>
        <v>0</v>
      </c>
      <c r="G58" s="139">
        <f t="shared" si="87"/>
        <v>448.30441822705177</v>
      </c>
      <c r="H58" s="139">
        <f t="shared" si="87"/>
        <v>317.2231935698573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520.1676349967687</v>
      </c>
      <c r="P58" s="139">
        <f t="shared" ref="P58:R58" si="88">P47*$U47</f>
        <v>0</v>
      </c>
      <c r="Q58" s="139">
        <f t="shared" si="88"/>
        <v>1006.2013836403382</v>
      </c>
      <c r="R58" s="139">
        <f t="shared" si="88"/>
        <v>660.37753251417291</v>
      </c>
      <c r="S58" s="120">
        <f>S47</f>
        <v>2186.7465511512801</v>
      </c>
      <c r="T58" s="165">
        <f>SUM(O58:R58)</f>
        <v>2186.7465511512796</v>
      </c>
      <c r="U58" s="129">
        <f>S58/T58</f>
        <v>1.0000000000000002</v>
      </c>
      <c r="AG58" s="128"/>
      <c r="AH58" s="4" t="s">
        <v>11</v>
      </c>
      <c r="AI58" s="139">
        <f>AI47*$AO47</f>
        <v>601.14197688757304</v>
      </c>
      <c r="AJ58" s="139">
        <f t="shared" ref="AJ58:AL58" si="89">AJ47*$AO47</f>
        <v>0</v>
      </c>
      <c r="AK58" s="139">
        <f t="shared" si="89"/>
        <v>1141.5969193779183</v>
      </c>
      <c r="AL58" s="139">
        <f t="shared" si="89"/>
        <v>749.64514369677534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695.64829102117369</v>
      </c>
      <c r="BD58" s="139">
        <f t="shared" ref="BD58:BF58" si="90">BD47*$BI47</f>
        <v>0</v>
      </c>
      <c r="BE58" s="139">
        <f t="shared" si="90"/>
        <v>1297.9908701242487</v>
      </c>
      <c r="BF58" s="139">
        <f t="shared" si="90"/>
        <v>852.89627393073226</v>
      </c>
      <c r="BG58" s="120">
        <f>BG47</f>
        <v>2846.535435076155</v>
      </c>
      <c r="BH58" s="165">
        <f>SUM(BC58:BF58)</f>
        <v>2846.5354350761545</v>
      </c>
      <c r="BI58" s="129">
        <f>BG58/BH58</f>
        <v>1.0000000000000002</v>
      </c>
      <c r="BK58" s="128"/>
      <c r="BL58" s="4" t="s">
        <v>11</v>
      </c>
      <c r="BM58" s="139">
        <f>BM47*$BS47</f>
        <v>748.66313846853984</v>
      </c>
      <c r="BN58" s="139">
        <f t="shared" ref="BN58:BP58" si="91">BN47*$BS47</f>
        <v>0</v>
      </c>
      <c r="BO58" s="139">
        <f t="shared" si="91"/>
        <v>1385.0691627564038</v>
      </c>
      <c r="BP58" s="139">
        <f t="shared" si="91"/>
        <v>910.44127819437006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159.67021938590688</v>
      </c>
      <c r="G59" s="139">
        <f t="shared" si="92"/>
        <v>824.69924434161669</v>
      </c>
      <c r="H59" s="139">
        <f t="shared" si="92"/>
        <v>1065.6305362724768</v>
      </c>
      <c r="I59" s="120">
        <f>I48</f>
        <v>2050</v>
      </c>
      <c r="J59" s="165">
        <f>SUM(E59:H59)</f>
        <v>2050.0000000000005</v>
      </c>
      <c r="K59" s="129">
        <f>I59/J59</f>
        <v>0.99999999999999978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28.838224349380813</v>
      </c>
      <c r="Q59" s="139">
        <f t="shared" si="93"/>
        <v>981.55083553722511</v>
      </c>
      <c r="R59" s="139">
        <f t="shared" si="93"/>
        <v>1176.3574912646743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33.907680372698032</v>
      </c>
      <c r="AK59" s="139">
        <f t="shared" si="94"/>
        <v>1117.9372099203952</v>
      </c>
      <c r="AL59" s="139">
        <f t="shared" si="94"/>
        <v>1340.5391496691732</v>
      </c>
      <c r="AM59" s="120">
        <f>AM48</f>
        <v>2492.3840399622668</v>
      </c>
      <c r="AN59" s="165">
        <f>SUM(AI59:AL59)</f>
        <v>2492.3840399622663</v>
      </c>
      <c r="AO59" s="129">
        <f>AM59/AN59</f>
        <v>1.0000000000000002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39.878628795732851</v>
      </c>
      <c r="BE59" s="139">
        <f t="shared" si="95"/>
        <v>1275.8132122779455</v>
      </c>
      <c r="BF59" s="139">
        <f t="shared" si="95"/>
        <v>1530.8435940024765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43.249284578238708</v>
      </c>
      <c r="BO59" s="139">
        <f t="shared" si="96"/>
        <v>1363.8536922801247</v>
      </c>
      <c r="BP59" s="139">
        <f t="shared" si="96"/>
        <v>1637.0706025609504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313.11297505471242</v>
      </c>
      <c r="F60" s="139">
        <f t="shared" si="97"/>
        <v>737.01771077692035</v>
      </c>
      <c r="G60" s="139">
        <f t="shared" si="97"/>
        <v>3.869314168367215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365.13029048237235</v>
      </c>
      <c r="P60" s="139">
        <f t="shared" si="98"/>
        <v>722.84545241617616</v>
      </c>
      <c r="Q60" s="139">
        <f t="shared" si="98"/>
        <v>25.007721770363332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404.88704473688438</v>
      </c>
      <c r="AJ60" s="139">
        <f t="shared" si="99"/>
        <v>812.36381553524996</v>
      </c>
      <c r="AK60" s="139">
        <f t="shared" si="99"/>
        <v>27.224147963852388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450.77336170274032</v>
      </c>
      <c r="BD60" s="139">
        <f t="shared" si="100"/>
        <v>915.78508974999284</v>
      </c>
      <c r="BE60" s="139">
        <f t="shared" si="100"/>
        <v>29.780010159176737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1396.3384616119099</v>
      </c>
      <c r="BI60" s="129">
        <f>BG60/BH60</f>
        <v>0.99999999999999989</v>
      </c>
      <c r="BK60" s="128"/>
      <c r="BL60" s="4" t="s">
        <v>13</v>
      </c>
      <c r="BM60" s="139">
        <f t="shared" ref="BM60:BP60" si="101">BM49*$BS49</f>
        <v>476.30680047866298</v>
      </c>
      <c r="BN60" s="139">
        <f t="shared" si="101"/>
        <v>973.38180507005427</v>
      </c>
      <c r="BO60" s="139">
        <f t="shared" si="101"/>
        <v>31.200135106972301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329.95671650055067</v>
      </c>
      <c r="F61" s="139">
        <f t="shared" si="102"/>
        <v>775.47393492905348</v>
      </c>
      <c r="G61" s="139">
        <f t="shared" si="102"/>
        <v>0</v>
      </c>
      <c r="H61" s="139">
        <f t="shared" si="102"/>
        <v>2.569348570395825</v>
      </c>
      <c r="I61" s="120">
        <f>I50</f>
        <v>1108</v>
      </c>
      <c r="J61" s="165">
        <f>SUM(E61:H61)</f>
        <v>1107.9999999999998</v>
      </c>
      <c r="K61" s="129">
        <f>I61/J61</f>
        <v>1.0000000000000002</v>
      </c>
      <c r="M61" s="128"/>
      <c r="N61" s="4" t="s">
        <v>14</v>
      </c>
      <c r="O61" s="139">
        <f t="shared" ref="O61:R61" si="103">O50*$U50</f>
        <v>388.74906332556105</v>
      </c>
      <c r="P61" s="139">
        <f t="shared" si="103"/>
        <v>768.42293439676166</v>
      </c>
      <c r="Q61" s="139">
        <f t="shared" si="103"/>
        <v>0</v>
      </c>
      <c r="R61" s="139">
        <f t="shared" si="103"/>
        <v>15.561240383407924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432.9609172560933</v>
      </c>
      <c r="AJ61" s="139">
        <f t="shared" si="104"/>
        <v>867.35873638586872</v>
      </c>
      <c r="AK61" s="139">
        <f t="shared" si="104"/>
        <v>0</v>
      </c>
      <c r="AL61" s="139">
        <f t="shared" si="104"/>
        <v>17.023672870422704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484.10120796376805</v>
      </c>
      <c r="BD61" s="139">
        <f t="shared" si="105"/>
        <v>981.98502118344595</v>
      </c>
      <c r="BE61" s="139">
        <f t="shared" si="105"/>
        <v>0</v>
      </c>
      <c r="BF61" s="139">
        <f t="shared" si="105"/>
        <v>18.714083131968348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512.60329046480581</v>
      </c>
      <c r="BN61" s="139">
        <f t="shared" si="106"/>
        <v>1045.9506728846211</v>
      </c>
      <c r="BO61" s="139">
        <f t="shared" si="106"/>
        <v>0</v>
      </c>
      <c r="BP61" s="139">
        <f t="shared" si="106"/>
        <v>19.654987522245385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1927.5420797583542</v>
      </c>
      <c r="F63" s="165">
        <f>SUM(F58:F61)</f>
        <v>1672.1618650918808</v>
      </c>
      <c r="G63" s="165">
        <f>SUM(G58:G61)</f>
        <v>1276.8729767370357</v>
      </c>
      <c r="H63" s="165">
        <f>SUM(H58:H61)</f>
        <v>1385.4230784127299</v>
      </c>
      <c r="K63" s="129"/>
      <c r="M63" s="128"/>
      <c r="N63" s="120" t="s">
        <v>195</v>
      </c>
      <c r="O63" s="165">
        <f>SUM(O58:O61)</f>
        <v>1274.0469888047021</v>
      </c>
      <c r="P63" s="165">
        <f>SUM(P58:P61)</f>
        <v>1520.1066111623186</v>
      </c>
      <c r="Q63" s="165">
        <f>SUM(Q58:Q61)</f>
        <v>2012.7599409479267</v>
      </c>
      <c r="R63" s="165">
        <f>SUM(R58:R61)</f>
        <v>1852.2962641622553</v>
      </c>
      <c r="U63" s="129"/>
      <c r="AG63" s="128"/>
      <c r="AH63" s="120" t="s">
        <v>195</v>
      </c>
      <c r="AI63" s="165">
        <f>SUM(AI58:AI61)</f>
        <v>1438.9899388805507</v>
      </c>
      <c r="AJ63" s="165">
        <f>SUM(AJ58:AJ61)</f>
        <v>1713.6302322938168</v>
      </c>
      <c r="AK63" s="165">
        <f>SUM(AK58:AK61)</f>
        <v>2286.7582772621658</v>
      </c>
      <c r="AL63" s="165">
        <f>SUM(AL58:AL61)</f>
        <v>2107.2079662363712</v>
      </c>
      <c r="AO63" s="129"/>
      <c r="BA63" s="128"/>
      <c r="BB63" s="120" t="s">
        <v>195</v>
      </c>
      <c r="BC63" s="165">
        <f>SUM(BC58:BC61)</f>
        <v>1630.5228606876822</v>
      </c>
      <c r="BD63" s="165">
        <f>SUM(BD58:BD61)</f>
        <v>1937.6487397291717</v>
      </c>
      <c r="BE63" s="165">
        <f>SUM(BE58:BE61)</f>
        <v>2603.5840925613707</v>
      </c>
      <c r="BF63" s="165">
        <f>SUM(BF58:BF61)</f>
        <v>2402.4539510651771</v>
      </c>
      <c r="BI63" s="129"/>
      <c r="BK63" s="128"/>
      <c r="BL63" s="120" t="s">
        <v>195</v>
      </c>
      <c r="BM63" s="165">
        <f>SUM(BM58:BM61)</f>
        <v>1737.5732294120085</v>
      </c>
      <c r="BN63" s="165">
        <f>SUM(BN58:BN61)</f>
        <v>2062.5817625329141</v>
      </c>
      <c r="BO63" s="165">
        <f>SUM(BO58:BO61)</f>
        <v>2780.1229901435008</v>
      </c>
      <c r="BP63" s="165">
        <f>SUM(BP58:BP61)</f>
        <v>2567.1668682775658</v>
      </c>
      <c r="BS63" s="129"/>
    </row>
    <row r="64" spans="3:71" x14ac:dyDescent="0.3">
      <c r="C64" s="128"/>
      <c r="D64" s="120" t="s">
        <v>194</v>
      </c>
      <c r="E64" s="120">
        <f>E62/E63</f>
        <v>1.0635306079839242</v>
      </c>
      <c r="F64" s="120">
        <f>F62/F63</f>
        <v>1.2259578709429293</v>
      </c>
      <c r="G64" s="120">
        <f>G62/G63</f>
        <v>0.82545407350810029</v>
      </c>
      <c r="H64" s="120">
        <f>H62/H63</f>
        <v>0.79975569720509376</v>
      </c>
      <c r="K64" s="129"/>
      <c r="M64" s="128"/>
      <c r="N64" s="120" t="s">
        <v>194</v>
      </c>
      <c r="O64" s="120">
        <f>O62/O63</f>
        <v>1.0423574771036379</v>
      </c>
      <c r="P64" s="120">
        <f>P62/P63</f>
        <v>1.0910128236046142</v>
      </c>
      <c r="Q64" s="120">
        <f>Q62/Q63</f>
        <v>0.95282651111917815</v>
      </c>
      <c r="R64" s="120">
        <f>R62/R63</f>
        <v>0.94743513539982083</v>
      </c>
      <c r="U64" s="129"/>
      <c r="AG64" s="128"/>
      <c r="AH64" s="120" t="s">
        <v>194</v>
      </c>
      <c r="AI64" s="120">
        <f>AI62/AI63</f>
        <v>1.0446210705273651</v>
      </c>
      <c r="AJ64" s="120">
        <f>AJ62/AJ63</f>
        <v>1.0981024054673469</v>
      </c>
      <c r="AK64" s="120">
        <f>AK62/AK63</f>
        <v>0.94984630568049322</v>
      </c>
      <c r="AL64" s="120">
        <f>AL62/AL63</f>
        <v>0.94417677529463861</v>
      </c>
      <c r="AO64" s="129"/>
      <c r="BA64" s="128"/>
      <c r="BB64" s="120" t="s">
        <v>194</v>
      </c>
      <c r="BC64" s="120">
        <f>BC62/BC63</f>
        <v>1.0466323751912259</v>
      </c>
      <c r="BD64" s="120">
        <f>BD62/BD63</f>
        <v>1.1047754045924347</v>
      </c>
      <c r="BE64" s="120">
        <f>BE62/BE63</f>
        <v>0.94710167596620098</v>
      </c>
      <c r="BF64" s="120">
        <f>BF62/BF63</f>
        <v>0.94117354489962834</v>
      </c>
      <c r="BI64" s="129"/>
      <c r="BK64" s="128"/>
      <c r="BL64" s="120" t="s">
        <v>194</v>
      </c>
      <c r="BM64" s="120">
        <f>BM62/BM63</f>
        <v>1.1109508339128555</v>
      </c>
      <c r="BN64" s="120">
        <f>BN62/BN63</f>
        <v>1.1750114695236542</v>
      </c>
      <c r="BO64" s="120">
        <f>BO62/BO63</f>
        <v>1.0030556699352884</v>
      </c>
      <c r="BP64" s="120">
        <f>BP62/BP63</f>
        <v>0.99663897096484177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1366.0756999641965</v>
      </c>
      <c r="F69" s="139">
        <f t="shared" ref="F69:H69" si="107">F58*F$64</f>
        <v>0</v>
      </c>
      <c r="G69" s="139">
        <f t="shared" si="107"/>
        <v>370.05470819719892</v>
      </c>
      <c r="H69" s="139">
        <f t="shared" si="107"/>
        <v>253.70105634308763</v>
      </c>
      <c r="I69" s="120">
        <f>I58</f>
        <v>2050</v>
      </c>
      <c r="J69" s="165">
        <f>SUM(E69:H69)</f>
        <v>1989.8314645044829</v>
      </c>
      <c r="K69" s="129">
        <f>I69/J69</f>
        <v>1.0302380058657383</v>
      </c>
      <c r="M69" s="128"/>
      <c r="N69" s="4" t="s">
        <v>11</v>
      </c>
      <c r="O69" s="139">
        <f>O58*O$64</f>
        <v>542.20062368619779</v>
      </c>
      <c r="P69" s="139">
        <f t="shared" ref="P69:R69" si="108">P58*P$64</f>
        <v>0</v>
      </c>
      <c r="Q69" s="139">
        <f t="shared" si="108"/>
        <v>958.73535385731316</v>
      </c>
      <c r="R69" s="139">
        <f t="shared" si="108"/>
        <v>625.66487693256499</v>
      </c>
      <c r="S69" s="120">
        <f>S58</f>
        <v>2186.7465511512801</v>
      </c>
      <c r="T69" s="165">
        <f>SUM(O69:R69)</f>
        <v>2126.6008544760762</v>
      </c>
      <c r="U69" s="129">
        <f>S69/T69</f>
        <v>1.0282825507892603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195.74896221133682</v>
      </c>
      <c r="G70" s="139">
        <f t="shared" si="109"/>
        <v>680.75135066083965</v>
      </c>
      <c r="H70" s="139">
        <f t="shared" si="109"/>
        <v>852.24409249963264</v>
      </c>
      <c r="I70" s="120">
        <f>I59</f>
        <v>2050</v>
      </c>
      <c r="J70" s="165">
        <f>SUM(E70:H70)</f>
        <v>1728.7444053718091</v>
      </c>
      <c r="K70" s="129">
        <f>I70/J70</f>
        <v>1.1858317479610856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31.462872575161299</v>
      </c>
      <c r="Q70" s="139">
        <f t="shared" si="110"/>
        <v>935.24765811104839</v>
      </c>
      <c r="R70" s="139">
        <f t="shared" si="110"/>
        <v>1114.5224190149402</v>
      </c>
      <c r="S70" s="120">
        <f>S59</f>
        <v>2186.7465511512801</v>
      </c>
      <c r="T70" s="165">
        <f>SUM(O70:R70)</f>
        <v>2081.2329497011497</v>
      </c>
      <c r="U70" s="129">
        <f>S70/T70</f>
        <v>1.0506976412540852</v>
      </c>
    </row>
    <row r="71" spans="3:21" x14ac:dyDescent="0.3">
      <c r="C71" s="128"/>
      <c r="D71" s="4" t="s">
        <v>13</v>
      </c>
      <c r="E71" s="139">
        <f t="shared" ref="E71:H71" si="111">E60*E$64</f>
        <v>333.00523272759358</v>
      </c>
      <c r="F71" s="139">
        <f t="shared" si="111"/>
        <v>903.55266355130493</v>
      </c>
      <c r="G71" s="139">
        <f t="shared" si="111"/>
        <v>3.1939411419613251</v>
      </c>
      <c r="H71" s="139">
        <f t="shared" si="111"/>
        <v>0</v>
      </c>
      <c r="I71" s="120">
        <f>I60</f>
        <v>1054</v>
      </c>
      <c r="J71" s="165">
        <f>SUM(E71:H71)</f>
        <v>1239.7518374208601</v>
      </c>
      <c r="K71" s="129">
        <f>I71/J71</f>
        <v>0.85017014549678571</v>
      </c>
      <c r="M71" s="128"/>
      <c r="N71" s="4" t="s">
        <v>13</v>
      </c>
      <c r="O71" s="139">
        <f t="shared" ref="O71:R71" si="112">O60*O$64</f>
        <v>380.5962884013241</v>
      </c>
      <c r="P71" s="139">
        <f t="shared" si="112"/>
        <v>788.6336580703271</v>
      </c>
      <c r="Q71" s="139">
        <f t="shared" si="112"/>
        <v>23.828020285494411</v>
      </c>
      <c r="R71" s="139">
        <f t="shared" si="112"/>
        <v>0</v>
      </c>
      <c r="S71" s="120">
        <f>S60</f>
        <v>1112.9834646689119</v>
      </c>
      <c r="T71" s="165">
        <f>SUM(O71:R71)</f>
        <v>1193.0579667571456</v>
      </c>
      <c r="U71" s="129">
        <f>S71/T71</f>
        <v>0.93288297440745116</v>
      </c>
    </row>
    <row r="72" spans="3:21" x14ac:dyDescent="0.3">
      <c r="C72" s="128"/>
      <c r="D72" s="4" t="s">
        <v>14</v>
      </c>
      <c r="E72" s="139">
        <f t="shared" ref="E72:H72" si="113">E61*E$64</f>
        <v>350.91906730820995</v>
      </c>
      <c r="F72" s="139">
        <f t="shared" si="113"/>
        <v>950.69837423735805</v>
      </c>
      <c r="G72" s="139">
        <f t="shared" si="113"/>
        <v>0</v>
      </c>
      <c r="H72" s="139">
        <f t="shared" si="113"/>
        <v>2.054851157279824</v>
      </c>
      <c r="I72" s="120">
        <f>I61</f>
        <v>1108</v>
      </c>
      <c r="J72" s="165">
        <f>SUM(E72:H72)</f>
        <v>1303.6722927028479</v>
      </c>
      <c r="K72" s="129">
        <f>I72/J72</f>
        <v>0.84990684100743685</v>
      </c>
      <c r="M72" s="128"/>
      <c r="N72" s="4" t="s">
        <v>14</v>
      </c>
      <c r="O72" s="139">
        <f t="shared" ref="O72:R72" si="114">O61*O$64</f>
        <v>405.21549287443418</v>
      </c>
      <c r="P72" s="139">
        <f t="shared" si="114"/>
        <v>838.35927537875409</v>
      </c>
      <c r="Q72" s="139">
        <f t="shared" si="114"/>
        <v>0</v>
      </c>
      <c r="R72" s="139">
        <f t="shared" si="114"/>
        <v>14.743265889643245</v>
      </c>
      <c r="S72" s="120">
        <f>S61</f>
        <v>1172.7332381057306</v>
      </c>
      <c r="T72" s="165">
        <f>SUM(O72:R72)</f>
        <v>1258.3180341428315</v>
      </c>
      <c r="U72" s="129">
        <f>S72/T72</f>
        <v>0.931984765603871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1108.0000000000002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1754.9305618371484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0.99999999999999978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1</v>
      </c>
      <c r="R75" s="120">
        <f>R73/R74</f>
        <v>1.0000000000000002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1407.3831049927564</v>
      </c>
      <c r="F80" s="139">
        <f t="shared" ref="F80:H80" si="115">F69*$K69</f>
        <v>0</v>
      </c>
      <c r="G80" s="139">
        <f t="shared" si="115"/>
        <v>381.24442463430989</v>
      </c>
      <c r="H80" s="139">
        <f t="shared" si="115"/>
        <v>261.37247037293395</v>
      </c>
      <c r="I80" s="120">
        <f>I69</f>
        <v>2050</v>
      </c>
      <c r="J80" s="165">
        <f>SUM(E80:H80)</f>
        <v>2050.0000000000005</v>
      </c>
      <c r="K80" s="129">
        <f>I80/J80</f>
        <v>0.99999999999999978</v>
      </c>
      <c r="M80" s="128"/>
      <c r="N80" s="4" t="s">
        <v>11</v>
      </c>
      <c r="O80" s="139">
        <f>O69*$U69</f>
        <v>557.5354403635713</v>
      </c>
      <c r="P80" s="139">
        <f t="shared" ref="P80:R80" si="116">P69*$U69</f>
        <v>0</v>
      </c>
      <c r="Q80" s="139">
        <f t="shared" si="116"/>
        <v>985.85083519624209</v>
      </c>
      <c r="R80" s="139">
        <f t="shared" si="116"/>
        <v>643.36027559146657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232.12533402063804</v>
      </c>
      <c r="G81" s="139">
        <f t="shared" si="117"/>
        <v>807.25656408101338</v>
      </c>
      <c r="H81" s="139">
        <f t="shared" si="117"/>
        <v>1010.6181018983485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33.057966001799819</v>
      </c>
      <c r="Q81" s="139">
        <f t="shared" si="118"/>
        <v>982.66250836568565</v>
      </c>
      <c r="R81" s="139">
        <f t="shared" si="118"/>
        <v>1171.0260767837947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283.11110715920921</v>
      </c>
      <c r="F82" s="139">
        <f t="shared" si="119"/>
        <v>768.17349943542115</v>
      </c>
      <c r="G82" s="139">
        <f t="shared" si="119"/>
        <v>2.7153934053694297</v>
      </c>
      <c r="H82" s="139">
        <f t="shared" si="119"/>
        <v>0</v>
      </c>
      <c r="I82" s="120">
        <f>I71</f>
        <v>1054</v>
      </c>
      <c r="J82" s="165">
        <f>SUM(E82:H82)</f>
        <v>1053.9999999999998</v>
      </c>
      <c r="K82" s="129">
        <f>I82/J82</f>
        <v>1.0000000000000002</v>
      </c>
      <c r="M82" s="128"/>
      <c r="N82" s="4" t="s">
        <v>13</v>
      </c>
      <c r="O82" s="139">
        <f t="shared" ref="O82:R82" si="120">O71*$U71</f>
        <v>355.05179757226335</v>
      </c>
      <c r="P82" s="139">
        <f t="shared" si="120"/>
        <v>735.7029126584755</v>
      </c>
      <c r="Q82" s="139">
        <f t="shared" si="120"/>
        <v>22.228754438173109</v>
      </c>
      <c r="R82" s="139">
        <f t="shared" si="120"/>
        <v>0</v>
      </c>
      <c r="S82" s="120">
        <f>S71</f>
        <v>1112.9834646689119</v>
      </c>
      <c r="T82" s="165">
        <f>SUM(O82:R82)</f>
        <v>1112.9834646689121</v>
      </c>
      <c r="U82" s="129">
        <f>S82/T82</f>
        <v>0.99999999999999978</v>
      </c>
    </row>
    <row r="83" spans="3:21" x14ac:dyDescent="0.3">
      <c r="C83" s="128"/>
      <c r="D83" s="4" t="s">
        <v>14</v>
      </c>
      <c r="E83" s="139">
        <f t="shared" ref="E83:H83" si="121">E72*$K72</f>
        <v>298.2485159451968</v>
      </c>
      <c r="F83" s="139">
        <f t="shared" si="121"/>
        <v>808.00505199897896</v>
      </c>
      <c r="G83" s="139">
        <f t="shared" si="121"/>
        <v>0</v>
      </c>
      <c r="H83" s="139">
        <f t="shared" si="121"/>
        <v>1.746432055824171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377.65466614563661</v>
      </c>
      <c r="P83" s="139">
        <f t="shared" si="122"/>
        <v>781.33807275569927</v>
      </c>
      <c r="Q83" s="139">
        <f t="shared" si="122"/>
        <v>0</v>
      </c>
      <c r="R83" s="139">
        <f t="shared" si="122"/>
        <v>13.740499204394707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1988.7427280971624</v>
      </c>
      <c r="F85" s="165">
        <f>SUM(F80:F83)</f>
        <v>1808.3038854550382</v>
      </c>
      <c r="G85" s="165">
        <f>SUM(G80:G83)</f>
        <v>1191.2163821206927</v>
      </c>
      <c r="H85" s="165">
        <f>SUM(H80:H83)</f>
        <v>1273.7370043271067</v>
      </c>
      <c r="K85" s="129"/>
      <c r="M85" s="128"/>
      <c r="N85" s="120" t="s">
        <v>195</v>
      </c>
      <c r="O85" s="165">
        <f>SUM(O80:O83)</f>
        <v>1290.2419040814711</v>
      </c>
      <c r="P85" s="165">
        <f>SUM(P80:P83)</f>
        <v>1550.0989514159746</v>
      </c>
      <c r="Q85" s="165">
        <f>SUM(Q80:Q83)</f>
        <v>1990.7420980001009</v>
      </c>
      <c r="R85" s="165">
        <f>SUM(R80:R83)</f>
        <v>1828.1268515796557</v>
      </c>
      <c r="U85" s="129"/>
    </row>
    <row r="86" spans="3:21" x14ac:dyDescent="0.3">
      <c r="C86" s="128"/>
      <c r="D86" s="120" t="s">
        <v>194</v>
      </c>
      <c r="E86" s="120">
        <f>E84/E85</f>
        <v>1.0308020092480483</v>
      </c>
      <c r="F86" s="120">
        <f>F84/F85</f>
        <v>1.1336590141120788</v>
      </c>
      <c r="G86" s="120">
        <f>G84/G85</f>
        <v>0.88480985975326343</v>
      </c>
      <c r="H86" s="120">
        <f>H84/H85</f>
        <v>0.86988129907188916</v>
      </c>
      <c r="K86" s="129"/>
      <c r="M86" s="128"/>
      <c r="N86" s="120" t="s">
        <v>194</v>
      </c>
      <c r="O86" s="120">
        <f>O84/O85</f>
        <v>1.0292739685178447</v>
      </c>
      <c r="P86" s="120">
        <f>P84/P85</f>
        <v>1.0699031855413403</v>
      </c>
      <c r="Q86" s="120">
        <f>Q84/Q85</f>
        <v>0.9633648849745472</v>
      </c>
      <c r="R86" s="120">
        <f>R84/R85</f>
        <v>0.95996104445418584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1450.7333324082904</v>
      </c>
      <c r="F91" s="139">
        <f t="shared" ref="F91:H91" si="123">F80*F$86</f>
        <v>0</v>
      </c>
      <c r="G91" s="139">
        <f t="shared" si="123"/>
        <v>337.32882589239733</v>
      </c>
      <c r="H91" s="139">
        <f t="shared" si="123"/>
        <v>227.36302406963665</v>
      </c>
      <c r="I91" s="120">
        <f>I80</f>
        <v>2050</v>
      </c>
      <c r="J91" s="165">
        <f>SUM(E91:H91)</f>
        <v>2015.4251823703244</v>
      </c>
      <c r="K91" s="129">
        <f>I91/J91</f>
        <v>1.0171550985529576</v>
      </c>
      <c r="M91" s="128"/>
      <c r="N91" s="4" t="s">
        <v>11</v>
      </c>
      <c r="O91" s="139">
        <f>O80*O$86</f>
        <v>573.85671529235719</v>
      </c>
      <c r="P91" s="139">
        <f t="shared" ref="P91:R91" si="124">P80*P$86</f>
        <v>0</v>
      </c>
      <c r="Q91" s="139">
        <f t="shared" si="124"/>
        <v>949.73407645088901</v>
      </c>
      <c r="R91" s="139">
        <f t="shared" si="124"/>
        <v>617.60080211711715</v>
      </c>
      <c r="S91" s="120">
        <f>S80</f>
        <v>2186.7465511512801</v>
      </c>
      <c r="T91" s="165">
        <f>SUM(O91:R91)</f>
        <v>2141.1915938603634</v>
      </c>
      <c r="U91" s="129">
        <f>S91/T91</f>
        <v>1.021275516596245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263.1509773162735</v>
      </c>
      <c r="G92" s="139">
        <f t="shared" si="125"/>
        <v>714.26856724942274</v>
      </c>
      <c r="H92" s="139">
        <f t="shared" si="125"/>
        <v>879.11778734490224</v>
      </c>
      <c r="I92" s="120">
        <f>I81</f>
        <v>2050</v>
      </c>
      <c r="J92" s="165">
        <f>SUM(E92:H92)</f>
        <v>1856.5373319105984</v>
      </c>
      <c r="K92" s="129">
        <f>I92/J92</f>
        <v>1.104206182533537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35.368823132842955</v>
      </c>
      <c r="Q92" s="139">
        <f t="shared" si="126"/>
        <v>946.66255434050879</v>
      </c>
      <c r="R92" s="139">
        <f t="shared" si="126"/>
        <v>1124.1394157524592</v>
      </c>
      <c r="S92" s="120">
        <f>S81</f>
        <v>2186.7465511512801</v>
      </c>
      <c r="T92" s="165">
        <f>SUM(O92:R92)</f>
        <v>2106.1707932258109</v>
      </c>
      <c r="U92" s="129">
        <f>S92/T92</f>
        <v>1.0382569914009963</v>
      </c>
    </row>
    <row r="93" spans="3:21" x14ac:dyDescent="0.3">
      <c r="C93" s="128"/>
      <c r="D93" s="4" t="s">
        <v>13</v>
      </c>
      <c r="E93" s="139">
        <f t="shared" ref="E93:H93" si="127">E82*E$86</f>
        <v>291.83149810015237</v>
      </c>
      <c r="F93" s="139">
        <f t="shared" si="127"/>
        <v>870.84681203698506</v>
      </c>
      <c r="G93" s="139">
        <f t="shared" si="127"/>
        <v>2.4026068581798614</v>
      </c>
      <c r="H93" s="139">
        <f t="shared" si="127"/>
        <v>0</v>
      </c>
      <c r="I93" s="120">
        <f>I82</f>
        <v>1054</v>
      </c>
      <c r="J93" s="165">
        <f>SUM(E93:H93)</f>
        <v>1165.0809169953172</v>
      </c>
      <c r="K93" s="129">
        <f>I93/J93</f>
        <v>0.90465819551676363</v>
      </c>
      <c r="M93" s="128"/>
      <c r="N93" s="4" t="s">
        <v>13</v>
      </c>
      <c r="O93" s="139">
        <f t="shared" ref="O93:R93" si="128">O82*O$86</f>
        <v>365.44557271659795</v>
      </c>
      <c r="P93" s="139">
        <f t="shared" si="128"/>
        <v>787.13088986534547</v>
      </c>
      <c r="Q93" s="139">
        <f t="shared" si="128"/>
        <v>21.414401462458091</v>
      </c>
      <c r="R93" s="139">
        <f t="shared" si="128"/>
        <v>0</v>
      </c>
      <c r="S93" s="120">
        <f>S82</f>
        <v>1112.9834646689119</v>
      </c>
      <c r="T93" s="165">
        <f>SUM(O93:R93)</f>
        <v>1173.9908640444014</v>
      </c>
      <c r="U93" s="129">
        <f>S93/T93</f>
        <v>0.9480341787624148</v>
      </c>
    </row>
    <row r="94" spans="3:21" x14ac:dyDescent="0.3">
      <c r="C94" s="128"/>
      <c r="D94" s="4" t="s">
        <v>14</v>
      </c>
      <c r="E94" s="139">
        <f t="shared" ref="E94:H94" si="129">E83*E$86</f>
        <v>307.43516949155742</v>
      </c>
      <c r="F94" s="139">
        <f t="shared" si="129"/>
        <v>916.00221064674145</v>
      </c>
      <c r="G94" s="139">
        <f t="shared" si="129"/>
        <v>0</v>
      </c>
      <c r="H94" s="139">
        <f t="shared" si="129"/>
        <v>1.51918858546112</v>
      </c>
      <c r="I94" s="120">
        <f>I83</f>
        <v>1108</v>
      </c>
      <c r="J94" s="165">
        <f>SUM(E94:H94)</f>
        <v>1224.95656872376</v>
      </c>
      <c r="K94" s="129">
        <f>I94/J94</f>
        <v>0.90452186492978026</v>
      </c>
      <c r="M94" s="128"/>
      <c r="N94" s="4" t="s">
        <v>14</v>
      </c>
      <c r="O94" s="139">
        <f t="shared" ref="O94:R94" si="130">O83*O$86</f>
        <v>388.71011695300115</v>
      </c>
      <c r="P94" s="139">
        <f t="shared" si="130"/>
        <v>835.95609302605419</v>
      </c>
      <c r="Q94" s="139">
        <f t="shared" si="130"/>
        <v>0</v>
      </c>
      <c r="R94" s="139">
        <f t="shared" si="130"/>
        <v>13.190343967572653</v>
      </c>
      <c r="S94" s="120">
        <f>S83</f>
        <v>1172.7332381057306</v>
      </c>
      <c r="T94" s="165">
        <f>SUM(O94:R94)</f>
        <v>1237.8565539466281</v>
      </c>
      <c r="U94" s="129">
        <f>S94/T94</f>
        <v>0.94739025646124631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1053.9999999999998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1328.0124049619562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1754.9305618371491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1.0000000000000002</v>
      </c>
      <c r="H97" s="120">
        <f>H95/H96</f>
        <v>1</v>
      </c>
      <c r="K97" s="129"/>
      <c r="M97" s="128"/>
      <c r="N97" s="120" t="s">
        <v>194</v>
      </c>
      <c r="O97" s="120">
        <f>O95/O96</f>
        <v>0.99999999999999978</v>
      </c>
      <c r="P97" s="120">
        <f>P95/P96</f>
        <v>1</v>
      </c>
      <c r="Q97" s="120">
        <f>Q95/Q96</f>
        <v>1</v>
      </c>
      <c r="R97" s="120">
        <f>R95/R96</f>
        <v>0.99999999999999978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1475.6208056998153</v>
      </c>
      <c r="F102" s="139">
        <f t="shared" ref="F102:H102" si="131">F91*$K91</f>
        <v>0</v>
      </c>
      <c r="G102" s="139">
        <f t="shared" si="131"/>
        <v>343.1157351453349</v>
      </c>
      <c r="H102" s="139">
        <f t="shared" si="131"/>
        <v>231.26345915484973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586.06581336242641</v>
      </c>
      <c r="P102" s="139">
        <f t="shared" ref="P102:R102" si="132">P91*$U91</f>
        <v>0</v>
      </c>
      <c r="Q102" s="139">
        <f t="shared" si="132"/>
        <v>969.94015955643931</v>
      </c>
      <c r="R102" s="139">
        <f t="shared" si="132"/>
        <v>630.74057823241412</v>
      </c>
      <c r="S102" s="120">
        <f>S91</f>
        <v>2186.7465511512801</v>
      </c>
      <c r="T102" s="165">
        <f>SUM(O102:R102)</f>
        <v>2186.7465511512796</v>
      </c>
      <c r="U102" s="129">
        <f>S102/T102</f>
        <v>1.0000000000000002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290.57293609237172</v>
      </c>
      <c r="G103" s="139">
        <f t="shared" si="133"/>
        <v>788.69976794618401</v>
      </c>
      <c r="H103" s="139">
        <f t="shared" si="133"/>
        <v>970.72729596144427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36.721927895299487</v>
      </c>
      <c r="Q103" s="139">
        <f t="shared" si="134"/>
        <v>982.87901554155883</v>
      </c>
      <c r="R103" s="139">
        <f t="shared" si="134"/>
        <v>1167.1456077144219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264.00775646623765</v>
      </c>
      <c r="F104" s="139">
        <f t="shared" si="135"/>
        <v>787.81870554890509</v>
      </c>
      <c r="G104" s="139">
        <f t="shared" si="135"/>
        <v>2.1735379848571941</v>
      </c>
      <c r="H104" s="139">
        <f t="shared" si="135"/>
        <v>0</v>
      </c>
      <c r="I104" s="120">
        <f>I93</f>
        <v>1054</v>
      </c>
      <c r="J104" s="165">
        <f>SUM(E104:H104)</f>
        <v>1053.9999999999998</v>
      </c>
      <c r="K104" s="129">
        <f>I104/J104</f>
        <v>1.0000000000000002</v>
      </c>
      <c r="M104" s="128"/>
      <c r="N104" s="4" t="s">
        <v>13</v>
      </c>
      <c r="O104" s="139">
        <f t="shared" ref="O104:R104" si="136">O93*$U93</f>
        <v>346.45489341274026</v>
      </c>
      <c r="P104" s="139">
        <f t="shared" si="136"/>
        <v>746.22698675202162</v>
      </c>
      <c r="Q104" s="139">
        <f t="shared" si="136"/>
        <v>20.30158450415011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278.08183285350663</v>
      </c>
      <c r="F105" s="139">
        <f t="shared" si="137"/>
        <v>828.54402785399202</v>
      </c>
      <c r="G105" s="139">
        <f t="shared" si="137"/>
        <v>0</v>
      </c>
      <c r="H105" s="139">
        <f t="shared" si="137"/>
        <v>1.3741392925013272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368.26017738918478</v>
      </c>
      <c r="P105" s="139">
        <f t="shared" si="138"/>
        <v>791.97665736229499</v>
      </c>
      <c r="Q105" s="139">
        <f t="shared" si="138"/>
        <v>0</v>
      </c>
      <c r="R105" s="139">
        <f t="shared" si="138"/>
        <v>12.49640335425071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2017.7103950195597</v>
      </c>
      <c r="F107" s="165">
        <f>SUM(F102:F105)</f>
        <v>1906.9356694952687</v>
      </c>
      <c r="G107" s="165">
        <f>SUM(G102:G105)</f>
        <v>1133.989041076376</v>
      </c>
      <c r="H107" s="165">
        <f>SUM(H102:H105)</f>
        <v>1203.3648944087952</v>
      </c>
      <c r="K107" s="129"/>
      <c r="M107" s="128"/>
      <c r="N107" s="120" t="s">
        <v>195</v>
      </c>
      <c r="O107" s="165">
        <f>SUM(O102:O105)</f>
        <v>1300.7808841643514</v>
      </c>
      <c r="P107" s="165">
        <f>SUM(P102:P105)</f>
        <v>1574.9255720096162</v>
      </c>
      <c r="Q107" s="165">
        <f>SUM(Q102:Q105)</f>
        <v>1973.1207596021482</v>
      </c>
      <c r="R107" s="165">
        <f>SUM(R102:R105)</f>
        <v>1810.3825893010869</v>
      </c>
      <c r="U107" s="129"/>
    </row>
    <row r="108" spans="3:21" x14ac:dyDescent="0.3">
      <c r="C108" s="128"/>
      <c r="D108" s="120" t="s">
        <v>194</v>
      </c>
      <c r="E108" s="120">
        <f>E106/E107</f>
        <v>1.0160030919502336</v>
      </c>
      <c r="F108" s="120">
        <f>F106/F107</f>
        <v>1.0750231551033904</v>
      </c>
      <c r="G108" s="120">
        <f>G106/G107</f>
        <v>0.92946224506680342</v>
      </c>
      <c r="H108" s="120">
        <f>H106/H107</f>
        <v>0.92075147376170774</v>
      </c>
      <c r="K108" s="129"/>
      <c r="M108" s="128"/>
      <c r="N108" s="120" t="s">
        <v>194</v>
      </c>
      <c r="O108" s="120">
        <f>O106/O107</f>
        <v>1.0209347486030276</v>
      </c>
      <c r="P108" s="120">
        <f>P106/P107</f>
        <v>1.0530375755522474</v>
      </c>
      <c r="Q108" s="120">
        <f>Q106/Q107</f>
        <v>0.97196840229918591</v>
      </c>
      <c r="R108" s="120">
        <f>R106/R107</f>
        <v>0.96936999516475353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1499.2353011371072</v>
      </c>
      <c r="F113" s="139">
        <f t="shared" ref="F113:H113" si="139">F102*F$108</f>
        <v>0</v>
      </c>
      <c r="G113" s="139">
        <f t="shared" si="139"/>
        <v>318.91312150592967</v>
      </c>
      <c r="H113" s="139">
        <f t="shared" si="139"/>
        <v>212.93617084405838</v>
      </c>
      <c r="I113" s="120">
        <f>I102</f>
        <v>2050</v>
      </c>
      <c r="J113" s="165">
        <f>SUM(E113:H113)</f>
        <v>2031.0845934870952</v>
      </c>
      <c r="K113" s="129">
        <f>I113/J113</f>
        <v>1.0093129584920093</v>
      </c>
      <c r="M113" s="128"/>
      <c r="N113" s="4" t="s">
        <v>11</v>
      </c>
      <c r="O113" s="139">
        <f>O102*O$108</f>
        <v>598.33495382999763</v>
      </c>
      <c r="P113" s="139">
        <f t="shared" ref="P113:R113" si="140">P102*P$108</f>
        <v>0</v>
      </c>
      <c r="Q113" s="139">
        <f t="shared" si="140"/>
        <v>942.75118720988974</v>
      </c>
      <c r="R113" s="139">
        <f t="shared" si="140"/>
        <v>611.42099127136908</v>
      </c>
      <c r="S113" s="120">
        <f>S102</f>
        <v>2186.7465511512801</v>
      </c>
      <c r="T113" s="165">
        <f>SUM(O113:R113)</f>
        <v>2152.5071323112566</v>
      </c>
      <c r="U113" s="129">
        <f>S113/T113</f>
        <v>1.0159067620850384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312.37263454567727</v>
      </c>
      <c r="G114" s="139">
        <f t="shared" si="141"/>
        <v>733.0666569989271</v>
      </c>
      <c r="H114" s="139">
        <f t="shared" si="141"/>
        <v>893.79858837721724</v>
      </c>
      <c r="I114" s="120">
        <f>I103</f>
        <v>2050</v>
      </c>
      <c r="J114" s="165">
        <f>SUM(E114:H114)</f>
        <v>1939.2378799218218</v>
      </c>
      <c r="K114" s="129">
        <f>I114/J114</f>
        <v>1.0571163142103244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38.669569920470614</v>
      </c>
      <c r="Q114" s="139">
        <f t="shared" si="142"/>
        <v>955.32734638932561</v>
      </c>
      <c r="R114" s="139">
        <f t="shared" si="142"/>
        <v>1131.3959321066925</v>
      </c>
      <c r="S114" s="120">
        <f>S103</f>
        <v>2186.7465511512801</v>
      </c>
      <c r="T114" s="165">
        <f>SUM(O114:R114)</f>
        <v>2125.392848416489</v>
      </c>
      <c r="U114" s="129">
        <f>S114/T114</f>
        <v>1.0288669940620636</v>
      </c>
    </row>
    <row r="115" spans="3:71" x14ac:dyDescent="0.3">
      <c r="C115" s="128"/>
      <c r="D115" s="4" t="s">
        <v>13</v>
      </c>
      <c r="E115" s="139">
        <f t="shared" ref="E115:H115" si="143">E104*E$108</f>
        <v>268.23269686854172</v>
      </c>
      <c r="F115" s="139">
        <f t="shared" si="143"/>
        <v>846.92335048865289</v>
      </c>
      <c r="G115" s="139">
        <f t="shared" si="143"/>
        <v>2.0202214951433435</v>
      </c>
      <c r="H115" s="139">
        <f t="shared" si="143"/>
        <v>0</v>
      </c>
      <c r="I115" s="120">
        <f>I104</f>
        <v>1054</v>
      </c>
      <c r="J115" s="165">
        <f>SUM(E115:H115)</f>
        <v>1117.1762688523379</v>
      </c>
      <c r="K115" s="129">
        <f>I115/J115</f>
        <v>0.94345004399597732</v>
      </c>
      <c r="M115" s="128"/>
      <c r="N115" s="4" t="s">
        <v>13</v>
      </c>
      <c r="O115" s="139">
        <f t="shared" ref="O115:R115" si="144">O104*O$108</f>
        <v>353.70783950862472</v>
      </c>
      <c r="P115" s="139">
        <f t="shared" si="144"/>
        <v>785.80505694100793</v>
      </c>
      <c r="Q115" s="139">
        <f t="shared" si="144"/>
        <v>19.732498654640693</v>
      </c>
      <c r="R115" s="139">
        <f t="shared" si="144"/>
        <v>0</v>
      </c>
      <c r="S115" s="120">
        <f>S104</f>
        <v>1112.9834646689119</v>
      </c>
      <c r="T115" s="165">
        <f>SUM(O115:R115)</f>
        <v>1159.2453951042733</v>
      </c>
      <c r="U115" s="129">
        <f>S115/T115</f>
        <v>0.96009306516917403</v>
      </c>
    </row>
    <row r="116" spans="3:71" x14ac:dyDescent="0.3">
      <c r="C116" s="128"/>
      <c r="D116" s="4" t="s">
        <v>14</v>
      </c>
      <c r="E116" s="139">
        <f t="shared" ref="E116:H116" si="145">E105*E$108</f>
        <v>282.53200199435082</v>
      </c>
      <c r="F116" s="139">
        <f t="shared" si="145"/>
        <v>890.7040149656699</v>
      </c>
      <c r="G116" s="139">
        <f t="shared" si="145"/>
        <v>0</v>
      </c>
      <c r="H116" s="139">
        <f t="shared" si="145"/>
        <v>1.2652407787244673</v>
      </c>
      <c r="I116" s="120">
        <f>I105</f>
        <v>1108</v>
      </c>
      <c r="J116" s="165">
        <f>SUM(E116:H116)</f>
        <v>1174.5012577387452</v>
      </c>
      <c r="K116" s="129">
        <f>I116/J116</f>
        <v>0.94337915153298402</v>
      </c>
      <c r="M116" s="128"/>
      <c r="N116" s="4" t="s">
        <v>14</v>
      </c>
      <c r="O116" s="139">
        <f t="shared" ref="O116:R116" si="146">O105*O$108</f>
        <v>375.96961162333372</v>
      </c>
      <c r="P116" s="139">
        <f t="shared" si="146"/>
        <v>833.98117916276408</v>
      </c>
      <c r="Q116" s="139">
        <f t="shared" si="146"/>
        <v>0</v>
      </c>
      <c r="R116" s="139">
        <f t="shared" si="146"/>
        <v>12.11363845908682</v>
      </c>
      <c r="S116" s="120">
        <f>S105</f>
        <v>1172.7332381057306</v>
      </c>
      <c r="T116" s="165">
        <f>SUM(O116:R116)</f>
        <v>1222.0644292451846</v>
      </c>
      <c r="U116" s="129">
        <f>S116/T116</f>
        <v>0.95963290481343633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</v>
      </c>
      <c r="H118" s="165">
        <f>SUM(H113:H116)</f>
        <v>1108.0000000000002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1658.4558060242425</v>
      </c>
      <c r="Q118" s="165">
        <f>SUM(Q113:Q116)</f>
        <v>1917.8110322538562</v>
      </c>
      <c r="R118" s="165">
        <f>SUM(R113:R116)</f>
        <v>1754.9305618371484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</v>
      </c>
      <c r="H119" s="120">
        <f>H117/H118</f>
        <v>0.99999999999999978</v>
      </c>
      <c r="K119" s="129"/>
      <c r="M119" s="128"/>
      <c r="N119" s="120" t="s">
        <v>194</v>
      </c>
      <c r="O119" s="120">
        <f>O117/O118</f>
        <v>1</v>
      </c>
      <c r="P119" s="120">
        <f>P117/P118</f>
        <v>1</v>
      </c>
      <c r="Q119" s="120">
        <f>Q117/Q118</f>
        <v>0.99999999999999989</v>
      </c>
      <c r="R119" s="120">
        <f>R117/R118</f>
        <v>1.0000000000000002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1499.2353011371072</v>
      </c>
      <c r="F122" s="159">
        <f t="shared" si="148"/>
        <v>0</v>
      </c>
      <c r="G122" s="159">
        <f t="shared" si="148"/>
        <v>318.91312150592967</v>
      </c>
      <c r="H122" s="158">
        <f t="shared" si="148"/>
        <v>212.93617084405838</v>
      </c>
      <c r="N122" s="150"/>
      <c r="O122" s="160" t="str">
        <f>N36</f>
        <v>A</v>
      </c>
      <c r="P122" s="159">
        <f>O113</f>
        <v>598.33495382999763</v>
      </c>
      <c r="Q122" s="159">
        <f t="shared" ref="Q122:S122" si="149">P113</f>
        <v>0</v>
      </c>
      <c r="R122" s="159">
        <f t="shared" si="149"/>
        <v>942.75118720988974</v>
      </c>
      <c r="S122" s="159">
        <f t="shared" si="149"/>
        <v>611.42099127136908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507.79997960209772</v>
      </c>
      <c r="AA122" s="159">
        <f t="shared" ref="AA122:AC122" si="150">Z47</f>
        <v>0</v>
      </c>
      <c r="AB122" s="159">
        <f t="shared" si="150"/>
        <v>973.17435237331381</v>
      </c>
      <c r="AC122" s="159">
        <f t="shared" si="150"/>
        <v>638.54319520683657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601.14197688757304</v>
      </c>
      <c r="AK122" s="159">
        <f t="shared" ref="AK122:AM122" si="151">AJ58</f>
        <v>0</v>
      </c>
      <c r="AL122" s="159">
        <f t="shared" si="151"/>
        <v>1141.5969193779183</v>
      </c>
      <c r="AM122" s="159">
        <f t="shared" si="151"/>
        <v>749.64514369677534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573.13462710765862</v>
      </c>
      <c r="AU122" s="159">
        <f t="shared" si="147"/>
        <v>0</v>
      </c>
      <c r="AV122" s="159">
        <f t="shared" si="147"/>
        <v>1245.9484290718203</v>
      </c>
      <c r="AW122" s="158">
        <f t="shared" si="147"/>
        <v>843.85610861642738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695.64829102117369</v>
      </c>
      <c r="BE122" s="159">
        <f t="shared" ref="BE122:BG122" si="152">BD58</f>
        <v>0</v>
      </c>
      <c r="BF122" s="159">
        <f t="shared" si="152"/>
        <v>1297.9908701242487</v>
      </c>
      <c r="BG122" s="159">
        <f t="shared" si="152"/>
        <v>852.89627393073226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748.66313846853984</v>
      </c>
      <c r="BO122" s="159">
        <f t="shared" ref="BO122:BQ122" si="153">BN58</f>
        <v>0</v>
      </c>
      <c r="BP122" s="159">
        <f t="shared" si="153"/>
        <v>1385.0691627564038</v>
      </c>
      <c r="BQ122" s="159">
        <f t="shared" si="153"/>
        <v>910.44127819437006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312.37263454567727</v>
      </c>
      <c r="G123" s="159">
        <f t="shared" si="148"/>
        <v>733.0666569989271</v>
      </c>
      <c r="H123" s="158">
        <f t="shared" si="148"/>
        <v>893.79858837721724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38.669569920470614</v>
      </c>
      <c r="R123" s="159">
        <f t="shared" si="154"/>
        <v>955.32734638932561</v>
      </c>
      <c r="S123" s="159">
        <f t="shared" si="154"/>
        <v>1131.3959321066925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27.359732340406335</v>
      </c>
      <c r="AB123" s="159">
        <f t="shared" si="155"/>
        <v>917.72538741396261</v>
      </c>
      <c r="AC123" s="159">
        <f t="shared" si="155"/>
        <v>1099.5918662845718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33.907680372698032</v>
      </c>
      <c r="AL123" s="159">
        <f t="shared" si="156"/>
        <v>1117.9372099203952</v>
      </c>
      <c r="AM123" s="159">
        <f t="shared" si="156"/>
        <v>1340.5391496691732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30.505102448125136</v>
      </c>
      <c r="AV123" s="159">
        <f t="shared" si="147"/>
        <v>1176.8930059842892</v>
      </c>
      <c r="AW123" s="158">
        <f t="shared" si="147"/>
        <v>1455.5410563634912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39.878628795732851</v>
      </c>
      <c r="BF123" s="159">
        <f t="shared" si="157"/>
        <v>1275.8132122779455</v>
      </c>
      <c r="BG123" s="159">
        <f t="shared" si="157"/>
        <v>1530.8435940024765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43.249284578238708</v>
      </c>
      <c r="BP123" s="159">
        <f t="shared" si="158"/>
        <v>1363.8536922801247</v>
      </c>
      <c r="BQ123" s="159">
        <f t="shared" si="158"/>
        <v>1637.0706025609504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268.23269686854172</v>
      </c>
      <c r="F124" s="159">
        <f t="shared" si="148"/>
        <v>846.92335048865289</v>
      </c>
      <c r="G124" s="159">
        <f t="shared" si="148"/>
        <v>2.0202214951433435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353.70783950862472</v>
      </c>
      <c r="Q124" s="159">
        <f t="shared" si="159"/>
        <v>785.80505694100793</v>
      </c>
      <c r="R124" s="159">
        <f t="shared" si="159"/>
        <v>19.732498654640693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396.59925830115964</v>
      </c>
      <c r="AA124" s="159">
        <f t="shared" si="160"/>
        <v>789.31300734836179</v>
      </c>
      <c r="AB124" s="159">
        <f t="shared" si="160"/>
        <v>26.911292466579166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404.88704473688438</v>
      </c>
      <c r="AK124" s="159">
        <f t="shared" si="161"/>
        <v>812.36381553524996</v>
      </c>
      <c r="AL124" s="159">
        <f t="shared" si="161"/>
        <v>27.224147963852388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433.4752049164598</v>
      </c>
      <c r="AU124" s="159">
        <f t="shared" si="147"/>
        <v>850.8313296343988</v>
      </c>
      <c r="AV124" s="159">
        <f t="shared" si="147"/>
        <v>33.365094723133289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450.77336170274032</v>
      </c>
      <c r="BE124" s="159">
        <f t="shared" si="162"/>
        <v>915.78508974999284</v>
      </c>
      <c r="BF124" s="159">
        <f t="shared" si="162"/>
        <v>29.780010159176737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476.30680047866298</v>
      </c>
      <c r="BO124" s="159">
        <f t="shared" si="163"/>
        <v>973.38180507005427</v>
      </c>
      <c r="BP124" s="159">
        <f t="shared" si="163"/>
        <v>31.200135106972301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282.53200199435082</v>
      </c>
      <c r="F125" s="154">
        <f t="shared" si="148"/>
        <v>890.7040149656699</v>
      </c>
      <c r="G125" s="154">
        <f t="shared" si="148"/>
        <v>0</v>
      </c>
      <c r="H125" s="153">
        <f t="shared" si="148"/>
        <v>1.2652407787244673</v>
      </c>
      <c r="N125" s="152"/>
      <c r="O125" s="155" t="str">
        <f>N39</f>
        <v>D</v>
      </c>
      <c r="P125" s="159">
        <f t="shared" ref="P125:S125" si="164">O116</f>
        <v>375.96961162333372</v>
      </c>
      <c r="Q125" s="159">
        <f t="shared" si="164"/>
        <v>833.98117916276408</v>
      </c>
      <c r="R125" s="159">
        <f t="shared" si="164"/>
        <v>0</v>
      </c>
      <c r="S125" s="159">
        <f t="shared" si="164"/>
        <v>12.11363845908682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423.61316705869865</v>
      </c>
      <c r="AA125" s="159">
        <f t="shared" si="165"/>
        <v>841.78306633547425</v>
      </c>
      <c r="AB125" s="159">
        <f t="shared" si="165"/>
        <v>0</v>
      </c>
      <c r="AC125" s="159">
        <f t="shared" si="165"/>
        <v>16.795500345740138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432.9609172560933</v>
      </c>
      <c r="AK125" s="159">
        <f t="shared" si="166"/>
        <v>867.35873638586872</v>
      </c>
      <c r="AL125" s="159">
        <f t="shared" si="166"/>
        <v>0</v>
      </c>
      <c r="AM125" s="159">
        <f t="shared" si="166"/>
        <v>17.023672870422704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465.03527237225779</v>
      </c>
      <c r="AU125" s="154">
        <f t="shared" si="147"/>
        <v>911.37787201772448</v>
      </c>
      <c r="AV125" s="154">
        <f t="shared" si="147"/>
        <v>0</v>
      </c>
      <c r="AW125" s="153">
        <f t="shared" si="147"/>
        <v>21.58855323383704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484.10120796376805</v>
      </c>
      <c r="BE125" s="159">
        <f t="shared" si="167"/>
        <v>981.98502118344595</v>
      </c>
      <c r="BF125" s="159">
        <f t="shared" si="167"/>
        <v>0</v>
      </c>
      <c r="BG125" s="159">
        <f t="shared" si="167"/>
        <v>18.714083131968348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512.60329046480581</v>
      </c>
      <c r="BO125" s="159">
        <f t="shared" si="168"/>
        <v>1045.9506728846211</v>
      </c>
      <c r="BP125" s="159">
        <f t="shared" si="168"/>
        <v>0</v>
      </c>
      <c r="BQ125" s="159">
        <f t="shared" si="168"/>
        <v>19.654987522245385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1.2949127176841646E-85</v>
      </c>
      <c r="F134" s="130" t="e">
        <f t="shared" si="169"/>
        <v>#DIV/0!</v>
      </c>
      <c r="G134" s="148">
        <f t="shared" si="169"/>
        <v>318.91312150592967</v>
      </c>
      <c r="H134" s="148">
        <f t="shared" si="169"/>
        <v>212.93617084405838</v>
      </c>
      <c r="N134" s="130" t="s">
        <v>11</v>
      </c>
      <c r="O134" s="130">
        <f t="shared" ref="O134:R137" si="170">O129*P122</f>
        <v>5.1679115383808295E-86</v>
      </c>
      <c r="P134" s="130" t="e">
        <f t="shared" si="170"/>
        <v>#DIV/0!</v>
      </c>
      <c r="Q134" s="148">
        <f t="shared" si="170"/>
        <v>942.75118720988974</v>
      </c>
      <c r="R134" s="148">
        <f t="shared" si="170"/>
        <v>611.42099127136908</v>
      </c>
      <c r="W134" s="130" t="s">
        <v>11</v>
      </c>
      <c r="X134" s="130">
        <f t="shared" ref="X134:AA137" si="171">X129*Z122</f>
        <v>4.385946963280457E-86</v>
      </c>
      <c r="Y134" s="130" t="e">
        <f t="shared" si="171"/>
        <v>#DIV/0!</v>
      </c>
      <c r="Z134" s="148">
        <f t="shared" si="171"/>
        <v>973.17435237331381</v>
      </c>
      <c r="AA134" s="148">
        <f t="shared" si="171"/>
        <v>638.54319520683657</v>
      </c>
      <c r="AG134" s="130" t="s">
        <v>11</v>
      </c>
      <c r="AH134" s="130">
        <f t="shared" ref="AH134:AK137" si="172">AH129*AJ122</f>
        <v>5.1921562306804985E-86</v>
      </c>
      <c r="AI134" s="130" t="e">
        <f t="shared" si="172"/>
        <v>#DIV/0!</v>
      </c>
      <c r="AJ134" s="148">
        <f t="shared" si="172"/>
        <v>1141.5969193779183</v>
      </c>
      <c r="AK134" s="148">
        <f t="shared" si="172"/>
        <v>749.64514369677534</v>
      </c>
      <c r="AQ134" s="130" t="s">
        <v>11</v>
      </c>
      <c r="AR134" s="130">
        <f t="shared" ref="AR134:AU137" si="173">AR129*AT122</f>
        <v>4.9502524188430042E-86</v>
      </c>
      <c r="AS134" s="130" t="e">
        <f t="shared" si="173"/>
        <v>#DIV/0!</v>
      </c>
      <c r="AT134" s="148">
        <f t="shared" si="173"/>
        <v>1245.9484290718203</v>
      </c>
      <c r="AU134" s="148">
        <f t="shared" si="173"/>
        <v>843.85610861642738</v>
      </c>
      <c r="BA134" s="130" t="s">
        <v>11</v>
      </c>
      <c r="BB134" s="130">
        <f t="shared" ref="BB134:BE137" si="174">BB129*BD122</f>
        <v>6.0084218827781783E-86</v>
      </c>
      <c r="BC134" s="130" t="e">
        <f t="shared" si="174"/>
        <v>#DIV/0!</v>
      </c>
      <c r="BD134" s="148">
        <f t="shared" si="174"/>
        <v>1297.9908701242487</v>
      </c>
      <c r="BE134" s="148">
        <f t="shared" si="174"/>
        <v>852.89627393073226</v>
      </c>
      <c r="BK134" s="130" t="s">
        <v>11</v>
      </c>
      <c r="BL134" s="130">
        <f t="shared" ref="BL134:BO137" si="175">BL129*BN122</f>
        <v>6.4663193197823128E-86</v>
      </c>
      <c r="BM134" s="130" t="e">
        <f t="shared" si="175"/>
        <v>#DIV/0!</v>
      </c>
      <c r="BN134" s="148">
        <f t="shared" si="175"/>
        <v>1385.0691627564038</v>
      </c>
      <c r="BO134" s="148">
        <f t="shared" si="175"/>
        <v>910.44127819437006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2.6980107580371978E-86</v>
      </c>
      <c r="G135" s="148">
        <f t="shared" si="169"/>
        <v>733.0666569989271</v>
      </c>
      <c r="H135" s="148">
        <f t="shared" si="169"/>
        <v>893.79858837721724</v>
      </c>
      <c r="N135" s="130" t="s">
        <v>12</v>
      </c>
      <c r="O135" s="130" t="e">
        <f t="shared" si="170"/>
        <v>#DIV/0!</v>
      </c>
      <c r="P135" s="130">
        <f t="shared" si="170"/>
        <v>3.3399505627579349E-87</v>
      </c>
      <c r="Q135" s="148">
        <f t="shared" si="170"/>
        <v>955.32734638932561</v>
      </c>
      <c r="R135" s="148">
        <f t="shared" si="170"/>
        <v>1131.3959321066925</v>
      </c>
      <c r="W135" s="130" t="s">
        <v>12</v>
      </c>
      <c r="X135" s="130" t="e">
        <f t="shared" si="171"/>
        <v>#DIV/0!</v>
      </c>
      <c r="Y135" s="130">
        <f t="shared" si="171"/>
        <v>2.3631023984798043E-87</v>
      </c>
      <c r="Z135" s="148">
        <f t="shared" si="171"/>
        <v>917.72538741396261</v>
      </c>
      <c r="AA135" s="148">
        <f t="shared" si="171"/>
        <v>1099.5918662845718</v>
      </c>
      <c r="AG135" s="130" t="s">
        <v>12</v>
      </c>
      <c r="AH135" s="130" t="e">
        <f t="shared" si="172"/>
        <v>#DIV/0!</v>
      </c>
      <c r="AI135" s="130">
        <f t="shared" si="172"/>
        <v>2.928658797486587E-87</v>
      </c>
      <c r="AJ135" s="148">
        <f t="shared" si="172"/>
        <v>1117.9372099203952</v>
      </c>
      <c r="AK135" s="148">
        <f t="shared" si="172"/>
        <v>1340.5391496691732</v>
      </c>
      <c r="AQ135" s="130" t="s">
        <v>12</v>
      </c>
      <c r="AR135" s="130" t="e">
        <f t="shared" si="173"/>
        <v>#DIV/0!</v>
      </c>
      <c r="AS135" s="130">
        <f t="shared" si="173"/>
        <v>2.6347728795056648E-87</v>
      </c>
      <c r="AT135" s="148">
        <f t="shared" si="173"/>
        <v>1176.8930059842892</v>
      </c>
      <c r="AU135" s="148">
        <f t="shared" si="173"/>
        <v>1455.5410563634912</v>
      </c>
      <c r="BA135" s="130" t="s">
        <v>12</v>
      </c>
      <c r="BB135" s="130" t="e">
        <f t="shared" si="174"/>
        <v>#DIV/0!</v>
      </c>
      <c r="BC135" s="130">
        <f t="shared" si="174"/>
        <v>3.4443788478188935E-87</v>
      </c>
      <c r="BD135" s="148">
        <f t="shared" si="174"/>
        <v>1275.8132122779455</v>
      </c>
      <c r="BE135" s="148">
        <f t="shared" si="174"/>
        <v>1530.8435940024765</v>
      </c>
      <c r="BK135" s="130" t="s">
        <v>12</v>
      </c>
      <c r="BL135" s="130" t="e">
        <f t="shared" si="175"/>
        <v>#DIV/0!</v>
      </c>
      <c r="BM135" s="130">
        <f t="shared" si="175"/>
        <v>3.7355076010167444E-87</v>
      </c>
      <c r="BN135" s="148">
        <f t="shared" si="175"/>
        <v>1363.8536922801247</v>
      </c>
      <c r="BO135" s="148">
        <f t="shared" si="175"/>
        <v>1637.0706025609504</v>
      </c>
    </row>
    <row r="136" spans="4:67" x14ac:dyDescent="0.3">
      <c r="D136" s="130" t="s">
        <v>13</v>
      </c>
      <c r="E136" s="148">
        <f t="shared" si="169"/>
        <v>268.23269686854172</v>
      </c>
      <c r="F136" s="148">
        <f t="shared" si="169"/>
        <v>846.92335048865289</v>
      </c>
      <c r="G136" s="130">
        <f t="shared" si="169"/>
        <v>1.7448965513391386E-88</v>
      </c>
      <c r="H136" s="130" t="e">
        <f t="shared" si="169"/>
        <v>#DIV/0!</v>
      </c>
      <c r="N136" s="130" t="s">
        <v>13</v>
      </c>
      <c r="O136" s="148">
        <f t="shared" si="170"/>
        <v>353.70783950862472</v>
      </c>
      <c r="P136" s="148">
        <f t="shared" si="170"/>
        <v>785.80505694100793</v>
      </c>
      <c r="Q136" s="130">
        <f t="shared" si="170"/>
        <v>1.7043264282931361E-87</v>
      </c>
      <c r="R136" s="130" t="e">
        <f t="shared" si="170"/>
        <v>#DIV/0!</v>
      </c>
      <c r="W136" s="130" t="s">
        <v>13</v>
      </c>
      <c r="X136" s="148">
        <f t="shared" si="171"/>
        <v>396.59925830115964</v>
      </c>
      <c r="Y136" s="148">
        <f t="shared" si="171"/>
        <v>789.31300734836179</v>
      </c>
      <c r="Z136" s="130">
        <f t="shared" si="171"/>
        <v>2.3243699529927582E-87</v>
      </c>
      <c r="AA136" s="130" t="e">
        <f t="shared" si="171"/>
        <v>#DIV/0!</v>
      </c>
      <c r="AG136" s="130" t="s">
        <v>13</v>
      </c>
      <c r="AH136" s="148">
        <f t="shared" si="172"/>
        <v>404.88704473688438</v>
      </c>
      <c r="AI136" s="148">
        <f t="shared" si="172"/>
        <v>812.36381553524996</v>
      </c>
      <c r="AJ136" s="130">
        <f t="shared" si="172"/>
        <v>2.3513917661737333E-87</v>
      </c>
      <c r="AK136" s="130" t="e">
        <f t="shared" si="172"/>
        <v>#DIV/0!</v>
      </c>
      <c r="AQ136" s="130" t="s">
        <v>13</v>
      </c>
      <c r="AR136" s="148">
        <f t="shared" si="173"/>
        <v>433.4752049164598</v>
      </c>
      <c r="AS136" s="148">
        <f t="shared" si="173"/>
        <v>850.8313296343988</v>
      </c>
      <c r="AT136" s="130">
        <f t="shared" si="173"/>
        <v>2.8817948357374596E-87</v>
      </c>
      <c r="AU136" s="130" t="e">
        <f t="shared" si="173"/>
        <v>#DIV/0!</v>
      </c>
      <c r="BA136" s="130" t="s">
        <v>13</v>
      </c>
      <c r="BB136" s="148">
        <f t="shared" si="174"/>
        <v>450.77336170274032</v>
      </c>
      <c r="BC136" s="148">
        <f t="shared" si="174"/>
        <v>915.78508974999284</v>
      </c>
      <c r="BD136" s="130">
        <f t="shared" si="174"/>
        <v>2.5721455370370168E-87</v>
      </c>
      <c r="BE136" s="130" t="e">
        <f t="shared" si="174"/>
        <v>#DIV/0!</v>
      </c>
      <c r="BK136" s="130" t="s">
        <v>13</v>
      </c>
      <c r="BL136" s="148">
        <f t="shared" si="175"/>
        <v>476.30680047866298</v>
      </c>
      <c r="BM136" s="148">
        <f t="shared" si="175"/>
        <v>973.38180507005427</v>
      </c>
      <c r="BN136" s="130">
        <f t="shared" si="175"/>
        <v>2.6948039252304031E-87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282.53200199435082</v>
      </c>
      <c r="F137" s="148">
        <f t="shared" si="169"/>
        <v>890.7040149656699</v>
      </c>
      <c r="G137" s="130" t="e">
        <f t="shared" si="169"/>
        <v>#DIV/0!</v>
      </c>
      <c r="H137" s="130">
        <f t="shared" si="169"/>
        <v>1.0928080295736692E-88</v>
      </c>
      <c r="N137" s="130" t="s">
        <v>14</v>
      </c>
      <c r="O137" s="148">
        <f t="shared" si="170"/>
        <v>375.96961162333372</v>
      </c>
      <c r="P137" s="148">
        <f t="shared" si="170"/>
        <v>833.98117916276408</v>
      </c>
      <c r="Q137" s="130" t="e">
        <f t="shared" si="170"/>
        <v>#DIV/0!</v>
      </c>
      <c r="R137" s="130">
        <f t="shared" si="170"/>
        <v>1.0462736894070115E-87</v>
      </c>
      <c r="W137" s="130" t="s">
        <v>14</v>
      </c>
      <c r="X137" s="148">
        <f t="shared" si="171"/>
        <v>423.61316705869865</v>
      </c>
      <c r="Y137" s="148">
        <f t="shared" si="171"/>
        <v>841.78306633547425</v>
      </c>
      <c r="Z137" s="130" t="e">
        <f t="shared" si="171"/>
        <v>#DIV/0!</v>
      </c>
      <c r="AA137" s="130">
        <f t="shared" si="171"/>
        <v>1.4506533418118026E-87</v>
      </c>
      <c r="AG137" s="130" t="s">
        <v>14</v>
      </c>
      <c r="AH137" s="148">
        <f t="shared" si="172"/>
        <v>432.9609172560933</v>
      </c>
      <c r="AI137" s="148">
        <f t="shared" si="172"/>
        <v>867.35873638586872</v>
      </c>
      <c r="AJ137" s="130" t="e">
        <f t="shared" si="172"/>
        <v>#DIV/0!</v>
      </c>
      <c r="AK137" s="130">
        <f t="shared" si="172"/>
        <v>1.4703609556742472E-87</v>
      </c>
      <c r="AQ137" s="130" t="s">
        <v>14</v>
      </c>
      <c r="AR137" s="148">
        <f t="shared" si="173"/>
        <v>465.03527237225779</v>
      </c>
      <c r="AS137" s="148">
        <f t="shared" si="173"/>
        <v>911.37787201772448</v>
      </c>
      <c r="AT137" s="130" t="e">
        <f t="shared" si="173"/>
        <v>#DIV/0!</v>
      </c>
      <c r="AU137" s="130">
        <f t="shared" si="173"/>
        <v>1.8646367329860939E-87</v>
      </c>
      <c r="BA137" s="130" t="s">
        <v>14</v>
      </c>
      <c r="BB137" s="148">
        <f t="shared" si="174"/>
        <v>484.10120796376805</v>
      </c>
      <c r="BC137" s="148">
        <f t="shared" si="174"/>
        <v>981.98502118344595</v>
      </c>
      <c r="BD137" s="130" t="e">
        <f t="shared" si="174"/>
        <v>#DIV/0!</v>
      </c>
      <c r="BE137" s="130">
        <f t="shared" si="174"/>
        <v>1.6163643044560598E-87</v>
      </c>
      <c r="BK137" s="130" t="s">
        <v>14</v>
      </c>
      <c r="BL137" s="148">
        <f t="shared" si="175"/>
        <v>512.60329046480581</v>
      </c>
      <c r="BM137" s="148">
        <f t="shared" si="175"/>
        <v>1045.9506728846211</v>
      </c>
      <c r="BN137" s="130" t="e">
        <f t="shared" si="175"/>
        <v>#DIV/0!</v>
      </c>
      <c r="BO137" s="130">
        <f t="shared" si="175"/>
        <v>1.6976316719046853E-87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3.1137616094205023E-74</v>
      </c>
      <c r="H140" s="130">
        <f>'Mode Choice Q'!O38</f>
        <v>5.3676945168783714E-73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4.1537211090659909E-58</v>
      </c>
      <c r="H141" s="130">
        <f>'Mode Choice Q'!O39</f>
        <v>6.2487219207487658E-60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5.5023578533189769E-70</v>
      </c>
      <c r="F142" s="130">
        <f>'Mode Choice Q'!M40</f>
        <v>4.1537211090657553E-58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8.277566844532729E-72</v>
      </c>
      <c r="F143" s="130">
        <f>'Mode Choice Q'!M41</f>
        <v>6.2487219207491206E-60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1.0336030045188576E-4</v>
      </c>
      <c r="F145" s="130" t="e">
        <f t="shared" si="176"/>
        <v>#DIV/0!</v>
      </c>
      <c r="G145" s="217">
        <f t="shared" si="176"/>
        <v>9.9301943448561973E-72</v>
      </c>
      <c r="H145" s="130">
        <f t="shared" si="176"/>
        <v>1.1429763166847283E-70</v>
      </c>
      <c r="N145" s="130" t="s">
        <v>11</v>
      </c>
      <c r="O145" s="130">
        <f t="shared" ref="O145:R148" si="177">O140*P122</f>
        <v>4.1250416496881844E-5</v>
      </c>
      <c r="P145" s="130" t="e">
        <f t="shared" si="177"/>
        <v>#DIV/0!</v>
      </c>
      <c r="Q145" s="149">
        <f t="shared" si="177"/>
        <v>2.9079553546080473E-84</v>
      </c>
      <c r="R145" s="130">
        <f t="shared" si="177"/>
        <v>1.8859535470322306E-84</v>
      </c>
      <c r="W145" s="130" t="s">
        <v>11</v>
      </c>
      <c r="X145" s="130">
        <f t="shared" ref="X145:AA148" si="178">X140*Z122</f>
        <v>3.5008753076535465E-5</v>
      </c>
      <c r="Y145" s="130" t="e">
        <f t="shared" si="178"/>
        <v>#DIV/0!</v>
      </c>
      <c r="Z145" s="149">
        <f t="shared" si="178"/>
        <v>3.00179687635986E-84</v>
      </c>
      <c r="AA145" s="130">
        <f t="shared" si="178"/>
        <v>1.9696131162090496E-84</v>
      </c>
      <c r="AG145" s="130" t="s">
        <v>11</v>
      </c>
      <c r="AH145" s="130">
        <f t="shared" ref="AH145:AK148" si="179">AH140*AJ122</f>
        <v>4.1443938318564079E-5</v>
      </c>
      <c r="AI145" s="130" t="e">
        <f t="shared" si="179"/>
        <v>#DIV/0!</v>
      </c>
      <c r="AJ145" s="149">
        <f t="shared" si="179"/>
        <v>3.5213033083881798E-84</v>
      </c>
      <c r="AK145" s="130">
        <f t="shared" si="179"/>
        <v>2.3123117098590579E-84</v>
      </c>
      <c r="AQ145" s="130" t="s">
        <v>11</v>
      </c>
      <c r="AR145" s="130">
        <f t="shared" ref="AR145:AU148" si="180">AR140*AT122</f>
        <v>3.9513055230420815E-5</v>
      </c>
      <c r="AS145" s="130" t="e">
        <f t="shared" si="180"/>
        <v>#DIV/0!</v>
      </c>
      <c r="AT145" s="149">
        <f t="shared" si="180"/>
        <v>3.8431798920431814E-84</v>
      </c>
      <c r="AU145" s="130">
        <f t="shared" si="180"/>
        <v>2.6029093602440897E-84</v>
      </c>
      <c r="BA145" s="130" t="s">
        <v>11</v>
      </c>
      <c r="BB145" s="130">
        <f t="shared" ref="BB145:BE148" si="181">BB140*BD122</f>
        <v>4.7959393908517498E-5</v>
      </c>
      <c r="BC145" s="130" t="e">
        <f t="shared" si="181"/>
        <v>#DIV/0!</v>
      </c>
      <c r="BD145" s="149">
        <f t="shared" si="181"/>
        <v>4.0037069719115936E-84</v>
      </c>
      <c r="BE145" s="130">
        <f t="shared" si="181"/>
        <v>2.6307941271782753E-84</v>
      </c>
      <c r="BK145" s="130" t="s">
        <v>11</v>
      </c>
      <c r="BL145" s="130">
        <f t="shared" ref="BL145:BO148" si="182">BL140*BN122</f>
        <v>5.1614344239806112E-5</v>
      </c>
      <c r="BM145" s="130" t="e">
        <f t="shared" si="182"/>
        <v>#DIV/0!</v>
      </c>
      <c r="BN145" s="149">
        <f t="shared" si="182"/>
        <v>4.2723035971560722E-84</v>
      </c>
      <c r="BO145" s="130">
        <f t="shared" si="182"/>
        <v>2.8082940927573515E-84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2.1535598404800117E-5</v>
      </c>
      <c r="G146" s="130">
        <f t="shared" si="176"/>
        <v>3.0449544475288819E-55</v>
      </c>
      <c r="H146" s="130">
        <f t="shared" si="176"/>
        <v>5.5850988319270199E-57</v>
      </c>
      <c r="N146" s="130" t="s">
        <v>12</v>
      </c>
      <c r="O146" s="130" t="e">
        <f t="shared" si="177"/>
        <v>#DIV/0!</v>
      </c>
      <c r="P146" s="130">
        <f t="shared" si="177"/>
        <v>2.6659580135910397E-6</v>
      </c>
      <c r="Q146" s="130">
        <f t="shared" si="177"/>
        <v>7.9509145304775307E-85</v>
      </c>
      <c r="R146" s="130">
        <f t="shared" si="177"/>
        <v>9.4162826912779186E-85</v>
      </c>
      <c r="W146" s="130" t="s">
        <v>12</v>
      </c>
      <c r="X146" s="130" t="e">
        <f t="shared" si="178"/>
        <v>#DIV/0!</v>
      </c>
      <c r="Y146" s="130">
        <f t="shared" si="178"/>
        <v>1.8862350378507783E-6</v>
      </c>
      <c r="Z146" s="130">
        <f t="shared" si="178"/>
        <v>7.637964248962409E-85</v>
      </c>
      <c r="AA146" s="130">
        <f t="shared" si="178"/>
        <v>9.1515866056596279E-85</v>
      </c>
      <c r="AG146" s="130" t="s">
        <v>12</v>
      </c>
      <c r="AH146" s="130" t="e">
        <f t="shared" si="179"/>
        <v>#DIV/0!</v>
      </c>
      <c r="AI146" s="130">
        <f t="shared" si="179"/>
        <v>2.3376637598450382E-6</v>
      </c>
      <c r="AJ146" s="130">
        <f t="shared" si="179"/>
        <v>9.3042696203686288E-85</v>
      </c>
      <c r="AK146" s="130">
        <f t="shared" si="179"/>
        <v>1.1156921492996755E-84</v>
      </c>
      <c r="AQ146" s="130" t="s">
        <v>12</v>
      </c>
      <c r="AR146" s="130" t="e">
        <f t="shared" si="180"/>
        <v>#DIV/0!</v>
      </c>
      <c r="AS146" s="130">
        <f t="shared" si="180"/>
        <v>2.1030831864500113E-6</v>
      </c>
      <c r="AT146" s="130">
        <f t="shared" si="180"/>
        <v>9.794941741659767E-85</v>
      </c>
      <c r="AU146" s="130">
        <f t="shared" si="180"/>
        <v>1.2114049261216047E-84</v>
      </c>
      <c r="BA146" s="130" t="s">
        <v>12</v>
      </c>
      <c r="BB146" s="130" t="e">
        <f t="shared" si="181"/>
        <v>#DIV/0!</v>
      </c>
      <c r="BC146" s="130">
        <f t="shared" si="181"/>
        <v>2.7493129669571594E-6</v>
      </c>
      <c r="BD146" s="130">
        <f t="shared" si="181"/>
        <v>1.0618226146267965E-84</v>
      </c>
      <c r="BE146" s="130">
        <f t="shared" si="181"/>
        <v>1.2740770607525797E-84</v>
      </c>
      <c r="BK146" s="130" t="s">
        <v>12</v>
      </c>
      <c r="BL146" s="130" t="e">
        <f t="shared" si="182"/>
        <v>#DIV/0!</v>
      </c>
      <c r="BM146" s="130">
        <f t="shared" si="182"/>
        <v>2.9816927636011222E-6</v>
      </c>
      <c r="BN146" s="130">
        <f t="shared" si="182"/>
        <v>1.135096172048262E-84</v>
      </c>
      <c r="BO146" s="130">
        <f t="shared" si="182"/>
        <v>1.3624867424254553E-84</v>
      </c>
    </row>
    <row r="147" spans="4:67" x14ac:dyDescent="0.3">
      <c r="D147" s="130" t="s">
        <v>13</v>
      </c>
      <c r="E147" s="130">
        <f t="shared" si="176"/>
        <v>1.4759122861315491E-67</v>
      </c>
      <c r="F147" s="130">
        <f t="shared" si="176"/>
        <v>3.5178833986854128E-55</v>
      </c>
      <c r="G147" s="130">
        <f t="shared" si="176"/>
        <v>1.3927813770059954E-7</v>
      </c>
      <c r="H147" s="130" t="e">
        <f t="shared" si="176"/>
        <v>#DIV/0!</v>
      </c>
      <c r="N147" s="130" t="s">
        <v>13</v>
      </c>
      <c r="O147" s="130">
        <f t="shared" si="177"/>
        <v>1.0910265824326709E-84</v>
      </c>
      <c r="P147" s="130">
        <f t="shared" si="177"/>
        <v>6.5400293092926731E-85</v>
      </c>
      <c r="Q147" s="130">
        <f t="shared" si="177"/>
        <v>1.3603981897058953E-6</v>
      </c>
      <c r="R147" s="130" t="e">
        <f t="shared" si="177"/>
        <v>#DIV/0!</v>
      </c>
      <c r="W147" s="130" t="s">
        <v>13</v>
      </c>
      <c r="X147" s="130">
        <f t="shared" si="178"/>
        <v>1.2233269524949148E-84</v>
      </c>
      <c r="Y147" s="130">
        <f t="shared" si="178"/>
        <v>6.5692249708336528E-85</v>
      </c>
      <c r="Z147" s="130">
        <f t="shared" si="178"/>
        <v>1.8553186899911549E-6</v>
      </c>
      <c r="AA147" s="130" t="e">
        <f t="shared" si="178"/>
        <v>#DIV/0!</v>
      </c>
      <c r="AG147" s="130" t="s">
        <v>13</v>
      </c>
      <c r="AH147" s="130">
        <f t="shared" si="179"/>
        <v>1.2488909753999828E-84</v>
      </c>
      <c r="AI147" s="130">
        <f t="shared" si="179"/>
        <v>6.7610702126191725E-85</v>
      </c>
      <c r="AJ147" s="130">
        <f t="shared" si="179"/>
        <v>1.8768875779246622E-6</v>
      </c>
      <c r="AK147" s="130" t="e">
        <f t="shared" si="179"/>
        <v>#DIV/0!</v>
      </c>
      <c r="AQ147" s="130" t="s">
        <v>13</v>
      </c>
      <c r="AR147" s="130">
        <f t="shared" si="180"/>
        <v>1.3370723477498014E-84</v>
      </c>
      <c r="AS147" s="130">
        <f t="shared" si="180"/>
        <v>7.0812242602953366E-85</v>
      </c>
      <c r="AT147" s="130">
        <f t="shared" si="180"/>
        <v>2.3002568126384471E-6</v>
      </c>
      <c r="AU147" s="130" t="e">
        <f t="shared" si="180"/>
        <v>#DIV/0!</v>
      </c>
      <c r="BA147" s="130" t="s">
        <v>13</v>
      </c>
      <c r="BB147" s="130">
        <f t="shared" si="181"/>
        <v>1.3904292337807654E-84</v>
      </c>
      <c r="BC147" s="130">
        <f t="shared" si="181"/>
        <v>7.6218157099844181E-85</v>
      </c>
      <c r="BD147" s="130">
        <f t="shared" si="181"/>
        <v>2.0530938640373059E-6</v>
      </c>
      <c r="BE147" s="130" t="e">
        <f t="shared" si="181"/>
        <v>#DIV/0!</v>
      </c>
      <c r="BK147" s="130" t="s">
        <v>13</v>
      </c>
      <c r="BL147" s="130">
        <f t="shared" si="182"/>
        <v>1.4691881905631453E-84</v>
      </c>
      <c r="BM147" s="130">
        <f t="shared" si="182"/>
        <v>8.1011765934311972E-85</v>
      </c>
      <c r="BN147" s="130">
        <f t="shared" si="182"/>
        <v>2.1510001374368439E-6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2.3386775322278932E-69</v>
      </c>
      <c r="F148" s="130">
        <f t="shared" si="176"/>
        <v>5.5657617032152344E-57</v>
      </c>
      <c r="G148" s="130" t="e">
        <f t="shared" si="176"/>
        <v>#DIV/0!</v>
      </c>
      <c r="H148" s="130">
        <f t="shared" si="176"/>
        <v>8.7228246916111817E-8</v>
      </c>
      <c r="N148" s="130" t="s">
        <v>14</v>
      </c>
      <c r="O148" s="130">
        <f t="shared" si="177"/>
        <v>1.1596939469529127E-84</v>
      </c>
      <c r="P148" s="130">
        <f t="shared" si="177"/>
        <v>6.9409853079278467E-85</v>
      </c>
      <c r="Q148" s="130" t="e">
        <f t="shared" si="177"/>
        <v>#DIV/0!</v>
      </c>
      <c r="R148" s="130">
        <f t="shared" si="177"/>
        <v>8.3513862683668802E-7</v>
      </c>
      <c r="W148" s="130" t="s">
        <v>14</v>
      </c>
      <c r="X148" s="130">
        <f t="shared" si="178"/>
        <v>1.3066524806789377E-84</v>
      </c>
      <c r="Y148" s="130">
        <f t="shared" si="178"/>
        <v>7.0059181692356477E-85</v>
      </c>
      <c r="Z148" s="130" t="e">
        <f t="shared" si="178"/>
        <v>#DIV/0!</v>
      </c>
      <c r="AA148" s="130">
        <f t="shared" si="178"/>
        <v>1.1579156124850967E-6</v>
      </c>
      <c r="AG148" s="130" t="s">
        <v>14</v>
      </c>
      <c r="AH148" s="130">
        <f t="shared" si="179"/>
        <v>1.3354860060129136E-84</v>
      </c>
      <c r="AI148" s="130">
        <f t="shared" si="179"/>
        <v>7.2187771095757785E-85</v>
      </c>
      <c r="AJ148" s="130" t="e">
        <f t="shared" si="179"/>
        <v>#DIV/0!</v>
      </c>
      <c r="AK148" s="130">
        <f t="shared" si="179"/>
        <v>1.1736462857744515E-6</v>
      </c>
      <c r="AQ148" s="130" t="s">
        <v>14</v>
      </c>
      <c r="AR148" s="130">
        <f t="shared" si="180"/>
        <v>1.4344206920372179E-84</v>
      </c>
      <c r="AS148" s="130">
        <f t="shared" si="180"/>
        <v>7.5851357053358442E-85</v>
      </c>
      <c r="AT148" s="130" t="e">
        <f t="shared" si="180"/>
        <v>#DIV/0!</v>
      </c>
      <c r="AU148" s="130">
        <f t="shared" si="180"/>
        <v>1.4883583296621307E-6</v>
      </c>
      <c r="BA148" s="130" t="s">
        <v>14</v>
      </c>
      <c r="BB148" s="130">
        <f t="shared" si="181"/>
        <v>1.4932303655185421E-84</v>
      </c>
      <c r="BC148" s="130">
        <f t="shared" si="181"/>
        <v>8.1727786848643966E-85</v>
      </c>
      <c r="BD148" s="130" t="e">
        <f t="shared" si="181"/>
        <v>#DIV/0!</v>
      </c>
      <c r="BE148" s="130">
        <f t="shared" si="181"/>
        <v>1.2901865729380406E-6</v>
      </c>
      <c r="BK148" s="130" t="s">
        <v>14</v>
      </c>
      <c r="BL148" s="130">
        <f t="shared" si="182"/>
        <v>1.5811462276790217E-84</v>
      </c>
      <c r="BM148" s="130">
        <f t="shared" si="182"/>
        <v>8.705146392629222E-85</v>
      </c>
      <c r="BN148" s="130" t="e">
        <f t="shared" si="182"/>
        <v>#DIV/0!</v>
      </c>
      <c r="BO148" s="130">
        <f t="shared" si="182"/>
        <v>1.3550544161656989E-6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1.2685453595581768E-49</v>
      </c>
      <c r="H151" s="130">
        <f>'Mode Choice Q'!T38</f>
        <v>2.1867968152446877E-48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2.4200766327049576E-36</v>
      </c>
      <c r="H152" s="130">
        <f>'Mode Choice Q'!T39</f>
        <v>3.6406839813267483E-38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2.2416586100678772E-45</v>
      </c>
      <c r="F153" s="130">
        <f>'Mode Choice Q'!R40</f>
        <v>2.4200766327048203E-36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3.3722777547568391E-47</v>
      </c>
      <c r="F154" s="130">
        <f>'Mode Choice Q'!R41</f>
        <v>3.6406839813269551E-38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1499.2351977768067</v>
      </c>
      <c r="F156" s="130" t="e">
        <f t="shared" si="183"/>
        <v>#DIV/0!</v>
      </c>
      <c r="G156" s="130">
        <f t="shared" si="183"/>
        <v>4.0455576038856007E-47</v>
      </c>
      <c r="H156" s="130">
        <f t="shared" si="183"/>
        <v>4.6564814025218559E-46</v>
      </c>
      <c r="N156" s="130" t="s">
        <v>11</v>
      </c>
      <c r="O156" s="148">
        <f t="shared" ref="O156:R159" si="184">O151*P122</f>
        <v>598.3349125795811</v>
      </c>
      <c r="P156" s="130" t="e">
        <f t="shared" si="184"/>
        <v>#DIV/0!</v>
      </c>
      <c r="Q156" s="130">
        <f t="shared" si="184"/>
        <v>1.1846999653826814E-59</v>
      </c>
      <c r="R156" s="130">
        <f t="shared" si="184"/>
        <v>7.6833679662306237E-60</v>
      </c>
      <c r="W156" s="130" t="s">
        <v>11</v>
      </c>
      <c r="X156" s="148">
        <f t="shared" ref="X156:AA159" si="185">X151*Z122</f>
        <v>507.79994459334466</v>
      </c>
      <c r="Y156" s="130" t="e">
        <f t="shared" si="185"/>
        <v>#DIV/0!</v>
      </c>
      <c r="Z156" s="130">
        <f t="shared" si="185"/>
        <v>1.2229309675865702E-59</v>
      </c>
      <c r="AA156" s="130">
        <f t="shared" si="185"/>
        <v>8.024196750106732E-60</v>
      </c>
      <c r="AG156" s="130" t="s">
        <v>11</v>
      </c>
      <c r="AH156" s="148">
        <f t="shared" ref="AH156:AK159" si="186">AH151*AJ122</f>
        <v>601.14193544363468</v>
      </c>
      <c r="AI156" s="130" t="e">
        <f t="shared" si="186"/>
        <v>#DIV/0!</v>
      </c>
      <c r="AJ156" s="130">
        <f t="shared" si="186"/>
        <v>1.4345777011118124E-59</v>
      </c>
      <c r="AK156" s="130">
        <f t="shared" si="186"/>
        <v>9.4203495878403121E-60</v>
      </c>
      <c r="AQ156" s="130" t="s">
        <v>11</v>
      </c>
      <c r="AR156" s="148">
        <f t="shared" ref="AR156:AU159" si="187">AR151*AT122</f>
        <v>573.13458759460343</v>
      </c>
      <c r="AS156" s="130" t="e">
        <f t="shared" si="187"/>
        <v>#DIV/0!</v>
      </c>
      <c r="AT156" s="130">
        <f t="shared" si="187"/>
        <v>1.5657101055035481E-59</v>
      </c>
      <c r="AU156" s="130">
        <f t="shared" si="187"/>
        <v>1.060424337013615E-59</v>
      </c>
      <c r="BA156" s="130" t="s">
        <v>11</v>
      </c>
      <c r="BB156" s="148">
        <f t="shared" ref="BB156:BE159" si="188">BB151*BD122</f>
        <v>695.64824306177979</v>
      </c>
      <c r="BC156" s="130" t="e">
        <f t="shared" si="188"/>
        <v>#DIV/0!</v>
      </c>
      <c r="BD156" s="130">
        <f t="shared" si="188"/>
        <v>1.6311087800952096E-59</v>
      </c>
      <c r="BE156" s="130">
        <f t="shared" si="188"/>
        <v>1.0717845810315589E-59</v>
      </c>
      <c r="BK156" s="130" t="s">
        <v>11</v>
      </c>
      <c r="BL156" s="148">
        <f t="shared" ref="BL156:BO159" si="189">BL151*BN122</f>
        <v>748.66308685419563</v>
      </c>
      <c r="BM156" s="130" t="e">
        <f t="shared" si="189"/>
        <v>#DIV/0!</v>
      </c>
      <c r="BN156" s="130">
        <f t="shared" si="189"/>
        <v>1.7405349485970051E-59</v>
      </c>
      <c r="BO156" s="130">
        <f t="shared" si="189"/>
        <v>1.1440980031560543E-59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312.37261301007885</v>
      </c>
      <c r="G157" s="130">
        <f t="shared" si="183"/>
        <v>1.7740774868182437E-33</v>
      </c>
      <c r="H157" s="130">
        <f t="shared" si="183"/>
        <v>3.2540382032373947E-35</v>
      </c>
      <c r="N157" s="130" t="s">
        <v>12</v>
      </c>
      <c r="O157" s="130" t="e">
        <f t="shared" si="184"/>
        <v>#DIV/0!</v>
      </c>
      <c r="P157" s="148">
        <f t="shared" si="184"/>
        <v>38.6695672545126</v>
      </c>
      <c r="Q157" s="130">
        <f t="shared" si="184"/>
        <v>4.6324300449169331E-63</v>
      </c>
      <c r="R157" s="130">
        <f t="shared" si="184"/>
        <v>5.4861954160494892E-63</v>
      </c>
      <c r="W157" s="130" t="s">
        <v>12</v>
      </c>
      <c r="X157" s="130" t="e">
        <f t="shared" si="185"/>
        <v>#DIV/0!</v>
      </c>
      <c r="Y157" s="148">
        <f t="shared" si="185"/>
        <v>27.359730454171299</v>
      </c>
      <c r="Z157" s="130">
        <f t="shared" si="185"/>
        <v>4.4500962666957257E-63</v>
      </c>
      <c r="AA157" s="130">
        <f t="shared" si="185"/>
        <v>5.3319759114767958E-63</v>
      </c>
      <c r="AG157" s="130" t="s">
        <v>12</v>
      </c>
      <c r="AH157" s="130" t="e">
        <f t="shared" si="186"/>
        <v>#DIV/0!</v>
      </c>
      <c r="AI157" s="148">
        <f t="shared" si="186"/>
        <v>33.907678035034273</v>
      </c>
      <c r="AJ157" s="130">
        <f t="shared" si="186"/>
        <v>5.4209333995714376E-63</v>
      </c>
      <c r="AK157" s="130">
        <f t="shared" si="186"/>
        <v>6.500341329896491E-63</v>
      </c>
      <c r="AQ157" s="130" t="s">
        <v>12</v>
      </c>
      <c r="AR157" s="130" t="e">
        <f t="shared" si="187"/>
        <v>#DIV/0!</v>
      </c>
      <c r="AS157" s="148">
        <f t="shared" si="187"/>
        <v>30.505100345041949</v>
      </c>
      <c r="AT157" s="130">
        <f t="shared" si="187"/>
        <v>5.7068130009882668E-63</v>
      </c>
      <c r="AU157" s="130">
        <f t="shared" si="187"/>
        <v>7.0579913226523617E-63</v>
      </c>
      <c r="BA157" s="130" t="s">
        <v>12</v>
      </c>
      <c r="BB157" s="130" t="e">
        <f t="shared" si="188"/>
        <v>#DIV/0!</v>
      </c>
      <c r="BC157" s="148">
        <f t="shared" si="188"/>
        <v>39.878626046419882</v>
      </c>
      <c r="BD157" s="130">
        <f t="shared" si="188"/>
        <v>6.1864820248218706E-63</v>
      </c>
      <c r="BE157" s="130">
        <f t="shared" si="188"/>
        <v>7.4231370908916431E-63</v>
      </c>
      <c r="BK157" s="130" t="s">
        <v>12</v>
      </c>
      <c r="BL157" s="130" t="e">
        <f t="shared" si="189"/>
        <v>#DIV/0!</v>
      </c>
      <c r="BM157" s="148">
        <f t="shared" si="189"/>
        <v>43.249281596545941</v>
      </c>
      <c r="BN157" s="130">
        <f t="shared" si="189"/>
        <v>6.613394712156161E-63</v>
      </c>
      <c r="BO157" s="130">
        <f t="shared" si="189"/>
        <v>7.9382371640631912E-63</v>
      </c>
    </row>
    <row r="158" spans="4:67" x14ac:dyDescent="0.3">
      <c r="D158" s="130" t="s">
        <v>13</v>
      </c>
      <c r="E158" s="130">
        <f t="shared" si="183"/>
        <v>6.0128613443709348E-43</v>
      </c>
      <c r="F158" s="130">
        <f t="shared" si="183"/>
        <v>2.0496194102096633E-33</v>
      </c>
      <c r="G158" s="148">
        <f t="shared" si="183"/>
        <v>2.020221355865206</v>
      </c>
      <c r="H158" s="130" t="e">
        <f t="shared" si="183"/>
        <v>#DIV/0!</v>
      </c>
      <c r="N158" s="130" t="s">
        <v>13</v>
      </c>
      <c r="O158" s="130">
        <f t="shared" si="184"/>
        <v>4.4448383720587999E-60</v>
      </c>
      <c r="P158" s="130">
        <f t="shared" si="184"/>
        <v>3.8104079915427197E-63</v>
      </c>
      <c r="Q158" s="148">
        <f t="shared" si="184"/>
        <v>19.732497294242503</v>
      </c>
      <c r="R158" s="130" t="e">
        <f t="shared" si="184"/>
        <v>#DIV/0!</v>
      </c>
      <c r="W158" s="130" t="s">
        <v>13</v>
      </c>
      <c r="X158" s="130">
        <f t="shared" si="185"/>
        <v>4.9838296037655948E-60</v>
      </c>
      <c r="Y158" s="130">
        <f t="shared" si="185"/>
        <v>3.8274182183770326E-63</v>
      </c>
      <c r="Z158" s="148">
        <f t="shared" si="185"/>
        <v>26.911290611260476</v>
      </c>
      <c r="AA158" s="130" t="e">
        <f t="shared" si="185"/>
        <v>#DIV/0!</v>
      </c>
      <c r="AG158" s="130" t="s">
        <v>13</v>
      </c>
      <c r="AH158" s="130">
        <f t="shared" si="186"/>
        <v>5.0879773411188683E-60</v>
      </c>
      <c r="AI158" s="130">
        <f t="shared" si="186"/>
        <v>3.9391927392343489E-63</v>
      </c>
      <c r="AJ158" s="148">
        <f t="shared" si="186"/>
        <v>27.224146086964812</v>
      </c>
      <c r="AK158" s="130" t="e">
        <f t="shared" si="186"/>
        <v>#DIV/0!</v>
      </c>
      <c r="AQ158" s="130" t="s">
        <v>13</v>
      </c>
      <c r="AR158" s="130">
        <f t="shared" si="187"/>
        <v>5.4472279348554024E-60</v>
      </c>
      <c r="AS158" s="130">
        <f t="shared" si="187"/>
        <v>4.1257236375067209E-63</v>
      </c>
      <c r="AT158" s="148">
        <f t="shared" si="187"/>
        <v>33.365092422876479</v>
      </c>
      <c r="AU158" s="130" t="e">
        <f t="shared" si="187"/>
        <v>#DIV/0!</v>
      </c>
      <c r="BA158" s="130" t="s">
        <v>13</v>
      </c>
      <c r="BB158" s="130">
        <f t="shared" si="188"/>
        <v>5.6646036966037477E-60</v>
      </c>
      <c r="BC158" s="130">
        <f t="shared" si="188"/>
        <v>4.4406876663571854E-63</v>
      </c>
      <c r="BD158" s="148">
        <f t="shared" si="188"/>
        <v>29.780008106082875</v>
      </c>
      <c r="BE158" s="130" t="e">
        <f t="shared" si="188"/>
        <v>#DIV/0!</v>
      </c>
      <c r="BK158" s="130" t="s">
        <v>13</v>
      </c>
      <c r="BL158" s="130">
        <f t="shared" si="189"/>
        <v>5.985467403213982E-60</v>
      </c>
      <c r="BM158" s="130">
        <f t="shared" si="189"/>
        <v>4.7199770173274079E-63</v>
      </c>
      <c r="BN158" s="148">
        <f t="shared" si="189"/>
        <v>31.200132955972165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9.5277638533246424E-45</v>
      </c>
      <c r="F159" s="130">
        <f t="shared" si="183"/>
        <v>3.2427718393891186E-35</v>
      </c>
      <c r="G159" s="130" t="e">
        <f t="shared" si="183"/>
        <v>#DIV/0!</v>
      </c>
      <c r="H159" s="148">
        <f t="shared" si="183"/>
        <v>1.2652406914962204</v>
      </c>
      <c r="N159" s="130" t="s">
        <v>14</v>
      </c>
      <c r="O159" s="130">
        <f t="shared" si="184"/>
        <v>4.724588968095771E-60</v>
      </c>
      <c r="P159" s="130">
        <f t="shared" si="184"/>
        <v>4.0440164157871817E-63</v>
      </c>
      <c r="Q159" s="130" t="e">
        <f t="shared" si="184"/>
        <v>#DIV/0!</v>
      </c>
      <c r="R159" s="148">
        <f t="shared" si="184"/>
        <v>12.113637623948193</v>
      </c>
      <c r="W159" s="130" t="s">
        <v>14</v>
      </c>
      <c r="X159" s="130">
        <f t="shared" si="185"/>
        <v>5.3232975058387043E-60</v>
      </c>
      <c r="Y159" s="130">
        <f t="shared" si="185"/>
        <v>4.0818481565852575E-63</v>
      </c>
      <c r="Z159" s="130" t="e">
        <f t="shared" si="185"/>
        <v>#DIV/0!</v>
      </c>
      <c r="AA159" s="148">
        <f t="shared" si="185"/>
        <v>16.795499187824525</v>
      </c>
      <c r="AG159" s="130" t="s">
        <v>14</v>
      </c>
      <c r="AH159" s="130">
        <f t="shared" si="186"/>
        <v>5.4407651843259006E-60</v>
      </c>
      <c r="AI159" s="130">
        <f t="shared" si="186"/>
        <v>4.2058658587981347E-63</v>
      </c>
      <c r="AJ159" s="130" t="e">
        <f t="shared" si="186"/>
        <v>#DIV/0!</v>
      </c>
      <c r="AK159" s="148">
        <f t="shared" si="186"/>
        <v>17.023671696776418</v>
      </c>
      <c r="AQ159" s="130" t="s">
        <v>14</v>
      </c>
      <c r="AR159" s="130">
        <f t="shared" si="187"/>
        <v>5.8438247392891766E-60</v>
      </c>
      <c r="AS159" s="130">
        <f t="shared" si="187"/>
        <v>4.4193168473236742E-63</v>
      </c>
      <c r="AT159" s="130" t="e">
        <f t="shared" si="187"/>
        <v>#DIV/0!</v>
      </c>
      <c r="AU159" s="148">
        <f t="shared" si="187"/>
        <v>21.588551745478711</v>
      </c>
      <c r="BA159" s="130" t="s">
        <v>14</v>
      </c>
      <c r="BB159" s="130">
        <f t="shared" si="188"/>
        <v>6.0834151374948693E-60</v>
      </c>
      <c r="BC159" s="130">
        <f t="shared" si="188"/>
        <v>4.761694442205087E-63</v>
      </c>
      <c r="BD159" s="130" t="e">
        <f t="shared" si="188"/>
        <v>#DIV/0!</v>
      </c>
      <c r="BE159" s="148">
        <f t="shared" si="188"/>
        <v>18.714081841781773</v>
      </c>
      <c r="BK159" s="130" t="s">
        <v>14</v>
      </c>
      <c r="BL159" s="130">
        <f t="shared" si="189"/>
        <v>6.4415840436751612E-60</v>
      </c>
      <c r="BM159" s="130">
        <f t="shared" si="189"/>
        <v>5.0718670839735319E-63</v>
      </c>
      <c r="BN159" s="130" t="e">
        <f t="shared" si="189"/>
        <v>#DIV/0!</v>
      </c>
      <c r="BO159" s="148">
        <f t="shared" si="189"/>
        <v>19.65498616719097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-289.8695346344648</v>
      </c>
      <c r="J28" s="206">
        <f t="shared" si="7"/>
        <v>-292.71668670130254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-274.0115691916219</v>
      </c>
      <c r="J29" s="206">
        <f t="shared" si="10"/>
        <v>-269.81477137051382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-299.64922019139277</v>
      </c>
      <c r="H30" s="206">
        <f t="shared" si="10"/>
        <v>-274.01156919162185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-295.45242237028475</v>
      </c>
      <c r="H31" s="206">
        <f t="shared" si="10"/>
        <v>-269.81477137051388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1.2919944152445854E-126</v>
      </c>
      <c r="J33" s="206">
        <f t="shared" si="13"/>
        <v>7.4947681860887066E-128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9.9606463858017701E-120</v>
      </c>
      <c r="J34" s="206">
        <f t="shared" si="16"/>
        <v>6.6211535218531521E-118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7.3113430951199641E-131</v>
      </c>
      <c r="H35" s="206">
        <f t="shared" si="16"/>
        <v>9.9606463858023356E-120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4.8600786744856279E-129</v>
      </c>
      <c r="H36" s="206">
        <f t="shared" si="16"/>
        <v>6.6211535218527761E-118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3.1137616094205023E-74</v>
      </c>
      <c r="O38" s="206">
        <f t="shared" si="20"/>
        <v>5.3676945168783714E-73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1.2685453595581768E-49</v>
      </c>
      <c r="T38" s="206">
        <f t="shared" si="21"/>
        <v>2.1867968152446877E-48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4.1537211090659909E-58</v>
      </c>
      <c r="O39" s="206">
        <f t="shared" si="20"/>
        <v>6.2487219207487658E-60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2.4200766327049576E-36</v>
      </c>
      <c r="T39" s="206">
        <f t="shared" si="21"/>
        <v>3.6406839813267483E-38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5.5023578533189769E-70</v>
      </c>
      <c r="M40" s="206">
        <f t="shared" si="20"/>
        <v>4.1537211090657553E-58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2.2416586100678772E-45</v>
      </c>
      <c r="R40" s="206">
        <f t="shared" si="21"/>
        <v>2.4200766327048203E-36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8.277566844532729E-72</v>
      </c>
      <c r="M41" s="206">
        <f t="shared" si="20"/>
        <v>6.2487219207491206E-60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3.3722777547568391E-47</v>
      </c>
      <c r="R41" s="206">
        <f t="shared" si="21"/>
        <v>3.6406839813269551E-38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13.878656228853297</v>
      </c>
      <c r="J46">
        <f>'Trip Length Frequency'!L28</f>
        <v>14.009746613624131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13.148513706506831</v>
      </c>
      <c r="J47">
        <f>'Trip Length Frequency'!L29</f>
        <v>12.955282074244385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14.328938726064401</v>
      </c>
      <c r="H48">
        <f>'Trip Length Frequency'!J30</f>
        <v>13.148513706506829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14.135707093801956</v>
      </c>
      <c r="H49">
        <f>'Trip Length Frequency'!J31</f>
        <v>12.955282074244387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opLeftCell="G72" zoomScale="76" zoomScaleNormal="76" workbookViewId="0">
      <selection activeCell="O102" sqref="O102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Gravity!X134</f>
        <v>4.385946963280457E-86</v>
      </c>
      <c r="G25" s="4" t="e">
        <f>Gravity!Y134</f>
        <v>#DIV/0!</v>
      </c>
      <c r="H25" s="4">
        <f>Gravity!Z134</f>
        <v>973.17435237331381</v>
      </c>
      <c r="I25" s="4">
        <f>Gravity!AA134</f>
        <v>638.54319520683657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Gravity!X135</f>
        <v>#DIV/0!</v>
      </c>
      <c r="G26" s="4">
        <f>Gravity!Y135</f>
        <v>2.3631023984798043E-87</v>
      </c>
      <c r="H26" s="4">
        <f>Gravity!Z135</f>
        <v>917.72538741396261</v>
      </c>
      <c r="I26" s="4">
        <f>Gravity!AA135</f>
        <v>1099.5918662845718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Gravity!X136</f>
        <v>396.59925830115964</v>
      </c>
      <c r="G27" s="4">
        <f>Gravity!Y136</f>
        <v>789.31300734836179</v>
      </c>
      <c r="H27" s="4">
        <f>Gravity!Z136</f>
        <v>2.3243699529927582E-87</v>
      </c>
      <c r="I27" s="4" t="e">
        <f>Gravity!AA136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Gravity!X137</f>
        <v>423.61316705869865</v>
      </c>
      <c r="G28" s="4">
        <f>Gravity!Y137</f>
        <v>841.78306633547425</v>
      </c>
      <c r="H28" s="4" t="e">
        <f>Gravity!Z137</f>
        <v>#DIV/0!</v>
      </c>
      <c r="I28" s="4">
        <f>Gravity!AA137</f>
        <v>1.4506533418118026E-87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973.17435237331381</v>
      </c>
      <c r="D36" s="31">
        <f>E36-H36</f>
        <v>0</v>
      </c>
      <c r="E36">
        <f>W6*G66+(W6*0.17/X6^3.8)*(G66^4.8/4.8)</f>
        <v>2471.0224824904899</v>
      </c>
      <c r="F36" s="258"/>
      <c r="G36" s="32" t="s">
        <v>62</v>
      </c>
      <c r="H36" s="33">
        <f>W6*G66+0.17*W6/X6^3.8*G66^4.8/4.8</f>
        <v>2471.0224824904899</v>
      </c>
      <c r="I36" s="32" t="s">
        <v>63</v>
      </c>
      <c r="J36" s="33">
        <f>W6*(1+0.17*(G66/X6)^3.8)</f>
        <v>2.5062406459641116</v>
      </c>
      <c r="K36" s="34">
        <v>1</v>
      </c>
      <c r="L36" s="35" t="s">
        <v>61</v>
      </c>
      <c r="M36" s="36" t="s">
        <v>64</v>
      </c>
      <c r="N36" s="37">
        <f>J36+J54+J51</f>
        <v>15.018025966120879</v>
      </c>
      <c r="O36" s="38" t="s">
        <v>65</v>
      </c>
      <c r="P36" s="39">
        <v>0</v>
      </c>
      <c r="Q36" s="39">
        <f>IF(P36&lt;=0,0,P36)</f>
        <v>0</v>
      </c>
      <c r="R36" s="40">
        <f>G58</f>
        <v>973.17435225534462</v>
      </c>
      <c r="S36" s="40" t="s">
        <v>39</v>
      </c>
      <c r="T36" s="40">
        <f>I58</f>
        <v>973.17435237331381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638.54319520683657</v>
      </c>
      <c r="D37" s="31">
        <f t="shared" ref="D37:D54" si="1">E37-H37</f>
        <v>0</v>
      </c>
      <c r="E37">
        <f t="shared" ref="E37:E54" si="2">W7*G67+(W7*0.17/X7^3.8)*(G67^4.8/4.8)</f>
        <v>3.5527136788005009E-14</v>
      </c>
      <c r="F37" s="258"/>
      <c r="G37" s="44" t="s">
        <v>67</v>
      </c>
      <c r="H37" s="33">
        <f t="shared" ref="H37:H53" si="3">W7*G67+0.17*W7/X7^3.8*G67^4.8/4.8</f>
        <v>3.5527136788005009E-14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13.884808975014561</v>
      </c>
      <c r="O37" s="48" t="s">
        <v>70</v>
      </c>
      <c r="P37" s="39">
        <v>623.83835989506861</v>
      </c>
      <c r="Q37" s="39">
        <f t="shared" ref="Q37:Q60" si="5">IF(P37&lt;=0,0,P37)</f>
        <v>623.83835989506861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917.72538741396261</v>
      </c>
      <c r="D38" s="31">
        <f t="shared" si="1"/>
        <v>0</v>
      </c>
      <c r="E38">
        <f t="shared" si="2"/>
        <v>1560.2172730708151</v>
      </c>
      <c r="F38" s="258"/>
      <c r="G38" s="44" t="s">
        <v>72</v>
      </c>
      <c r="H38" s="33">
        <f t="shared" si="3"/>
        <v>1560.2172730708151</v>
      </c>
      <c r="I38" s="44" t="s">
        <v>73</v>
      </c>
      <c r="J38" s="33">
        <f t="shared" si="4"/>
        <v>2.5050781787866323</v>
      </c>
      <c r="K38" s="34">
        <v>3</v>
      </c>
      <c r="L38" s="45"/>
      <c r="M38" s="46" t="s">
        <v>74</v>
      </c>
      <c r="N38" s="47">
        <f>J36+J47+J39+J49+J43</f>
        <v>14.157743976328121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1099.5918662845718</v>
      </c>
      <c r="D39" s="31">
        <f t="shared" si="1"/>
        <v>0</v>
      </c>
      <c r="E39">
        <f t="shared" si="2"/>
        <v>6064.1344473724484</v>
      </c>
      <c r="F39" s="258"/>
      <c r="G39" s="44" t="s">
        <v>77</v>
      </c>
      <c r="H39" s="33">
        <f t="shared" si="3"/>
        <v>6064.1344473724484</v>
      </c>
      <c r="I39" s="44" t="s">
        <v>78</v>
      </c>
      <c r="J39" s="33">
        <f t="shared" si="4"/>
        <v>3.8101337090087348</v>
      </c>
      <c r="K39" s="34">
        <v>4</v>
      </c>
      <c r="L39" s="45"/>
      <c r="M39" s="46" t="s">
        <v>79</v>
      </c>
      <c r="N39" s="47">
        <f>J36+J47+J48+J42+J43</f>
        <v>14.186135574089047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2438.5147841685007</v>
      </c>
      <c r="F40" s="258"/>
      <c r="G40" s="44" t="s">
        <v>81</v>
      </c>
      <c r="H40" s="33">
        <f t="shared" si="3"/>
        <v>2438.5147841685007</v>
      </c>
      <c r="I40" s="44" t="s">
        <v>82</v>
      </c>
      <c r="J40" s="33">
        <f t="shared" si="4"/>
        <v>2.5275168954901108</v>
      </c>
      <c r="K40" s="34">
        <v>5</v>
      </c>
      <c r="L40" s="45"/>
      <c r="M40" s="46" t="s">
        <v>83</v>
      </c>
      <c r="N40" s="47">
        <f>J45+J38+J39+J40+J51</f>
        <v>13.884808612651465</v>
      </c>
      <c r="O40" s="48" t="s">
        <v>84</v>
      </c>
      <c r="P40" s="39">
        <v>349.33599236027601</v>
      </c>
      <c r="Q40" s="39">
        <f t="shared" si="5"/>
        <v>349.33599236027601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5593.9956779774757</v>
      </c>
      <c r="F41" s="258"/>
      <c r="G41" s="44" t="s">
        <v>85</v>
      </c>
      <c r="H41" s="33">
        <f t="shared" si="3"/>
        <v>5593.9956779774757</v>
      </c>
      <c r="I41" s="44" t="s">
        <v>86</v>
      </c>
      <c r="J41" s="33">
        <f t="shared" si="4"/>
        <v>3.8103403567600127</v>
      </c>
      <c r="K41" s="34">
        <v>6</v>
      </c>
      <c r="L41" s="45"/>
      <c r="M41" s="46" t="s">
        <v>87</v>
      </c>
      <c r="N41" s="47">
        <f>J45+J38+J39+J49+J43</f>
        <v>14.157743613965025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5082.830078376126</v>
      </c>
      <c r="F42" s="258"/>
      <c r="G42" s="44" t="s">
        <v>89</v>
      </c>
      <c r="H42" s="33">
        <f t="shared" si="3"/>
        <v>5082.830078376126</v>
      </c>
      <c r="I42" s="44" t="s">
        <v>90</v>
      </c>
      <c r="J42" s="33">
        <f t="shared" si="4"/>
        <v>2.5940741132685288</v>
      </c>
      <c r="K42" s="34">
        <v>7</v>
      </c>
      <c r="L42" s="45"/>
      <c r="M42" s="46" t="s">
        <v>91</v>
      </c>
      <c r="N42" s="47">
        <f>J45+J38+J48+J42+J43</f>
        <v>14.186135211725951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2352.9500810987015</v>
      </c>
      <c r="F43" s="258"/>
      <c r="G43" s="44" t="s">
        <v>93</v>
      </c>
      <c r="H43" s="33">
        <f t="shared" si="3"/>
        <v>2352.9500810987015</v>
      </c>
      <c r="I43" s="44" t="s">
        <v>94</v>
      </c>
      <c r="J43" s="33">
        <f t="shared" si="4"/>
        <v>2.8066884104615686</v>
      </c>
      <c r="K43" s="34">
        <v>8</v>
      </c>
      <c r="L43" s="53"/>
      <c r="M43" s="54" t="s">
        <v>95</v>
      </c>
      <c r="N43" s="55">
        <f>J45+J46+J41+J42+J43</f>
        <v>14.24139738969933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3.5527136788005009E-14</v>
      </c>
      <c r="F44" s="258"/>
      <c r="G44" s="44" t="s">
        <v>97</v>
      </c>
      <c r="H44" s="33">
        <f t="shared" si="3"/>
        <v>3.5527136788005009E-14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14.010428039385182</v>
      </c>
      <c r="O44" s="38" t="s">
        <v>100</v>
      </c>
      <c r="P44" s="39">
        <v>364.05687440055453</v>
      </c>
      <c r="Q44" s="39">
        <f t="shared" si="5"/>
        <v>364.05687440055453</v>
      </c>
      <c r="R44" s="40">
        <f>G59</f>
        <v>638.54380090916993</v>
      </c>
      <c r="S44" s="40" t="s">
        <v>39</v>
      </c>
      <c r="T44" s="40">
        <f>I59</f>
        <v>638.54319520683657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1563.4944657473529</v>
      </c>
      <c r="F45" s="258"/>
      <c r="G45" s="44" t="s">
        <v>101</v>
      </c>
      <c r="H45" s="33">
        <f t="shared" si="3"/>
        <v>1563.4944657473529</v>
      </c>
      <c r="I45" s="44" t="s">
        <v>102</v>
      </c>
      <c r="J45" s="33">
        <f t="shared" si="4"/>
        <v>2.5302945092092206</v>
      </c>
      <c r="K45" s="34">
        <v>10</v>
      </c>
      <c r="L45" s="45"/>
      <c r="M45" s="46" t="s">
        <v>103</v>
      </c>
      <c r="N45" s="47">
        <f>J36+J47+J48+J42+J50</f>
        <v>14.038819637146108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3.5527136788005009E-14</v>
      </c>
      <c r="F46" s="258"/>
      <c r="G46" s="44" t="s">
        <v>105</v>
      </c>
      <c r="H46" s="33">
        <f t="shared" si="3"/>
        <v>3.5527136788005009E-14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14.010427677022086</v>
      </c>
      <c r="O46" s="48" t="s">
        <v>108</v>
      </c>
      <c r="P46" s="39">
        <v>274.4869265086154</v>
      </c>
      <c r="Q46" s="39">
        <f t="shared" si="5"/>
        <v>274.4869265086154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2475.7338697943151</v>
      </c>
      <c r="F47" s="258"/>
      <c r="G47" s="44" t="s">
        <v>109</v>
      </c>
      <c r="H47" s="33">
        <f t="shared" si="3"/>
        <v>2475.7338697943151</v>
      </c>
      <c r="I47" s="44" t="s">
        <v>110</v>
      </c>
      <c r="J47" s="33">
        <f t="shared" si="4"/>
        <v>2.5291324043948373</v>
      </c>
      <c r="K47" s="34">
        <v>12</v>
      </c>
      <c r="L47" s="45"/>
      <c r="M47" s="46" t="s">
        <v>111</v>
      </c>
      <c r="N47" s="47">
        <f>J45+J38+J48+J42+J50</f>
        <v>14.038819274783013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14.094081452756392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1597.09765977132</v>
      </c>
      <c r="F49" s="258"/>
      <c r="G49" s="44" t="s">
        <v>117</v>
      </c>
      <c r="H49" s="33">
        <f t="shared" si="3"/>
        <v>1597.09765977132</v>
      </c>
      <c r="I49" s="44" t="s">
        <v>118</v>
      </c>
      <c r="J49" s="33">
        <f t="shared" si="4"/>
        <v>2.5055488064988678</v>
      </c>
      <c r="K49" s="34">
        <v>14</v>
      </c>
      <c r="L49" s="53"/>
      <c r="M49" s="54" t="s">
        <v>119</v>
      </c>
      <c r="N49" s="55">
        <f>J45+J46+J53+J44</f>
        <v>15.03029450920922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4403.0497889409417</v>
      </c>
      <c r="F50" s="258"/>
      <c r="G50" s="44" t="s">
        <v>121</v>
      </c>
      <c r="H50" s="33">
        <f t="shared" si="3"/>
        <v>4403.0497889409417</v>
      </c>
      <c r="I50" s="44" t="s">
        <v>122</v>
      </c>
      <c r="J50" s="33">
        <f t="shared" si="4"/>
        <v>2.659372473518629</v>
      </c>
      <c r="K50" s="34">
        <v>15</v>
      </c>
      <c r="L50" s="35" t="s">
        <v>71</v>
      </c>
      <c r="M50" s="36" t="s">
        <v>123</v>
      </c>
      <c r="N50" s="37">
        <f>J37+J46+J41+J42+J43</f>
        <v>14.21110288049011</v>
      </c>
      <c r="O50" s="38" t="s">
        <v>124</v>
      </c>
      <c r="P50" s="39">
        <v>0</v>
      </c>
      <c r="Q50" s="39">
        <f t="shared" si="5"/>
        <v>0</v>
      </c>
      <c r="R50" s="40">
        <f>G60</f>
        <v>917.72538741396272</v>
      </c>
      <c r="S50" s="40" t="s">
        <v>39</v>
      </c>
      <c r="T50" s="40">
        <f>I60</f>
        <v>917.72538741396261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2435.3252913278789</v>
      </c>
      <c r="F51" s="258"/>
      <c r="G51" s="44" t="s">
        <v>125</v>
      </c>
      <c r="H51" s="33">
        <f t="shared" si="3"/>
        <v>2435.3252913278789</v>
      </c>
      <c r="I51" s="44" t="s">
        <v>126</v>
      </c>
      <c r="J51" s="33">
        <f t="shared" si="4"/>
        <v>2.5117853201567666</v>
      </c>
      <c r="K51" s="34">
        <v>16</v>
      </c>
      <c r="L51" s="45"/>
      <c r="M51" s="46" t="s">
        <v>127</v>
      </c>
      <c r="N51" s="47">
        <f>J37+J38+J39+J40+J51</f>
        <v>13.854514103442245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5593.9956779774757</v>
      </c>
      <c r="F52" s="258"/>
      <c r="G52" s="44" t="s">
        <v>129</v>
      </c>
      <c r="H52" s="33">
        <f t="shared" si="3"/>
        <v>5593.9956779774757</v>
      </c>
      <c r="I52" s="44" t="s">
        <v>130</v>
      </c>
      <c r="J52" s="33">
        <f t="shared" si="4"/>
        <v>3.8103403567600127</v>
      </c>
      <c r="K52" s="34">
        <v>17</v>
      </c>
      <c r="L52" s="45"/>
      <c r="M52" s="46" t="s">
        <v>131</v>
      </c>
      <c r="N52" s="47">
        <f>J37+J38+J39+J49+J43</f>
        <v>14.127449104755804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1.0658141036401503E-13</v>
      </c>
      <c r="F53" s="258"/>
      <c r="G53" s="44" t="s">
        <v>133</v>
      </c>
      <c r="H53" s="33">
        <f t="shared" si="3"/>
        <v>1.0658141036401503E-13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14.155840702516731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13.021443237250121</v>
      </c>
      <c r="O54" s="56" t="s">
        <v>140</v>
      </c>
      <c r="P54" s="39">
        <v>917.72538741396272</v>
      </c>
      <c r="Q54" s="39">
        <f t="shared" si="5"/>
        <v>917.72538741396272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43632.361578113836</v>
      </c>
      <c r="K55" s="34">
        <v>20</v>
      </c>
      <c r="L55" s="35" t="s">
        <v>76</v>
      </c>
      <c r="M55" s="36" t="s">
        <v>142</v>
      </c>
      <c r="N55" s="37">
        <f>J37+J38+J39+J49+J50</f>
        <v>13.980133167812866</v>
      </c>
      <c r="O55" s="38" t="s">
        <v>143</v>
      </c>
      <c r="P55" s="39">
        <v>0</v>
      </c>
      <c r="Q55" s="39">
        <f t="shared" si="5"/>
        <v>0</v>
      </c>
      <c r="R55" s="40">
        <f>G61</f>
        <v>1099.5918662845718</v>
      </c>
      <c r="S55" s="40" t="s">
        <v>39</v>
      </c>
      <c r="T55" s="40">
        <f>I61</f>
        <v>1099.5918662845718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14.008524765573792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14.063786943547171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973.17435225534462</v>
      </c>
      <c r="H58" s="68" t="s">
        <v>39</v>
      </c>
      <c r="I58" s="69">
        <f>C36</f>
        <v>973.17435237331381</v>
      </c>
      <c r="K58" s="34">
        <v>23</v>
      </c>
      <c r="L58" s="45"/>
      <c r="M58" s="46" t="s">
        <v>149</v>
      </c>
      <c r="N58" s="47">
        <f>J37+J46+J53+J44</f>
        <v>15</v>
      </c>
      <c r="O58" s="48" t="s">
        <v>150</v>
      </c>
      <c r="P58" s="39">
        <v>1.4210854715202004E-14</v>
      </c>
      <c r="Q58" s="39">
        <f t="shared" si="5"/>
        <v>1.4210854715202004E-14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638.54380090916993</v>
      </c>
      <c r="H59" s="68" t="s">
        <v>39</v>
      </c>
      <c r="I59" s="69">
        <f t="shared" ref="I59:I60" si="6">C37</f>
        <v>638.54319520683657</v>
      </c>
      <c r="K59" s="34">
        <v>24</v>
      </c>
      <c r="L59" s="45"/>
      <c r="M59" s="46" t="s">
        <v>151</v>
      </c>
      <c r="N59" s="47">
        <f>J52+J53+J44</f>
        <v>13.810340356760012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917.72538741396272</v>
      </c>
      <c r="H60" s="68" t="s">
        <v>39</v>
      </c>
      <c r="I60" s="69">
        <f t="shared" si="6"/>
        <v>917.72538741396261</v>
      </c>
      <c r="K60" s="34">
        <v>25</v>
      </c>
      <c r="L60" s="53"/>
      <c r="M60" s="54" t="s">
        <v>153</v>
      </c>
      <c r="N60" s="55">
        <f>J52+J41+J42+J50</f>
        <v>12.874127300307183</v>
      </c>
      <c r="O60" s="56" t="s">
        <v>154</v>
      </c>
      <c r="P60" s="39">
        <v>1099.5918662845718</v>
      </c>
      <c r="Q60" s="71">
        <f t="shared" si="5"/>
        <v>1099.5918662845718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1099.5918662845718</v>
      </c>
      <c r="H61" s="74" t="s">
        <v>39</v>
      </c>
      <c r="I61" s="69">
        <f>C39</f>
        <v>1099.5918662845718</v>
      </c>
      <c r="K61" s="264" t="s">
        <v>155</v>
      </c>
      <c r="L61" s="264"/>
      <c r="M61" s="264"/>
      <c r="N61" s="76">
        <f>SUM(N36:N60)</f>
        <v>352.04693247235252</v>
      </c>
      <c r="U61" s="77" t="s">
        <v>156</v>
      </c>
      <c r="V61" s="78">
        <f>SUMPRODUCT($Q$36:$Q$60,V36:V60)</f>
        <v>987.89523429562314</v>
      </c>
      <c r="W61" s="78">
        <f>SUMPRODUCT($Q$36:$Q$60,W36:W60)</f>
        <v>1.4210854715202004E-14</v>
      </c>
      <c r="X61" s="78">
        <f t="shared" ref="X61:AN61" si="7">SUMPRODUCT($Q$36:$Q$60,X36:X60)</f>
        <v>623.82291886889141</v>
      </c>
      <c r="Y61" s="78">
        <f t="shared" si="7"/>
        <v>1611.7181531645147</v>
      </c>
      <c r="Z61" s="78">
        <f t="shared" si="7"/>
        <v>973.17435225534462</v>
      </c>
      <c r="AA61" s="78">
        <f t="shared" si="7"/>
        <v>2017.3172536985344</v>
      </c>
      <c r="AB61" s="78">
        <f t="shared" si="7"/>
        <v>2017.3172536985344</v>
      </c>
      <c r="AC61" s="78">
        <f t="shared" si="7"/>
        <v>917.72538741396272</v>
      </c>
      <c r="AD61" s="78">
        <f t="shared" si="7"/>
        <v>1.4210854715202004E-14</v>
      </c>
      <c r="AE61" s="78">
        <f t="shared" si="7"/>
        <v>623.82291886889141</v>
      </c>
      <c r="AF61" s="78">
        <f t="shared" si="7"/>
        <v>1.4210854715202004E-14</v>
      </c>
      <c r="AG61" s="78">
        <f t="shared" si="7"/>
        <v>987.89523429562314</v>
      </c>
      <c r="AH61" s="78">
        <f t="shared" si="7"/>
        <v>0</v>
      </c>
      <c r="AI61" s="78">
        <f t="shared" si="7"/>
        <v>638.54380090916993</v>
      </c>
      <c r="AJ61" s="78">
        <f t="shared" si="7"/>
        <v>1738.1356671937417</v>
      </c>
      <c r="AK61" s="78">
        <f t="shared" si="7"/>
        <v>973.17435225534462</v>
      </c>
      <c r="AL61" s="78">
        <f t="shared" si="7"/>
        <v>2017.3172536985344</v>
      </c>
      <c r="AM61" s="78">
        <f t="shared" si="7"/>
        <v>1.4210854715202004E-14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0.32929841143187438</v>
      </c>
      <c r="W64">
        <f t="shared" ref="W64:AN64" si="8">W61/W63</f>
        <v>9.4739031434680022E-18</v>
      </c>
      <c r="X64">
        <f t="shared" si="8"/>
        <v>0.3119114594344457</v>
      </c>
      <c r="Y64">
        <f t="shared" si="8"/>
        <v>0.53723938438817154</v>
      </c>
      <c r="Z64">
        <f t="shared" si="8"/>
        <v>0.48658717612767233</v>
      </c>
      <c r="AA64">
        <f t="shared" si="8"/>
        <v>1.3448781691323564</v>
      </c>
      <c r="AB64">
        <f t="shared" si="8"/>
        <v>0.67243908456617818</v>
      </c>
      <c r="AC64">
        <f t="shared" si="8"/>
        <v>0.9177253874139627</v>
      </c>
      <c r="AD64">
        <f t="shared" si="8"/>
        <v>1.4210854715202004E-17</v>
      </c>
      <c r="AE64">
        <f t="shared" si="8"/>
        <v>0.4990583350951131</v>
      </c>
      <c r="AF64">
        <f t="shared" si="8"/>
        <v>7.105427357601002E-18</v>
      </c>
      <c r="AG64">
        <f t="shared" si="8"/>
        <v>0.49394761714781155</v>
      </c>
      <c r="AH64">
        <f t="shared" si="8"/>
        <v>0</v>
      </c>
      <c r="AI64">
        <f t="shared" si="8"/>
        <v>0.31927190045458498</v>
      </c>
      <c r="AJ64">
        <f t="shared" si="8"/>
        <v>0.77250474097499633</v>
      </c>
      <c r="AK64">
        <f t="shared" si="8"/>
        <v>0.38926974090213784</v>
      </c>
      <c r="AL64">
        <f t="shared" si="8"/>
        <v>1.3448781691323564</v>
      </c>
      <c r="AM64">
        <f t="shared" si="8"/>
        <v>9.4739031434680022E-18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987.89523429562314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1.4210854715202004E-14</v>
      </c>
      <c r="H67" s="6"/>
      <c r="U67" t="s">
        <v>162</v>
      </c>
      <c r="V67" s="82">
        <f>AA15*(1+0.17*(V61/AA16)^3.8)</f>
        <v>2.5062406459641116</v>
      </c>
      <c r="W67" s="82">
        <f t="shared" ref="W67:AN67" si="9">AB15*(1+0.17*(W61/AB16)^3.8)</f>
        <v>2.5</v>
      </c>
      <c r="X67" s="82">
        <f t="shared" si="9"/>
        <v>2.5050781787866323</v>
      </c>
      <c r="Y67" s="82">
        <f t="shared" si="9"/>
        <v>3.8101337090087348</v>
      </c>
      <c r="Z67" s="82">
        <f t="shared" si="9"/>
        <v>2.5275168954901108</v>
      </c>
      <c r="AA67" s="82">
        <f t="shared" si="9"/>
        <v>3.8103403567600127</v>
      </c>
      <c r="AB67" s="82">
        <f t="shared" si="9"/>
        <v>2.5940741132685288</v>
      </c>
      <c r="AC67" s="82">
        <f t="shared" si="9"/>
        <v>2.8066884104615686</v>
      </c>
      <c r="AD67" s="82">
        <f t="shared" si="9"/>
        <v>2.5</v>
      </c>
      <c r="AE67" s="82">
        <f t="shared" si="9"/>
        <v>2.5302945092092206</v>
      </c>
      <c r="AF67" s="82">
        <f t="shared" si="9"/>
        <v>2.5</v>
      </c>
      <c r="AG67" s="82">
        <f t="shared" si="9"/>
        <v>2.5291324043948373</v>
      </c>
      <c r="AH67" s="82">
        <f t="shared" si="9"/>
        <v>3.75</v>
      </c>
      <c r="AI67" s="82">
        <f t="shared" si="9"/>
        <v>2.5055488064988678</v>
      </c>
      <c r="AJ67" s="82">
        <f t="shared" si="9"/>
        <v>2.659372473518629</v>
      </c>
      <c r="AK67" s="82">
        <f t="shared" si="9"/>
        <v>2.5117853201567666</v>
      </c>
      <c r="AL67" s="82">
        <f t="shared" si="9"/>
        <v>3.8103403567600127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623.82291886889141</v>
      </c>
      <c r="H68" s="6"/>
    </row>
    <row r="69" spans="6:40" x14ac:dyDescent="0.3">
      <c r="F69" s="4" t="s">
        <v>45</v>
      </c>
      <c r="G69" s="4">
        <f>Y61</f>
        <v>1611.7181531645147</v>
      </c>
      <c r="H69" s="6"/>
    </row>
    <row r="70" spans="6:40" x14ac:dyDescent="0.3">
      <c r="F70" s="4" t="s">
        <v>46</v>
      </c>
      <c r="G70" s="4">
        <f>Z61</f>
        <v>973.17435225534462</v>
      </c>
      <c r="U70" s="41" t="s">
        <v>65</v>
      </c>
      <c r="V70">
        <f t="shared" ref="V70:V94" si="10">SUMPRODUCT($V$67:$AN$67,V36:AN36)</f>
        <v>15.018025966120877</v>
      </c>
      <c r="X70">
        <v>15.000195603366421</v>
      </c>
    </row>
    <row r="71" spans="6:40" x14ac:dyDescent="0.3">
      <c r="F71" s="4" t="s">
        <v>47</v>
      </c>
      <c r="G71" s="4">
        <f>AA61</f>
        <v>2017.3172536985344</v>
      </c>
      <c r="U71" s="41" t="s">
        <v>70</v>
      </c>
      <c r="V71">
        <f t="shared" si="10"/>
        <v>13.884808975014559</v>
      </c>
      <c r="X71">
        <v>13.75090229828113</v>
      </c>
    </row>
    <row r="72" spans="6:40" x14ac:dyDescent="0.3">
      <c r="F72" s="4" t="s">
        <v>48</v>
      </c>
      <c r="G72" s="4">
        <f>AB61</f>
        <v>2017.3172536985344</v>
      </c>
      <c r="U72" s="41" t="s">
        <v>75</v>
      </c>
      <c r="V72">
        <f t="shared" si="10"/>
        <v>14.157743976328121</v>
      </c>
      <c r="X72">
        <v>14.225219683523857</v>
      </c>
    </row>
    <row r="73" spans="6:40" x14ac:dyDescent="0.3">
      <c r="F73" s="4" t="s">
        <v>49</v>
      </c>
      <c r="G73" s="4">
        <f>AC61</f>
        <v>917.72538741396272</v>
      </c>
      <c r="U73" s="41" t="s">
        <v>80</v>
      </c>
      <c r="V73">
        <f t="shared" si="10"/>
        <v>14.186135574089047</v>
      </c>
      <c r="X73">
        <v>14.272326357392505</v>
      </c>
    </row>
    <row r="74" spans="6:40" x14ac:dyDescent="0.3">
      <c r="F74" s="4" t="s">
        <v>50</v>
      </c>
      <c r="G74" s="4">
        <f>AD61</f>
        <v>1.4210854715202004E-14</v>
      </c>
      <c r="U74" s="41" t="s">
        <v>84</v>
      </c>
      <c r="V74">
        <f t="shared" si="10"/>
        <v>13.884808612651465</v>
      </c>
      <c r="X74">
        <v>13.805151472614</v>
      </c>
    </row>
    <row r="75" spans="6:40" x14ac:dyDescent="0.3">
      <c r="F75" s="4" t="s">
        <v>51</v>
      </c>
      <c r="G75" s="4">
        <f>AE61</f>
        <v>623.82291886889141</v>
      </c>
      <c r="U75" s="41" t="s">
        <v>88</v>
      </c>
      <c r="V75">
        <f t="shared" si="10"/>
        <v>14.157743613965025</v>
      </c>
      <c r="X75">
        <v>14.279468857856727</v>
      </c>
    </row>
    <row r="76" spans="6:40" x14ac:dyDescent="0.3">
      <c r="F76" s="4" t="s">
        <v>52</v>
      </c>
      <c r="G76" s="4">
        <f>AF61</f>
        <v>1.4210854715202004E-14</v>
      </c>
      <c r="U76" s="41" t="s">
        <v>92</v>
      </c>
      <c r="V76">
        <f t="shared" si="10"/>
        <v>14.186135211725949</v>
      </c>
      <c r="X76">
        <v>14.326575531725375</v>
      </c>
    </row>
    <row r="77" spans="6:40" x14ac:dyDescent="0.3">
      <c r="F77" s="4" t="s">
        <v>53</v>
      </c>
      <c r="G77" s="4">
        <f>AG61</f>
        <v>987.89523429562314</v>
      </c>
      <c r="U77" s="41" t="s">
        <v>96</v>
      </c>
      <c r="V77">
        <f t="shared" si="10"/>
        <v>14.24139738969933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14.010428039385182</v>
      </c>
      <c r="X78">
        <v>13.750771910176033</v>
      </c>
    </row>
    <row r="79" spans="6:40" x14ac:dyDescent="0.3">
      <c r="F79" s="4" t="s">
        <v>55</v>
      </c>
      <c r="G79" s="4">
        <f>AI61</f>
        <v>638.54380090916993</v>
      </c>
      <c r="U79" s="41" t="s">
        <v>104</v>
      </c>
      <c r="V79">
        <f t="shared" si="10"/>
        <v>14.038819637146108</v>
      </c>
      <c r="X79">
        <v>13.801434953032715</v>
      </c>
    </row>
    <row r="80" spans="6:40" x14ac:dyDescent="0.3">
      <c r="F80" s="4" t="s">
        <v>56</v>
      </c>
      <c r="G80" s="4">
        <f>AJ61</f>
        <v>1738.1356671937417</v>
      </c>
      <c r="U80" s="41" t="s">
        <v>108</v>
      </c>
      <c r="V80">
        <f t="shared" si="10"/>
        <v>14.010427677022086</v>
      </c>
      <c r="X80">
        <v>13.808577453496937</v>
      </c>
    </row>
    <row r="81" spans="6:24" x14ac:dyDescent="0.3">
      <c r="F81" s="4" t="s">
        <v>57</v>
      </c>
      <c r="G81" s="4">
        <f>AK61</f>
        <v>973.17435225534462</v>
      </c>
      <c r="U81" s="41" t="s">
        <v>112</v>
      </c>
      <c r="V81">
        <f t="shared" si="10"/>
        <v>14.038819274783009</v>
      </c>
      <c r="X81">
        <v>13.855684127365585</v>
      </c>
    </row>
    <row r="82" spans="6:24" x14ac:dyDescent="0.3">
      <c r="F82" s="4" t="s">
        <v>58</v>
      </c>
      <c r="G82" s="4">
        <f>AL61</f>
        <v>2017.3172536985344</v>
      </c>
      <c r="U82" s="41" t="s">
        <v>116</v>
      </c>
      <c r="V82">
        <f t="shared" si="10"/>
        <v>14.094081452756392</v>
      </c>
      <c r="X82">
        <v>13.280010633369649</v>
      </c>
    </row>
    <row r="83" spans="6:24" x14ac:dyDescent="0.3">
      <c r="F83" s="4" t="s">
        <v>59</v>
      </c>
      <c r="G83" s="4">
        <f>AM61</f>
        <v>1.4210854715202004E-14</v>
      </c>
      <c r="U83" s="41" t="s">
        <v>120</v>
      </c>
      <c r="V83">
        <f t="shared" si="10"/>
        <v>15.03029450920922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14.21110288049011</v>
      </c>
      <c r="X84">
        <v>13.696318465991869</v>
      </c>
    </row>
    <row r="85" spans="6:24" x14ac:dyDescent="0.3">
      <c r="U85" s="41" t="s">
        <v>128</v>
      </c>
      <c r="V85">
        <f t="shared" si="10"/>
        <v>13.854514103442245</v>
      </c>
      <c r="X85">
        <v>13.75056790087643</v>
      </c>
    </row>
    <row r="86" spans="6:24" x14ac:dyDescent="0.3">
      <c r="U86" s="41" t="s">
        <v>132</v>
      </c>
      <c r="V86">
        <f t="shared" si="10"/>
        <v>14.127449104755804</v>
      </c>
      <c r="X86">
        <v>14.224885286119157</v>
      </c>
    </row>
    <row r="87" spans="6:24" x14ac:dyDescent="0.3">
      <c r="U87" s="41" t="s">
        <v>136</v>
      </c>
      <c r="V87">
        <f t="shared" si="10"/>
        <v>14.155840702516731</v>
      </c>
      <c r="X87">
        <v>14.271991959987805</v>
      </c>
    </row>
    <row r="88" spans="6:24" x14ac:dyDescent="0.3">
      <c r="U88" s="41" t="s">
        <v>140</v>
      </c>
      <c r="V88">
        <f t="shared" si="10"/>
        <v>13.021443237250121</v>
      </c>
      <c r="X88">
        <v>11.68222407686552</v>
      </c>
    </row>
    <row r="89" spans="6:24" x14ac:dyDescent="0.3">
      <c r="U89" s="41" t="s">
        <v>143</v>
      </c>
      <c r="V89">
        <f t="shared" si="10"/>
        <v>13.980133167812866</v>
      </c>
      <c r="X89">
        <v>13.753993881759367</v>
      </c>
    </row>
    <row r="90" spans="6:24" x14ac:dyDescent="0.3">
      <c r="U90" s="41" t="s">
        <v>145</v>
      </c>
      <c r="V90">
        <f t="shared" si="10"/>
        <v>14.008524765573792</v>
      </c>
      <c r="X90">
        <v>13.801100555628015</v>
      </c>
    </row>
    <row r="91" spans="6:24" x14ac:dyDescent="0.3">
      <c r="U91" s="41" t="s">
        <v>148</v>
      </c>
      <c r="V91">
        <f t="shared" si="10"/>
        <v>14.063786943547171</v>
      </c>
      <c r="X91">
        <v>13.225427061632079</v>
      </c>
    </row>
    <row r="92" spans="6:24" x14ac:dyDescent="0.3">
      <c r="U92" s="41" t="s">
        <v>150</v>
      </c>
      <c r="V92">
        <f t="shared" si="10"/>
        <v>15</v>
      </c>
      <c r="X92">
        <v>15.239521451121469</v>
      </c>
    </row>
    <row r="93" spans="6:24" x14ac:dyDescent="0.3">
      <c r="U93" s="41" t="s">
        <v>152</v>
      </c>
      <c r="V93">
        <f t="shared" si="10"/>
        <v>13.810340356760012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12.874127300307183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2.5062406459641116</v>
      </c>
      <c r="K97" s="4" t="s">
        <v>61</v>
      </c>
      <c r="L97" s="76">
        <f>MIN(N36:N43)</f>
        <v>13.884808612651465</v>
      </c>
      <c r="M97" s="135" t="s">
        <v>11</v>
      </c>
      <c r="N97" s="4">
        <v>15</v>
      </c>
      <c r="O97" s="4">
        <v>99999</v>
      </c>
      <c r="P97" s="76">
        <f>L97</f>
        <v>13.884808612651465</v>
      </c>
      <c r="Q97" s="76">
        <f>L98</f>
        <v>14.010427677022086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14.010427677022086</v>
      </c>
      <c r="M98" s="135" t="s">
        <v>12</v>
      </c>
      <c r="N98" s="4">
        <v>99999</v>
      </c>
      <c r="O98" s="4">
        <v>15</v>
      </c>
      <c r="P98" s="76">
        <f>L99</f>
        <v>13.021443237250121</v>
      </c>
      <c r="Q98" s="76">
        <f>L100</f>
        <v>12.874127300307183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2.5050781787866323</v>
      </c>
      <c r="K99" s="4" t="s">
        <v>71</v>
      </c>
      <c r="L99" s="76">
        <f>MIN(N50:N54)</f>
        <v>13.021443237250121</v>
      </c>
      <c r="M99" s="135" t="s">
        <v>13</v>
      </c>
      <c r="N99" s="76">
        <f>L101</f>
        <v>14.24139738969933</v>
      </c>
      <c r="O99" s="76">
        <f>L102</f>
        <v>13.021443237250121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3.8101337090087348</v>
      </c>
      <c r="K100" s="4" t="s">
        <v>76</v>
      </c>
      <c r="L100" s="76">
        <f>MIN(N55:N60)</f>
        <v>12.874127300307183</v>
      </c>
      <c r="M100" s="135" t="s">
        <v>14</v>
      </c>
      <c r="N100" s="76">
        <f>L104</f>
        <v>14.094081452756392</v>
      </c>
      <c r="O100" s="76">
        <f>L105</f>
        <v>12.874127300307183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2.5275168954901108</v>
      </c>
      <c r="K101" s="4" t="s">
        <v>252</v>
      </c>
      <c r="L101" s="76">
        <f>J104+J103+J102+J107+J106</f>
        <v>14.24139738969933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3.8103403567600127</v>
      </c>
      <c r="K102" s="4" t="s">
        <v>253</v>
      </c>
      <c r="L102" s="76">
        <f>J104+J103+J102+J113</f>
        <v>13.021443237250121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2.5940741132685288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2.8066884104615686</v>
      </c>
      <c r="K104" s="4" t="s">
        <v>255</v>
      </c>
      <c r="L104" s="76">
        <f>J111+J103+J102+J107+J106</f>
        <v>14.094081452756392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12.874127300307183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2.5302945092092206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2.5291324043948373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2.5055488064988678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2.659372473518629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2.5117853201567666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3.8103403567600127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2024-01-07T17:12:32Z</dcterms:modified>
</cp:coreProperties>
</file>