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0\"/>
    </mc:Choice>
  </mc:AlternateContent>
  <xr:revisionPtr revIDLastSave="0" documentId="13_ncr:1_{4D6F6BEB-3726-48D8-9873-3D9B11C12261}" xr6:coauthVersionLast="47" xr6:coauthVersionMax="47" xr10:uidLastSave="{00000000-0000-0000-0000-000000000000}"/>
  <bookViews>
    <workbookView xWindow="7236" yWindow="312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6" l="1"/>
  <c r="I46" i="6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G48" i="6"/>
  <c r="H48" i="6"/>
  <c r="I48" i="6"/>
  <c r="J48" i="6"/>
  <c r="G49" i="6"/>
  <c r="H49" i="6"/>
  <c r="I49" i="6"/>
  <c r="J49" i="6"/>
  <c r="H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8" i="4"/>
  <c r="T87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AL39" i="5" l="1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37" i="5"/>
  <c r="I28" i="7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G25" i="7" s="1"/>
  <c r="U108" i="4"/>
  <c r="Z50" i="5"/>
  <c r="AA125" i="5" s="1"/>
  <c r="Y148" i="5" s="1"/>
  <c r="T109" i="4"/>
  <c r="V111" i="4"/>
  <c r="AA136" i="5"/>
  <c r="I27" i="7" s="1"/>
  <c r="U110" i="4"/>
  <c r="AA158" i="5"/>
  <c r="T111" i="4"/>
  <c r="S109" i="4"/>
  <c r="S111" i="4"/>
  <c r="Y135" i="5"/>
  <c r="G26" i="7" s="1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I25" i="7" s="1"/>
  <c r="O52" i="5"/>
  <c r="O53" i="5" s="1"/>
  <c r="J49" i="5"/>
  <c r="K49" i="5" s="1"/>
  <c r="H60" i="5" s="1"/>
  <c r="AA156" i="5"/>
  <c r="AB52" i="5"/>
  <c r="AB53" i="5" s="1"/>
  <c r="Z136" i="5"/>
  <c r="H27" i="7" s="1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H28" i="7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I26" i="7" s="1"/>
  <c r="S119" i="4" l="1"/>
  <c r="X38" i="4" s="1"/>
  <c r="Y156" i="5"/>
  <c r="V113" i="4"/>
  <c r="V114" i="4" s="1"/>
  <c r="Y145" i="5"/>
  <c r="Y159" i="5"/>
  <c r="Y137" i="5"/>
  <c r="G28" i="7" s="1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G27" i="7" s="1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F27" i="7" s="1"/>
  <c r="X147" i="5"/>
  <c r="Z145" i="5"/>
  <c r="G60" i="5"/>
  <c r="E60" i="5"/>
  <c r="Z134" i="5"/>
  <c r="H25" i="7" s="1"/>
  <c r="AL52" i="5"/>
  <c r="AL53" i="5" s="1"/>
  <c r="AJ52" i="5"/>
  <c r="AJ53" i="5" s="1"/>
  <c r="AN48" i="5"/>
  <c r="AO48" i="5" s="1"/>
  <c r="Z157" i="5"/>
  <c r="Z135" i="5"/>
  <c r="H26" i="7" s="1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F28" i="7" s="1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F25" i="7" s="1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F26" i="7" s="1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<sst xmlns="http://schemas.openxmlformats.org/spreadsheetml/2006/main" count="2044" uniqueCount="259">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</sst>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13.884808612651465</v>
      </c>
      <c r="L28" s="147">
        <v>14.010427677022086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13.021443237250121</v>
      </c>
      <c r="L29" s="147">
        <v>12.874127300307183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14.24139738969933</v>
      </c>
      <c r="J30" s="4">
        <v>13.021443237250121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14.094081452756392</v>
      </c>
      <c r="J31" s="4">
        <v>12.874127300307183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13.647472944522285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4.6718418736138658E-11</v>
      </c>
      <c r="V44" s="215">
        <f t="shared" si="1"/>
        <v>3.6982303105602112E-11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2.3216623638781757E-10</v>
      </c>
      <c r="V45" s="215">
        <f t="shared" si="1"/>
        <v>3.0505663793634712E-10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2.4058479120525246E-11</v>
      </c>
      <c r="T46" s="215">
        <f t="shared" si="1"/>
        <v>2.3216623638781757E-10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3.1650564233905104E-11</v>
      </c>
      <c r="T47" s="215">
        <f t="shared" si="1"/>
        <v>3.0505663793634712E-10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4.6718418736138658E-11</v>
      </c>
      <c r="V53" s="216">
        <f t="shared" si="2"/>
        <v>3.6982303105602112E-11</v>
      </c>
      <c r="W53" s="165">
        <f>N40</f>
        <v>2050</v>
      </c>
      <c r="X53" s="165">
        <f>SUM(S53:V53)</f>
        <v>8.9548629121610278E-11</v>
      </c>
      <c r="Y53" s="129">
        <f>W53/X53</f>
        <v>22892589424412.359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2.3216623638781757E-10</v>
      </c>
      <c r="V54" s="216">
        <f t="shared" si="2"/>
        <v>3.0505663793634712E-10</v>
      </c>
      <c r="W54" s="165">
        <f>N41</f>
        <v>2050</v>
      </c>
      <c r="X54" s="165">
        <f>SUM(S54:V54)</f>
        <v>5.4307078160403414E-10</v>
      </c>
      <c r="Y54" s="129">
        <f>W54/X54</f>
        <v>3774830223686.5762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2.4058479120525246E-11</v>
      </c>
      <c r="T55" s="216">
        <f t="shared" si="2"/>
        <v>2.3216623638781757E-10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2.6207262278821232E-10</v>
      </c>
      <c r="Y55" s="129">
        <f>W55/X55</f>
        <v>4021785979727.3242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3.1650564233905104E-11</v>
      </c>
      <c r="T56" s="216">
        <f t="shared" si="2"/>
        <v>3.0505663793634712E-10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3.4255510945012175E-10</v>
      </c>
      <c r="Y56" s="129">
        <f>W56/X56</f>
        <v>3234516051383.9365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6.1556950634299854E-11</v>
      </c>
      <c r="T58" s="165">
        <f>SUM(T53:T56)</f>
        <v>5.4307078160403414E-10</v>
      </c>
      <c r="U58" s="165">
        <f>SUM(U53:U56)</f>
        <v>2.8473256240382578E-10</v>
      </c>
      <c r="V58" s="165">
        <f>SUM(V53:V56)</f>
        <v>3.4788684832181877E-10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33302494338595.93</v>
      </c>
      <c r="T59" s="120">
        <f>T57/T58</f>
        <v>3774830223686.5762</v>
      </c>
      <c r="U59" s="120">
        <f>U57/U58</f>
        <v>3701719224179.04</v>
      </c>
      <c r="V59" s="120">
        <f>V57/V58</f>
        <v>3184943625621.1255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194.74989908048815</v>
      </c>
      <c r="T64" s="216">
        <f t="shared" si="3"/>
        <v>0</v>
      </c>
      <c r="U64" s="216">
        <f t="shared" si="3"/>
        <v>172.93846875881073</v>
      </c>
      <c r="V64" s="216">
        <f t="shared" si="3"/>
        <v>117.7865505369758</v>
      </c>
      <c r="W64" s="165">
        <f>W53</f>
        <v>2050</v>
      </c>
      <c r="X64" s="165">
        <f>SUM(S64:V64)</f>
        <v>485.47491837627467</v>
      </c>
      <c r="Y64" s="129">
        <f>W64/X64</f>
        <v>4.2226692304855931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22.074857145368167</v>
      </c>
      <c r="U65" s="216">
        <f t="shared" si="3"/>
        <v>859.41422044207968</v>
      </c>
      <c r="V65" s="216">
        <f t="shared" si="3"/>
        <v>971.58819444878043</v>
      </c>
      <c r="W65" s="165">
        <f>W54</f>
        <v>2050</v>
      </c>
      <c r="X65" s="165">
        <f>SUM(S65:V65)</f>
        <v>1853.0772720362284</v>
      </c>
      <c r="Y65" s="129">
        <f>W65/X65</f>
        <v>1.1062679527375487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801.20736470652037</v>
      </c>
      <c r="T66" s="216">
        <f t="shared" si="3"/>
        <v>876.38812603629594</v>
      </c>
      <c r="U66" s="216">
        <f t="shared" si="3"/>
        <v>21.647310799109508</v>
      </c>
      <c r="V66" s="216">
        <f t="shared" si="3"/>
        <v>0</v>
      </c>
      <c r="W66" s="165">
        <f>W55</f>
        <v>1054</v>
      </c>
      <c r="X66" s="165">
        <f>SUM(S66:V66)</f>
        <v>1699.2428015419259</v>
      </c>
      <c r="Y66" s="129">
        <f>W66/X66</f>
        <v>0.62027627778889516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1054.0427362129915</v>
      </c>
      <c r="T67" s="216">
        <f t="shared" si="3"/>
        <v>1151.537016818336</v>
      </c>
      <c r="U67" s="216">
        <f t="shared" si="3"/>
        <v>0</v>
      </c>
      <c r="V67" s="216">
        <f t="shared" si="3"/>
        <v>18.625255014243759</v>
      </c>
      <c r="W67" s="165">
        <f>W56</f>
        <v>1108</v>
      </c>
      <c r="X67" s="165">
        <f>SUM(S67:V67)</f>
        <v>2224.2050080455715</v>
      </c>
      <c r="Y67" s="129">
        <f>W67/X67</f>
        <v>0.49815551893465493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822.36440648735174</v>
      </c>
      <c r="T75" s="216">
        <f t="shared" si="4"/>
        <v>0</v>
      </c>
      <c r="U75" s="216">
        <f t="shared" si="4"/>
        <v>730.26195079512411</v>
      </c>
      <c r="V75" s="216">
        <f t="shared" si="4"/>
        <v>497.37364271752398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24.420707021180291</v>
      </c>
      <c r="U76" s="216">
        <f t="shared" si="4"/>
        <v>950.74241020199588</v>
      </c>
      <c r="V76" s="216">
        <f t="shared" si="4"/>
        <v>1074.8368827768238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496.96992191721029</v>
      </c>
      <c r="T77" s="216">
        <f t="shared" si="4"/>
        <v>543.60276471617874</v>
      </c>
      <c r="U77" s="216">
        <f t="shared" si="4"/>
        <v>13.427313366610999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525.07720623748639</v>
      </c>
      <c r="T78" s="216">
        <f t="shared" si="4"/>
        <v>573.64452018560269</v>
      </c>
      <c r="U78" s="216">
        <f t="shared" si="4"/>
        <v>0</v>
      </c>
      <c r="V78" s="216">
        <f t="shared" si="4"/>
        <v>9.2782735769108839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1844.4115346420485</v>
      </c>
      <c r="T80" s="165">
        <f>SUM(T75:T78)</f>
        <v>1141.6679919229618</v>
      </c>
      <c r="U80" s="165">
        <f>SUM(U75:U78)</f>
        <v>1694.431674363731</v>
      </c>
      <c r="V80" s="165">
        <f>SUM(V75:V78)</f>
        <v>1581.4887990712587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1.1114656146399837</v>
      </c>
      <c r="T81" s="120">
        <f>T79/T80</f>
        <v>1.7956183535872758</v>
      </c>
      <c r="U81" s="120">
        <f>U79/U80</f>
        <v>0.62203747483402261</v>
      </c>
      <c r="V81" s="120">
        <f>V79/V80</f>
        <v>0.70060565756183757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914.0297605145098</v>
      </c>
      <c r="T86" s="131">
        <f t="shared" si="5"/>
        <v>0</v>
      </c>
      <c r="U86" s="131">
        <f t="shared" si="5"/>
        <v>454.25029983996626</v>
      </c>
      <c r="V86" s="131">
        <f t="shared" si="5"/>
        <v>348.46278801003734</v>
      </c>
      <c r="W86" s="165">
        <f>W75</f>
        <v>2050</v>
      </c>
      <c r="X86" s="165">
        <f>SUM(S86:V86)</f>
        <v>1716.7428483645135</v>
      </c>
      <c r="Y86" s="129">
        <f>W86/X86</f>
        <v>1.1941217649183569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43.850269734808982</v>
      </c>
      <c r="U87" s="131">
        <f t="shared" si="5"/>
        <v>591.39740805966198</v>
      </c>
      <c r="V87" s="131">
        <f t="shared" si="5"/>
        <v>753.03680102957242</v>
      </c>
      <c r="W87" s="165">
        <f>W76</f>
        <v>2050</v>
      </c>
      <c r="X87" s="165">
        <f>SUM(S87:V87)</f>
        <v>1388.2844788240434</v>
      </c>
      <c r="Y87" s="129">
        <f>W87/X87</f>
        <v>1.4766425983069893</v>
      </c>
    </row>
    <row r="88" spans="17:25" ht="15.6" x14ac:dyDescent="0.3">
      <c r="Q88" s="128"/>
      <c r="R88" s="131">
        <v>3</v>
      </c>
      <c r="S88" s="131">
        <f t="shared" si="5"/>
        <v>552.36497972129689</v>
      </c>
      <c r="T88" s="131">
        <f t="shared" si="5"/>
        <v>976.10310138515615</v>
      </c>
      <c r="U88" s="131">
        <f t="shared" si="5"/>
        <v>8.3522921003718249</v>
      </c>
      <c r="V88" s="131">
        <f t="shared" si="5"/>
        <v>0</v>
      </c>
      <c r="W88" s="165">
        <f>W77</f>
        <v>1054</v>
      </c>
      <c r="X88" s="165">
        <f>SUM(S88:V88)</f>
        <v>1536.820373206825</v>
      </c>
      <c r="Y88" s="129">
        <f>W88/X88</f>
        <v>0.68583161596215569</v>
      </c>
    </row>
    <row r="89" spans="17:25" ht="15.6" x14ac:dyDescent="0.3">
      <c r="Q89" s="128"/>
      <c r="R89" s="131">
        <v>4</v>
      </c>
      <c r="S89" s="131">
        <f t="shared" si="5"/>
        <v>583.60525976419331</v>
      </c>
      <c r="T89" s="131">
        <f t="shared" si="5"/>
        <v>1030.0466288800346</v>
      </c>
      <c r="U89" s="131">
        <f t="shared" si="5"/>
        <v>0</v>
      </c>
      <c r="V89" s="131">
        <f t="shared" si="5"/>
        <v>6.5004109603902727</v>
      </c>
      <c r="W89" s="165">
        <f>W78</f>
        <v>1108</v>
      </c>
      <c r="X89" s="165">
        <f>SUM(S89:V89)</f>
        <v>1620.1522996046183</v>
      </c>
      <c r="Y89" s="129">
        <f>W89/X89</f>
        <v>0.68388632369339364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1091.4628308134895</v>
      </c>
      <c r="T97" s="131">
        <f t="shared" si="6"/>
        <v>0</v>
      </c>
      <c r="U97" s="131">
        <f t="shared" si="6"/>
        <v>542.43016975959335</v>
      </c>
      <c r="V97" s="131">
        <f t="shared" si="6"/>
        <v>416.10699942691701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64.751176237670677</v>
      </c>
      <c r="U98" s="131">
        <f t="shared" si="6"/>
        <v>873.28260526923805</v>
      </c>
      <c r="V98" s="131">
        <f t="shared" si="6"/>
        <v>1111.9662184930912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378.82936664316043</v>
      </c>
      <c r="T99" s="131">
        <f t="shared" si="6"/>
        <v>669.44236736865355</v>
      </c>
      <c r="U99" s="131">
        <f t="shared" si="6"/>
        <v>5.7282659881859566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399.11965558826216</v>
      </c>
      <c r="T100" s="131">
        <f t="shared" si="6"/>
        <v>704.43480225754024</v>
      </c>
      <c r="U100" s="131">
        <f t="shared" si="6"/>
        <v>0</v>
      </c>
      <c r="V100" s="131">
        <f t="shared" si="6"/>
        <v>4.4455421541975459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1869.4118530449123</v>
      </c>
      <c r="T102" s="165">
        <f>SUM(T97:T100)</f>
        <v>1438.6283458638645</v>
      </c>
      <c r="U102" s="165">
        <f>SUM(U97:U100)</f>
        <v>1421.4410410170174</v>
      </c>
      <c r="V102" s="165">
        <f>SUM(V97:V100)</f>
        <v>1532.5187600742056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1.0966015844293189</v>
      </c>
      <c r="T103" s="120">
        <f>T101/T102</f>
        <v>1.4249684471280317</v>
      </c>
      <c r="U103" s="120">
        <f>U101/U102</f>
        <v>0.74150103281517787</v>
      </c>
      <c r="V103" s="120">
        <f>V101/V102</f>
        <v>0.72299278081682339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1196.8998696157821</v>
      </c>
      <c r="T108" s="131">
        <f t="shared" ref="T108:V108" si="7">T97*T$103</f>
        <v>0</v>
      </c>
      <c r="U108" s="131">
        <f t="shared" si="7"/>
        <v>402.21253110685075</v>
      </c>
      <c r="V108" s="131">
        <f t="shared" si="7"/>
        <v>300.84235663301109</v>
      </c>
      <c r="W108" s="165">
        <f>W97</f>
        <v>2050</v>
      </c>
      <c r="X108" s="165">
        <f>SUM(S108:V108)</f>
        <v>1899.954757355644</v>
      </c>
      <c r="Y108" s="129">
        <f>W108/X108</f>
        <v>1.0789730608391901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92.268383053107087</v>
      </c>
      <c r="U109" s="131">
        <f t="shared" si="8"/>
        <v>647.53995374666931</v>
      </c>
      <c r="V109" s="131">
        <f t="shared" si="8"/>
        <v>803.94354848268745</v>
      </c>
      <c r="W109" s="165">
        <f>W98</f>
        <v>2050</v>
      </c>
      <c r="X109" s="165">
        <f>SUM(S109:V109)</f>
        <v>1543.7518852824637</v>
      </c>
      <c r="Y109" s="129">
        <f>W109/X109</f>
        <v>1.3279336009522715</v>
      </c>
    </row>
    <row r="110" spans="17:25" ht="15.6" x14ac:dyDescent="0.3">
      <c r="Q110" s="70"/>
      <c r="R110" s="131">
        <v>3</v>
      </c>
      <c r="S110" s="131">
        <f t="shared" ref="S110:V110" si="9">S99*S$103</f>
        <v>415.42488368924506</v>
      </c>
      <c r="T110" s="131">
        <f t="shared" si="9"/>
        <v>953.93425067102362</v>
      </c>
      <c r="U110" s="131">
        <f t="shared" si="9"/>
        <v>4.2475151464799419</v>
      </c>
      <c r="V110" s="131">
        <f t="shared" si="9"/>
        <v>0</v>
      </c>
      <c r="W110" s="165">
        <f>W99</f>
        <v>1054</v>
      </c>
      <c r="X110" s="165">
        <f>SUM(S110:V110)</f>
        <v>1373.6066495067487</v>
      </c>
      <c r="Y110" s="129">
        <f>W110/X110</f>
        <v>0.76732301811328818</v>
      </c>
    </row>
    <row r="111" spans="17:25" ht="15.6" x14ac:dyDescent="0.3">
      <c r="Q111" s="70"/>
      <c r="R111" s="131">
        <v>4</v>
      </c>
      <c r="S111" s="131">
        <f t="shared" ref="S111:V111" si="10">S100*S$103</f>
        <v>437.67524669497232</v>
      </c>
      <c r="T111" s="131">
        <f t="shared" si="10"/>
        <v>1003.7973662758692</v>
      </c>
      <c r="U111" s="131">
        <f t="shared" si="10"/>
        <v>0</v>
      </c>
      <c r="V111" s="131">
        <f t="shared" si="10"/>
        <v>3.2140948843016952</v>
      </c>
      <c r="W111" s="165">
        <f>W100</f>
        <v>1108</v>
      </c>
      <c r="X111" s="165">
        <f>SUM(S111:V111)</f>
        <v>1444.6867078551431</v>
      </c>
      <c r="Y111" s="129">
        <f>W111/X111</f>
        <v>0.76694828987870611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2050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13.647472944522285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C120" zoomScale="55" zoomScaleNormal="55" workbookViewId="0">
      <selection activeCell="X134" sqref="X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4.6718418736138658E-11</v>
      </c>
      <c r="H7" s="132">
        <f>'Trip Length Frequency'!V44</f>
        <v>3.6982303105602112E-11</v>
      </c>
      <c r="I7" s="120">
        <f>SUMPRODUCT(E18:H18,E7:H7)</f>
        <v>1.0220581511262977E-7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4.6718418736138658E-11</v>
      </c>
      <c r="R7" s="132">
        <f t="shared" si="0"/>
        <v>3.6982303105602112E-11</v>
      </c>
      <c r="S7" s="120">
        <f>SUMPRODUCT(O18:R18,O7:R7)</f>
        <v>1.6226456623950202E-7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4.6718418736138658E-11</v>
      </c>
      <c r="AB7" s="132">
        <f t="shared" si="1"/>
        <v>3.6982303105602112E-11</v>
      </c>
      <c r="AC7" s="120">
        <f>SUMPRODUCT(Y18:AB18,Y7:AB7)</f>
        <v>1.6226456623950202E-7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4.6718418736138658E-11</v>
      </c>
      <c r="AL7" s="132">
        <f t="shared" si="2"/>
        <v>3.6982303105602112E-11</v>
      </c>
      <c r="AM7" s="120">
        <f>SUMPRODUCT(AI18:AL18,AI7:AL7)</f>
        <v>1.838453271756383E-7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4.6718418736138658E-11</v>
      </c>
      <c r="AV7" s="132">
        <f t="shared" si="3"/>
        <v>3.6982303105602112E-11</v>
      </c>
      <c r="AW7" s="120">
        <f>SUMPRODUCT(AS18:AV18,AS7:AV7)</f>
        <v>1.9587047567644892E-7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4.6718418736138658E-11</v>
      </c>
      <c r="BF7" s="132">
        <f t="shared" si="4"/>
        <v>3.6982303105602112E-11</v>
      </c>
      <c r="BG7" s="120">
        <f>SUMPRODUCT(BC18:BF18,BC7:BF7)</f>
        <v>2.088024705379433E-7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4.6718418736138658E-11</v>
      </c>
      <c r="BP7" s="132">
        <f t="shared" si="5"/>
        <v>3.6982303105602112E-11</v>
      </c>
      <c r="BQ7" s="120">
        <f>SUMPRODUCT(BM18:BP18,BM7:BP7)</f>
        <v>2.3618903453357566E-7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2.3216623638781757E-10</v>
      </c>
      <c r="H8" s="132">
        <f>'Trip Length Frequency'!V45</f>
        <v>3.0505663793634712E-10</v>
      </c>
      <c r="I8" s="120">
        <f>SUMPRODUCT(E18:H18,E8:H8)</f>
        <v>5.9469417790996479E-7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2.3216623638781757E-10</v>
      </c>
      <c r="R8" s="132">
        <f t="shared" si="0"/>
        <v>3.0505663793634712E-10</v>
      </c>
      <c r="S8" s="120">
        <f>SUMPRODUCT(O18:R18,O8:R8)</f>
        <v>9.9030268224858941E-7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2.3216623638781757E-10</v>
      </c>
      <c r="AB8" s="132">
        <f t="shared" si="1"/>
        <v>3.0505663793634712E-10</v>
      </c>
      <c r="AC8" s="120">
        <f>SUMPRODUCT(Y18:AB18,Y8:AB8)</f>
        <v>9.9030268224858941E-7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2.3216623638781757E-10</v>
      </c>
      <c r="AL8" s="132">
        <f t="shared" si="2"/>
        <v>3.0505663793634712E-10</v>
      </c>
      <c r="AM8" s="120">
        <f>SUMPRODUCT(AI18:AL18,AI8:AL8)</f>
        <v>1.1222189281383447E-6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2.3216623638781757E-10</v>
      </c>
      <c r="AV8" s="132">
        <f t="shared" si="3"/>
        <v>3.0505663793634712E-10</v>
      </c>
      <c r="AW8" s="120">
        <f>SUMPRODUCT(AS18:AV18,AS8:AV8)</f>
        <v>1.1957266868751971E-6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2.3216623638781757E-10</v>
      </c>
      <c r="BF8" s="132">
        <f t="shared" si="4"/>
        <v>3.0505663793634712E-10</v>
      </c>
      <c r="BG8" s="120">
        <f>SUMPRODUCT(BC18:BF18,BC8:BF8)</f>
        <v>1.2747791171331231E-6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2.3216623638781757E-10</v>
      </c>
      <c r="BP8" s="132">
        <f t="shared" si="5"/>
        <v>3.0505663793634712E-10</v>
      </c>
      <c r="BQ8" s="120">
        <f>SUMPRODUCT(BM18:BP18,BM8:BP8)</f>
        <v>1.4420948803860367E-6</v>
      </c>
      <c r="BS8" s="129"/>
    </row>
    <row r="9" spans="2:71" x14ac:dyDescent="0.3">
      <c r="C9" s="128"/>
      <c r="D9" s="4" t="s">
        <v>13</v>
      </c>
      <c r="E9" s="132">
        <f>'Trip Length Frequency'!S46</f>
        <v>2.4058479120525246E-11</v>
      </c>
      <c r="F9" s="132">
        <f>'Trip Length Frequency'!T46</f>
        <v>2.3216623638781757E-10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5.3142436106508524E-7</v>
      </c>
      <c r="K9" s="129"/>
      <c r="M9" s="128"/>
      <c r="N9" s="4" t="s">
        <v>13</v>
      </c>
      <c r="O9" s="132">
        <f t="shared" si="0"/>
        <v>2.4058479120525246E-11</v>
      </c>
      <c r="P9" s="132">
        <f t="shared" si="0"/>
        <v>2.3216623638781757E-10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4.2820258251367988E-7</v>
      </c>
      <c r="U9" s="129"/>
      <c r="W9" s="128"/>
      <c r="X9" s="4" t="s">
        <v>13</v>
      </c>
      <c r="Y9" s="132">
        <f t="shared" si="1"/>
        <v>2.4058479120525246E-11</v>
      </c>
      <c r="Z9" s="132">
        <f t="shared" si="1"/>
        <v>2.3216623638781757E-10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4.2820258251367988E-7</v>
      </c>
      <c r="AE9" s="129"/>
      <c r="AG9" s="128"/>
      <c r="AH9" s="4" t="s">
        <v>13</v>
      </c>
      <c r="AI9" s="132">
        <f t="shared" si="2"/>
        <v>2.4058479120525246E-11</v>
      </c>
      <c r="AJ9" s="132">
        <f t="shared" si="2"/>
        <v>2.3216623638781757E-10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4.8574358166482512E-7</v>
      </c>
      <c r="AO9" s="129"/>
      <c r="AQ9" s="128"/>
      <c r="AR9" s="4" t="s">
        <v>13</v>
      </c>
      <c r="AS9" s="132">
        <f t="shared" si="3"/>
        <v>2.4058479120525246E-11</v>
      </c>
      <c r="AT9" s="132">
        <f t="shared" si="3"/>
        <v>2.3216623638781757E-10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5.1787082227315815E-7</v>
      </c>
      <c r="AY9" s="129"/>
      <c r="BA9" s="128"/>
      <c r="BB9" s="4" t="s">
        <v>13</v>
      </c>
      <c r="BC9" s="132">
        <f t="shared" si="4"/>
        <v>2.4058479120525246E-11</v>
      </c>
      <c r="BD9" s="132">
        <f t="shared" si="4"/>
        <v>2.3216623638781757E-10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5.5246782854967587E-7</v>
      </c>
      <c r="BI9" s="129"/>
      <c r="BK9" s="128"/>
      <c r="BL9" s="4" t="s">
        <v>13</v>
      </c>
      <c r="BM9" s="132">
        <f t="shared" si="5"/>
        <v>2.4058479120525246E-11</v>
      </c>
      <c r="BN9" s="132">
        <f t="shared" si="5"/>
        <v>2.3216623638781757E-10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6.2541722844403744E-7</v>
      </c>
      <c r="BS9" s="129"/>
    </row>
    <row r="10" spans="2:71" x14ac:dyDescent="0.3">
      <c r="C10" s="128"/>
      <c r="D10" s="4" t="s">
        <v>14</v>
      </c>
      <c r="E10" s="132">
        <f>'Trip Length Frequency'!S47</f>
        <v>3.1650564233905104E-11</v>
      </c>
      <c r="F10" s="132">
        <f>'Trip Length Frequency'!T47</f>
        <v>3.0505663793634712E-10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6.9672924571511258E-7</v>
      </c>
      <c r="K10" s="129"/>
      <c r="M10" s="128"/>
      <c r="N10" s="4" t="s">
        <v>14</v>
      </c>
      <c r="O10" s="132">
        <f t="shared" si="0"/>
        <v>3.1650564233905104E-11</v>
      </c>
      <c r="P10" s="132">
        <f t="shared" si="0"/>
        <v>3.0505663793634712E-10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5.5821796548667417E-7</v>
      </c>
      <c r="U10" s="129"/>
      <c r="W10" s="128"/>
      <c r="X10" s="4" t="s">
        <v>14</v>
      </c>
      <c r="Y10" s="132">
        <f t="shared" si="1"/>
        <v>3.1650564233905104E-11</v>
      </c>
      <c r="Z10" s="132">
        <f t="shared" si="1"/>
        <v>3.0505663793634712E-10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5.5821796548667417E-7</v>
      </c>
      <c r="AE10" s="129"/>
      <c r="AG10" s="128"/>
      <c r="AH10" s="4" t="s">
        <v>14</v>
      </c>
      <c r="AI10" s="132">
        <f t="shared" si="2"/>
        <v>3.1650564233905104E-11</v>
      </c>
      <c r="AJ10" s="132">
        <f t="shared" si="2"/>
        <v>3.0505663793634712E-10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6.3324969335391735E-7</v>
      </c>
      <c r="AO10" s="129"/>
      <c r="AQ10" s="128"/>
      <c r="AR10" s="4" t="s">
        <v>14</v>
      </c>
      <c r="AS10" s="132">
        <f t="shared" si="3"/>
        <v>3.1650564233905104E-11</v>
      </c>
      <c r="AT10" s="132">
        <f t="shared" si="3"/>
        <v>3.0505663793634712E-10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6.7514438500666008E-7</v>
      </c>
      <c r="AY10" s="129"/>
      <c r="BA10" s="128"/>
      <c r="BB10" s="4" t="s">
        <v>14</v>
      </c>
      <c r="BC10" s="132">
        <f t="shared" si="4"/>
        <v>3.1650564233905104E-11</v>
      </c>
      <c r="BD10" s="132">
        <f t="shared" si="4"/>
        <v>3.0505663793634712E-10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7.2026095725876745E-7</v>
      </c>
      <c r="BI10" s="129"/>
      <c r="BK10" s="128"/>
      <c r="BL10" s="4" t="s">
        <v>14</v>
      </c>
      <c r="BM10" s="132">
        <f t="shared" si="5"/>
        <v>3.1650564233905104E-11</v>
      </c>
      <c r="BN10" s="132">
        <f t="shared" si="5"/>
        <v>3.0505663793634712E-10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8.1538124937555007E-7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240.4543255838162</v>
      </c>
      <c r="F14" s="139">
        <f t="shared" si="6"/>
        <v>0</v>
      </c>
      <c r="G14" s="139">
        <f t="shared" si="6"/>
        <v>987.65894339705619</v>
      </c>
      <c r="H14" s="139">
        <f t="shared" si="6"/>
        <v>821.88673101912764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104.65918946700441</v>
      </c>
      <c r="P14" s="139">
        <f t="shared" si="7"/>
        <v>0</v>
      </c>
      <c r="Q14" s="139">
        <f t="shared" si="7"/>
        <v>1207.4487454003095</v>
      </c>
      <c r="R14" s="139">
        <f t="shared" si="7"/>
        <v>874.63861628396637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111.70400725272056</v>
      </c>
      <c r="Z14" s="139">
        <f t="shared" ref="Z14:AB14" si="8">$AC14*(Z$18*Z7*1)/$AC7</f>
        <v>0</v>
      </c>
      <c r="AA14" s="139">
        <f t="shared" si="8"/>
        <v>1288.7245171720608</v>
      </c>
      <c r="AB14" s="139">
        <f t="shared" si="8"/>
        <v>933.51227765523117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119.17341454473498</v>
      </c>
      <c r="AJ14" s="139">
        <f t="shared" ref="AJ14:AL14" si="9">$AM14*(AJ$18*AJ7*1)/$AM7</f>
        <v>0</v>
      </c>
      <c r="AK14" s="139">
        <f t="shared" si="9"/>
        <v>1375.701143789272</v>
      </c>
      <c r="AL14" s="139">
        <f t="shared" si="9"/>
        <v>997.50948162825989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127.29407978559153</v>
      </c>
      <c r="AT14" s="139">
        <f t="shared" ref="AT14:AV14" si="10">$AW14*(AT$18*AT7*1)/$AW7</f>
        <v>0</v>
      </c>
      <c r="AU14" s="139">
        <f t="shared" si="10"/>
        <v>1469.53299914077</v>
      </c>
      <c r="AV14" s="139">
        <f t="shared" si="10"/>
        <v>1066.1120858695447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136.0512375151919</v>
      </c>
      <c r="BD14" s="139">
        <f t="shared" ref="BD14:BF14" si="11">$BG14*(BD$18*BD7*1)/$BG7</f>
        <v>0</v>
      </c>
      <c r="BE14" s="139">
        <f t="shared" si="11"/>
        <v>1570.4977229414858</v>
      </c>
      <c r="BF14" s="139">
        <f t="shared" si="11"/>
        <v>1139.9864746194776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145.49501570534045</v>
      </c>
      <c r="BN14" s="139">
        <f t="shared" ref="BN14:BP14" si="12">$BQ14*(BN$18*BN7*1)/$BQ7</f>
        <v>0</v>
      </c>
      <c r="BO14" s="139">
        <f t="shared" si="12"/>
        <v>1679.13982723766</v>
      </c>
      <c r="BP14" s="139">
        <f t="shared" si="12"/>
        <v>1219.5387364763133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41.325157125335636</v>
      </c>
      <c r="G15" s="139">
        <f t="shared" si="6"/>
        <v>843.52866666050443</v>
      </c>
      <c r="H15" s="139">
        <f t="shared" si="6"/>
        <v>1165.1461762141601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21.41582829318067</v>
      </c>
      <c r="Q15" s="139">
        <f t="shared" si="7"/>
        <v>983.18528195412841</v>
      </c>
      <c r="R15" s="139">
        <f t="shared" si="7"/>
        <v>1182.1454409039709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22.857370204827205</v>
      </c>
      <c r="AA15" s="139">
        <f t="shared" si="13"/>
        <v>1049.3654348507687</v>
      </c>
      <c r="AB15" s="139">
        <f t="shared" si="13"/>
        <v>1261.7179970244165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24.43980905867711</v>
      </c>
      <c r="AK15" s="139">
        <f t="shared" si="14"/>
        <v>1119.9793901547175</v>
      </c>
      <c r="AL15" s="139">
        <f t="shared" si="14"/>
        <v>1347.9648407488723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26.130625719569423</v>
      </c>
      <c r="AU15" s="139">
        <f t="shared" si="15"/>
        <v>1196.2648029452218</v>
      </c>
      <c r="AV15" s="139">
        <f t="shared" si="15"/>
        <v>1440.5437361311149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27.95317732097913</v>
      </c>
      <c r="BE15" s="139">
        <f t="shared" si="16"/>
        <v>1278.3475097143023</v>
      </c>
      <c r="BF15" s="139">
        <f t="shared" si="16"/>
        <v>1540.2347480408737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29.9177779628025</v>
      </c>
      <c r="BO15" s="139">
        <f t="shared" si="17"/>
        <v>1366.6700740727797</v>
      </c>
      <c r="BP15" s="139">
        <f t="shared" si="17"/>
        <v>1647.5857273837316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97.818541347133234</v>
      </c>
      <c r="F16" s="139">
        <f t="shared" si="6"/>
        <v>943.95670149137152</v>
      </c>
      <c r="G16" s="139">
        <f t="shared" si="6"/>
        <v>12.22475716149539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83.044281376484065</v>
      </c>
      <c r="P16" s="139">
        <f t="shared" si="7"/>
        <v>1000.7887025996749</v>
      </c>
      <c r="Q16" s="139">
        <f t="shared" si="7"/>
        <v>29.150480692752936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87.773407450671783</v>
      </c>
      <c r="Z16" s="139">
        <f t="shared" si="18"/>
        <v>1057.7806576117252</v>
      </c>
      <c r="AA16" s="139">
        <f t="shared" si="18"/>
        <v>30.810514304149091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92.653924055207469</v>
      </c>
      <c r="AJ16" s="139">
        <f t="shared" si="19"/>
        <v>1119.2784140123413</v>
      </c>
      <c r="AK16" s="139">
        <f t="shared" si="19"/>
        <v>32.54267016843788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98.009772858794946</v>
      </c>
      <c r="AT16" s="139">
        <f t="shared" si="20"/>
        <v>1185.2359668305235</v>
      </c>
      <c r="AU16" s="139">
        <f t="shared" si="20"/>
        <v>34.425889584673357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103.77026690428353</v>
      </c>
      <c r="BD16" s="139">
        <f t="shared" si="21"/>
        <v>1256.1219824418902</v>
      </c>
      <c r="BE16" s="139">
        <f t="shared" si="21"/>
        <v>36.446212265736236</v>
      </c>
      <c r="BF16" s="139">
        <f t="shared" si="21"/>
        <v>0</v>
      </c>
      <c r="BG16" s="120">
        <v>1396.3384616119097</v>
      </c>
      <c r="BH16" s="165">
        <f>SUM(BC16:BF16)</f>
        <v>1396.3384616119099</v>
      </c>
      <c r="BI16" s="129">
        <f>BG16/BH16</f>
        <v>0.99999999999999989</v>
      </c>
      <c r="BK16" s="128"/>
      <c r="BL16" s="4" t="s">
        <v>13</v>
      </c>
      <c r="BM16" s="139">
        <f t="shared" ref="BM16:BP16" si="22">$BQ16*(BM$18*BM9*1)/$BQ9</f>
        <v>109.96607298573022</v>
      </c>
      <c r="BN16" s="139">
        <f t="shared" si="22"/>
        <v>1332.3089057095217</v>
      </c>
      <c r="BO16" s="139">
        <f t="shared" si="22"/>
        <v>38.61376196043765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103.18368583351787</v>
      </c>
      <c r="F17" s="139">
        <f t="shared" si="6"/>
        <v>994.5120743387638</v>
      </c>
      <c r="G17" s="139">
        <f t="shared" si="6"/>
        <v>0</v>
      </c>
      <c r="H17" s="139">
        <f t="shared" si="6"/>
        <v>10.304239827718192</v>
      </c>
      <c r="I17" s="120">
        <v>1108</v>
      </c>
      <c r="J17" s="165">
        <f>SUM(E17:H17)</f>
        <v>1107.9999999999998</v>
      </c>
      <c r="K17" s="129">
        <f>I17/J17</f>
        <v>1.0000000000000002</v>
      </c>
      <c r="M17" s="128"/>
      <c r="N17" s="4" t="s">
        <v>14</v>
      </c>
      <c r="O17" s="139">
        <f t="shared" si="7"/>
        <v>88.303722740018259</v>
      </c>
      <c r="P17" s="139">
        <f t="shared" si="7"/>
        <v>1062.8691637078209</v>
      </c>
      <c r="Q17" s="139">
        <f t="shared" si="7"/>
        <v>0</v>
      </c>
      <c r="R17" s="139">
        <f t="shared" si="7"/>
        <v>21.560351657891562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93.548610985572552</v>
      </c>
      <c r="Z17" s="139">
        <f t="shared" si="23"/>
        <v>1125.9993445237076</v>
      </c>
      <c r="AA17" s="139">
        <f t="shared" si="23"/>
        <v>0</v>
      </c>
      <c r="AB17" s="139">
        <f t="shared" si="23"/>
        <v>22.840950385460779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98.974196132216647</v>
      </c>
      <c r="AJ17" s="139">
        <f t="shared" si="24"/>
        <v>1194.1652399254544</v>
      </c>
      <c r="AK17" s="139">
        <f t="shared" si="24"/>
        <v>0</v>
      </c>
      <c r="AL17" s="139">
        <f t="shared" si="24"/>
        <v>24.203890454713502</v>
      </c>
      <c r="AM17" s="120">
        <v>1317.3433265123847</v>
      </c>
      <c r="AN17" s="165">
        <f>SUM(AI17:AL17)</f>
        <v>1317.3433265123845</v>
      </c>
      <c r="AO17" s="129">
        <f>AM17/AN17</f>
        <v>1.0000000000000002</v>
      </c>
      <c r="AQ17" s="128"/>
      <c r="AR17" s="4" t="s">
        <v>14</v>
      </c>
      <c r="AS17" s="139">
        <f t="shared" ref="AS17:AV17" si="25">$AW17*(AS$18*AS10*1)/$AW10</f>
        <v>104.93200130565231</v>
      </c>
      <c r="AT17" s="139">
        <f t="shared" si="25"/>
        <v>1267.3936492706625</v>
      </c>
      <c r="AU17" s="139">
        <f t="shared" si="25"/>
        <v>0</v>
      </c>
      <c r="AV17" s="139">
        <f t="shared" si="25"/>
        <v>25.6760470475045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111.34755615713708</v>
      </c>
      <c r="BD17" s="139">
        <f t="shared" si="26"/>
        <v>1346.1941629572123</v>
      </c>
      <c r="BE17" s="139">
        <f t="shared" si="26"/>
        <v>0</v>
      </c>
      <c r="BF17" s="139">
        <f t="shared" si="26"/>
        <v>27.258593164833179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118.25600267100488</v>
      </c>
      <c r="BN17" s="139">
        <f t="shared" si="27"/>
        <v>1430.9931037765184</v>
      </c>
      <c r="BO17" s="139">
        <f t="shared" si="27"/>
        <v>0</v>
      </c>
      <c r="BP17" s="139">
        <f t="shared" si="27"/>
        <v>28.959844424148876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441.45655276446729</v>
      </c>
      <c r="F19" s="165">
        <f>SUM(F14:F17)</f>
        <v>1979.7939329554711</v>
      </c>
      <c r="G19" s="165">
        <f>SUM(G14:G17)</f>
        <v>1843.4123672190558</v>
      </c>
      <c r="H19" s="165">
        <f>SUM(H14:H17)</f>
        <v>1997.3371470610059</v>
      </c>
      <c r="K19" s="129"/>
      <c r="M19" s="128"/>
      <c r="N19" s="120" t="s">
        <v>195</v>
      </c>
      <c r="O19" s="165">
        <f>SUM(O14:O17)</f>
        <v>276.00719358350671</v>
      </c>
      <c r="P19" s="165">
        <f>SUM(P14:P17)</f>
        <v>2085.0736946006764</v>
      </c>
      <c r="Q19" s="165">
        <f>SUM(Q14:Q17)</f>
        <v>2219.7845080471907</v>
      </c>
      <c r="R19" s="165">
        <f>SUM(R14:R17)</f>
        <v>2078.3444088458291</v>
      </c>
      <c r="U19" s="129"/>
      <c r="W19" s="128"/>
      <c r="X19" s="120" t="s">
        <v>195</v>
      </c>
      <c r="Y19" s="165">
        <f>SUM(Y14:Y17)</f>
        <v>293.02602568896492</v>
      </c>
      <c r="Z19" s="165">
        <f>SUM(Z14:Z17)</f>
        <v>2206.6373723402603</v>
      </c>
      <c r="AA19" s="165">
        <f>SUM(AA14:AA17)</f>
        <v>2368.9004663269784</v>
      </c>
      <c r="AB19" s="165">
        <f>SUM(AB14:AB17)</f>
        <v>2218.0712250651086</v>
      </c>
      <c r="AE19" s="129"/>
      <c r="AG19" s="128"/>
      <c r="AH19" s="120" t="s">
        <v>195</v>
      </c>
      <c r="AI19" s="165">
        <f>SUM(AI14:AI17)</f>
        <v>310.8015347321591</v>
      </c>
      <c r="AJ19" s="165">
        <f>SUM(AJ14:AJ17)</f>
        <v>2337.8834629964731</v>
      </c>
      <c r="AK19" s="165">
        <f>SUM(AK14:AK17)</f>
        <v>2528.2232041124275</v>
      </c>
      <c r="AL19" s="165">
        <f>SUM(AL14:AL17)</f>
        <v>2369.6782128318455</v>
      </c>
      <c r="AO19" s="129"/>
      <c r="AQ19" s="128"/>
      <c r="AR19" s="120" t="s">
        <v>195</v>
      </c>
      <c r="AS19" s="165">
        <f>SUM(AS14:AS17)</f>
        <v>330.2358539500388</v>
      </c>
      <c r="AT19" s="165">
        <f>SUM(AT14:AT17)</f>
        <v>2478.7602418207553</v>
      </c>
      <c r="AU19" s="165">
        <f>SUM(AU14:AU17)</f>
        <v>2700.2236916706652</v>
      </c>
      <c r="AV19" s="165">
        <f>SUM(AV14:AV17)</f>
        <v>2532.3318690481642</v>
      </c>
      <c r="AY19" s="129"/>
      <c r="BA19" s="128"/>
      <c r="BB19" s="120" t="s">
        <v>195</v>
      </c>
      <c r="BC19" s="165">
        <f>SUM(BC14:BC17)</f>
        <v>351.16906057661254</v>
      </c>
      <c r="BD19" s="165">
        <f>SUM(BD14:BD17)</f>
        <v>2630.2693227200816</v>
      </c>
      <c r="BE19" s="165">
        <f>SUM(BE14:BE17)</f>
        <v>2885.2914449215245</v>
      </c>
      <c r="BF19" s="165">
        <f>SUM(BF14:BF17)</f>
        <v>2707.4798158251847</v>
      </c>
      <c r="BI19" s="129"/>
      <c r="BK19" s="128"/>
      <c r="BL19" s="120" t="s">
        <v>195</v>
      </c>
      <c r="BM19" s="165">
        <f>SUM(BM14:BM17)</f>
        <v>373.71709136207556</v>
      </c>
      <c r="BN19" s="165">
        <f>SUM(BN14:BN17)</f>
        <v>2793.2197874488429</v>
      </c>
      <c r="BO19" s="165">
        <f>SUM(BO14:BO17)</f>
        <v>3084.4236632708776</v>
      </c>
      <c r="BP19" s="165">
        <f>SUM(BP14:BP17)</f>
        <v>2896.0843082841934</v>
      </c>
      <c r="BS19" s="129"/>
    </row>
    <row r="20" spans="3:71" x14ac:dyDescent="0.3">
      <c r="C20" s="128"/>
      <c r="D20" s="120" t="s">
        <v>194</v>
      </c>
      <c r="E20" s="120">
        <f>E18/E19</f>
        <v>4.6437185883018204</v>
      </c>
      <c r="F20" s="120">
        <f>F18/F19</f>
        <v>1.0354613002272031</v>
      </c>
      <c r="G20" s="120">
        <f>G18/G19</f>
        <v>0.5717657203255333</v>
      </c>
      <c r="H20" s="120">
        <f>H18/H19</f>
        <v>0.55473859364723355</v>
      </c>
      <c r="K20" s="129"/>
      <c r="M20" s="128"/>
      <c r="N20" s="120" t="s">
        <v>194</v>
      </c>
      <c r="O20" s="120">
        <f>O18/O19</f>
        <v>4.8115137425219405</v>
      </c>
      <c r="P20" s="120">
        <f>P18/P19</f>
        <v>0.79539433561453199</v>
      </c>
      <c r="Q20" s="120">
        <f>Q18/Q19</f>
        <v>0.86396270687599774</v>
      </c>
      <c r="R20" s="120">
        <f>R18/R19</f>
        <v>0.84438871361639123</v>
      </c>
      <c r="U20" s="129"/>
      <c r="W20" s="128"/>
      <c r="X20" s="120" t="s">
        <v>194</v>
      </c>
      <c r="Y20" s="120">
        <f>Y18/Y19</f>
        <v>4.5320629860078929</v>
      </c>
      <c r="Z20" s="120">
        <f>Z18/Z19</f>
        <v>0.75157605269114014</v>
      </c>
      <c r="AA20" s="120">
        <f>AA18/AA19</f>
        <v>0.80957856166386577</v>
      </c>
      <c r="AB20" s="120">
        <f>AB18/AB19</f>
        <v>0.79119666762983909</v>
      </c>
      <c r="AE20" s="129"/>
      <c r="AG20" s="128"/>
      <c r="AH20" s="120" t="s">
        <v>194</v>
      </c>
      <c r="AI20" s="120">
        <f>AI18/AI19</f>
        <v>4.8365244133267478</v>
      </c>
      <c r="AJ20" s="120">
        <f>AJ18/AJ19</f>
        <v>0.80489105207646849</v>
      </c>
      <c r="AK20" s="120">
        <f>AK18/AK19</f>
        <v>0.85912861574431132</v>
      </c>
      <c r="AL20" s="120">
        <f>AL18/AL19</f>
        <v>0.83959788787466605</v>
      </c>
      <c r="AO20" s="129"/>
      <c r="AQ20" s="128"/>
      <c r="AR20" s="120" t="s">
        <v>194</v>
      </c>
      <c r="AS20" s="120">
        <f>AS18/AS19</f>
        <v>4.8483195651125692</v>
      </c>
      <c r="AT20" s="120">
        <f>AT18/AT19</f>
        <v>0.8094415370199558</v>
      </c>
      <c r="AU20" s="120">
        <f>AU18/AU19</f>
        <v>0.85683894432656726</v>
      </c>
      <c r="AV20" s="120">
        <f>AV18/AV19</f>
        <v>0.83732879293540774</v>
      </c>
      <c r="AY20" s="129"/>
      <c r="BA20" s="128"/>
      <c r="BB20" s="120" t="s">
        <v>194</v>
      </c>
      <c r="BC20" s="120">
        <f>BC18/BC19</f>
        <v>4.8596479760574782</v>
      </c>
      <c r="BD20" s="120">
        <f>BD18/BD19</f>
        <v>0.81385835735579948</v>
      </c>
      <c r="BE20" s="120">
        <f>BE18/BE19</f>
        <v>0.85463077288917766</v>
      </c>
      <c r="BF20" s="120">
        <f>BF18/BF19</f>
        <v>0.83514052011242268</v>
      </c>
      <c r="BI20" s="129"/>
      <c r="BK20" s="128"/>
      <c r="BL20" s="120" t="s">
        <v>194</v>
      </c>
      <c r="BM20" s="120">
        <f>BM18/BM19</f>
        <v>5.1652934072787637</v>
      </c>
      <c r="BN20" s="120">
        <f>BN18/BN19</f>
        <v>0.86765718855945029</v>
      </c>
      <c r="BO20" s="120">
        <f>BO18/BO19</f>
        <v>0.90409698304016251</v>
      </c>
      <c r="BP20" s="120">
        <f>BP18/BP19</f>
        <v>0.88344753589408243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1116.6022213511453</v>
      </c>
      <c r="F25" s="139">
        <f t="shared" si="28"/>
        <v>0</v>
      </c>
      <c r="G25" s="139">
        <f t="shared" si="28"/>
        <v>564.70952720737296</v>
      </c>
      <c r="H25" s="139">
        <f t="shared" si="28"/>
        <v>455.93228930287296</v>
      </c>
      <c r="I25" s="120">
        <f>I14</f>
        <v>2050</v>
      </c>
      <c r="J25" s="165">
        <f>SUM(E25:H25)</f>
        <v>2137.244037861391</v>
      </c>
      <c r="K25" s="129">
        <f>I25/J25</f>
        <v>0.95917918762861976</v>
      </c>
      <c r="M25" s="128"/>
      <c r="N25" s="4" t="s">
        <v>11</v>
      </c>
      <c r="O25" s="139">
        <f t="shared" ref="O25:R28" si="29">O14*O$20</f>
        <v>503.56912840169923</v>
      </c>
      <c r="P25" s="139">
        <f t="shared" si="29"/>
        <v>0</v>
      </c>
      <c r="Q25" s="139">
        <f t="shared" si="29"/>
        <v>1043.1906864900789</v>
      </c>
      <c r="R25" s="139">
        <f t="shared" si="29"/>
        <v>738.5349760832388</v>
      </c>
      <c r="S25" s="120">
        <f>S14</f>
        <v>2186.7465511512801</v>
      </c>
      <c r="T25" s="165">
        <f>SUM(O25:R25)</f>
        <v>2285.2947909750169</v>
      </c>
      <c r="U25" s="129">
        <f>S25/T25</f>
        <v>0.95687723080063058</v>
      </c>
      <c r="W25" s="128"/>
      <c r="X25" s="4" t="s">
        <v>11</v>
      </c>
      <c r="Y25" s="139">
        <f>Y14*Y$20</f>
        <v>506.24959665881204</v>
      </c>
      <c r="Z25" s="139">
        <f t="shared" ref="Z25:AB25" si="30">Z14*Z$20</f>
        <v>0</v>
      </c>
      <c r="AA25" s="139">
        <f t="shared" si="30"/>
        <v>1043.3237409931169</v>
      </c>
      <c r="AB25" s="139">
        <f t="shared" si="30"/>
        <v>738.59180327236004</v>
      </c>
      <c r="AC25" s="120">
        <f>AC14</f>
        <v>2333.9408020800124</v>
      </c>
      <c r="AD25" s="165">
        <f>SUM(Y25:AB25)</f>
        <v>2288.1651409242886</v>
      </c>
      <c r="AE25" s="129">
        <f>AC25/AD25</f>
        <v>1.020005400981344</v>
      </c>
      <c r="AG25" s="128"/>
      <c r="AH25" s="4" t="s">
        <v>11</v>
      </c>
      <c r="AI25" s="139">
        <f t="shared" ref="AI25:AL28" si="31">AI14*AI$20</f>
        <v>576.38512886511967</v>
      </c>
      <c r="AJ25" s="139">
        <f t="shared" si="31"/>
        <v>0</v>
      </c>
      <c r="AK25" s="139">
        <f t="shared" si="31"/>
        <v>1181.904219341543</v>
      </c>
      <c r="AL25" s="139">
        <f t="shared" si="31"/>
        <v>837.50685391004004</v>
      </c>
      <c r="AM25" s="120">
        <f>AM14</f>
        <v>2492.3840399622668</v>
      </c>
      <c r="AN25" s="165">
        <f>SUM(AI25:AL25)</f>
        <v>2595.7962021167027</v>
      </c>
      <c r="AO25" s="129">
        <f>AM25/AN25</f>
        <v>0.96016167907553374</v>
      </c>
      <c r="AQ25" s="128"/>
      <c r="AR25" s="4" t="s">
        <v>11</v>
      </c>
      <c r="AS25" s="139">
        <f t="shared" ref="AS25:AV28" si="32">AS14*AS$20</f>
        <v>617.16237754748386</v>
      </c>
      <c r="AT25" s="139">
        <f t="shared" si="32"/>
        <v>0</v>
      </c>
      <c r="AU25" s="139">
        <f t="shared" si="32"/>
        <v>1259.1531036368317</v>
      </c>
      <c r="AV25" s="139">
        <f t="shared" si="32"/>
        <v>892.68634599499558</v>
      </c>
      <c r="AW25" s="120">
        <f>AW14</f>
        <v>2662.939164795906</v>
      </c>
      <c r="AX25" s="165">
        <f>SUM(AS25:AV25)</f>
        <v>2769.001827179311</v>
      </c>
      <c r="AY25" s="129">
        <f>AW25/AX25</f>
        <v>0.96169642744820882</v>
      </c>
      <c r="BA25" s="128"/>
      <c r="BB25" s="4" t="s">
        <v>11</v>
      </c>
      <c r="BC25" s="139">
        <f t="shared" ref="BC25:BF28" si="33">BC14*BC$20</f>
        <v>661.16112103081753</v>
      </c>
      <c r="BD25" s="139">
        <f t="shared" si="33"/>
        <v>0</v>
      </c>
      <c r="BE25" s="139">
        <f t="shared" si="33"/>
        <v>1342.1956827781755</v>
      </c>
      <c r="BF25" s="139">
        <f t="shared" si="33"/>
        <v>952.04889733483765</v>
      </c>
      <c r="BG25" s="120">
        <f>BG14</f>
        <v>2846.535435076155</v>
      </c>
      <c r="BH25" s="165">
        <f>SUM(BC25:BF25)</f>
        <v>2955.4057011438308</v>
      </c>
      <c r="BI25" s="129">
        <f>BG25/BH25</f>
        <v>0.96316232792488021</v>
      </c>
      <c r="BK25" s="128"/>
      <c r="BL25" s="4" t="s">
        <v>11</v>
      </c>
      <c r="BM25" s="139">
        <f t="shared" ref="BM25:BP28" si="34">BM14*BM$20</f>
        <v>751.52444541471516</v>
      </c>
      <c r="BN25" s="139">
        <f t="shared" si="34"/>
        <v>0</v>
      </c>
      <c r="BO25" s="139">
        <f t="shared" si="34"/>
        <v>1518.1052519081481</v>
      </c>
      <c r="BP25" s="139">
        <f t="shared" si="34"/>
        <v>1077.3984916673817</v>
      </c>
      <c r="BQ25" s="120">
        <f>BQ14</f>
        <v>3044.1735794193137</v>
      </c>
      <c r="BR25" s="165">
        <f>SUM(BM25:BP25)</f>
        <v>3347.0281889902449</v>
      </c>
      <c r="BS25" s="129">
        <f>BQ25/BR25</f>
        <v>0.90951536931563803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42.7906009290935</v>
      </c>
      <c r="G26" s="139">
        <f t="shared" si="28"/>
        <v>482.30077570838</v>
      </c>
      <c r="H26" s="139">
        <f t="shared" si="28"/>
        <v>646.35155118649493</v>
      </c>
      <c r="I26" s="120">
        <f>I15</f>
        <v>2050</v>
      </c>
      <c r="J26" s="165">
        <f>SUM(E26:H26)</f>
        <v>1171.4429278239686</v>
      </c>
      <c r="K26" s="129">
        <f>I26/J26</f>
        <v>1.7499785532087409</v>
      </c>
      <c r="M26" s="128"/>
      <c r="N26" s="4" t="s">
        <v>12</v>
      </c>
      <c r="O26" s="139">
        <f t="shared" si="29"/>
        <v>0</v>
      </c>
      <c r="P26" s="139">
        <f t="shared" si="29"/>
        <v>17.034028516889336</v>
      </c>
      <c r="Q26" s="139">
        <f t="shared" si="29"/>
        <v>849.43541755772981</v>
      </c>
      <c r="R26" s="139">
        <f t="shared" si="29"/>
        <v>998.19026815238567</v>
      </c>
      <c r="S26" s="120">
        <f>S15</f>
        <v>2186.7465511512801</v>
      </c>
      <c r="T26" s="165">
        <f>SUM(O26:R26)</f>
        <v>1864.6597142270048</v>
      </c>
      <c r="U26" s="129">
        <f>S26/T26</f>
        <v>1.1727322333757806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17.179052073444108</v>
      </c>
      <c r="AA26" s="139">
        <f t="shared" si="35"/>
        <v>849.54375940626232</v>
      </c>
      <c r="AB26" s="139">
        <f t="shared" si="35"/>
        <v>998.26707473431361</v>
      </c>
      <c r="AC26" s="120">
        <f>AC15</f>
        <v>2333.9408020800124</v>
      </c>
      <c r="AD26" s="165">
        <f>SUM(Y26:AB26)</f>
        <v>1864.9898862140201</v>
      </c>
      <c r="AE26" s="129">
        <f>AC26/AD26</f>
        <v>1.2514495758569368</v>
      </c>
      <c r="AG26" s="128"/>
      <c r="AH26" s="4" t="s">
        <v>12</v>
      </c>
      <c r="AI26" s="139">
        <f t="shared" si="31"/>
        <v>0</v>
      </c>
      <c r="AJ26" s="139">
        <f t="shared" si="31"/>
        <v>19.671383625786625</v>
      </c>
      <c r="AK26" s="139">
        <f t="shared" si="31"/>
        <v>962.20634312578045</v>
      </c>
      <c r="AL26" s="139">
        <f t="shared" si="31"/>
        <v>1131.7484332220638</v>
      </c>
      <c r="AM26" s="120">
        <f>AM15</f>
        <v>2492.3840399622668</v>
      </c>
      <c r="AN26" s="165">
        <f>SUM(AI26:AL26)</f>
        <v>2113.6261599736308</v>
      </c>
      <c r="AO26" s="129">
        <f>AM26/AN26</f>
        <v>1.1791981416398447</v>
      </c>
      <c r="AQ26" s="128"/>
      <c r="AR26" s="4" t="s">
        <v>12</v>
      </c>
      <c r="AS26" s="139">
        <f t="shared" si="32"/>
        <v>0</v>
      </c>
      <c r="AT26" s="139">
        <f t="shared" si="32"/>
        <v>21.151213845741463</v>
      </c>
      <c r="AU26" s="139">
        <f t="shared" si="32"/>
        <v>1025.006270890613</v>
      </c>
      <c r="AV26" s="139">
        <f t="shared" si="32"/>
        <v>1206.208747745329</v>
      </c>
      <c r="AW26" s="120">
        <f>AW15</f>
        <v>2662.939164795906</v>
      </c>
      <c r="AX26" s="165">
        <f>SUM(AS26:AV26)</f>
        <v>2252.3662324816833</v>
      </c>
      <c r="AY26" s="129">
        <f>AW26/AX26</f>
        <v>1.1822851570021313</v>
      </c>
      <c r="BA26" s="128"/>
      <c r="BB26" s="4" t="s">
        <v>12</v>
      </c>
      <c r="BC26" s="139">
        <f t="shared" si="33"/>
        <v>0</v>
      </c>
      <c r="BD26" s="139">
        <f t="shared" si="33"/>
        <v>22.749926977327462</v>
      </c>
      <c r="BE26" s="139">
        <f t="shared" si="33"/>
        <v>1092.5151202480897</v>
      </c>
      <c r="BF26" s="139">
        <f t="shared" si="33"/>
        <v>1286.3124485740816</v>
      </c>
      <c r="BG26" s="120">
        <f>BG15</f>
        <v>2846.535435076155</v>
      </c>
      <c r="BH26" s="165">
        <f>SUM(BC26:BF26)</f>
        <v>2401.577495799499</v>
      </c>
      <c r="BI26" s="129">
        <f>BG26/BH26</f>
        <v>1.1852773604245184</v>
      </c>
      <c r="BK26" s="128"/>
      <c r="BL26" s="4" t="s">
        <v>12</v>
      </c>
      <c r="BM26" s="139">
        <f t="shared" si="34"/>
        <v>0</v>
      </c>
      <c r="BN26" s="139">
        <f t="shared" si="34"/>
        <v>25.958375115151096</v>
      </c>
      <c r="BO26" s="139">
        <f t="shared" si="34"/>
        <v>1235.6022907804756</v>
      </c>
      <c r="BP26" s="139">
        <f t="shared" si="34"/>
        <v>1455.5555510314171</v>
      </c>
      <c r="BQ26" s="120">
        <f>BQ15</f>
        <v>3044.1735794193137</v>
      </c>
      <c r="BR26" s="165">
        <f>SUM(BM26:BP26)</f>
        <v>2717.1162169270438</v>
      </c>
      <c r="BS26" s="129">
        <f>BQ26/BR26</f>
        <v>1.1203692946421553</v>
      </c>
    </row>
    <row r="27" spans="3:71" x14ac:dyDescent="0.3">
      <c r="C27" s="128"/>
      <c r="D27" s="4" t="s">
        <v>13</v>
      </c>
      <c r="E27" s="139">
        <f t="shared" si="28"/>
        <v>454.24177873425276</v>
      </c>
      <c r="F27" s="139">
        <f t="shared" si="28"/>
        <v>977.43063348443729</v>
      </c>
      <c r="G27" s="139">
        <f t="shared" si="28"/>
        <v>6.9896970842471333</v>
      </c>
      <c r="H27" s="139">
        <f t="shared" si="28"/>
        <v>0</v>
      </c>
      <c r="I27" s="120">
        <f>I16</f>
        <v>1054</v>
      </c>
      <c r="J27" s="165">
        <f>SUM(E27:H27)</f>
        <v>1438.6621093029373</v>
      </c>
      <c r="K27" s="129">
        <f>I27/J27</f>
        <v>0.73262511967503308</v>
      </c>
      <c r="M27" s="128"/>
      <c r="N27" s="4" t="s">
        <v>13</v>
      </c>
      <c r="O27" s="139">
        <f t="shared" si="29"/>
        <v>399.56870108081193</v>
      </c>
      <c r="P27" s="139">
        <f t="shared" si="29"/>
        <v>796.02166519479783</v>
      </c>
      <c r="Q27" s="139">
        <f t="shared" si="29"/>
        <v>25.184928206047335</v>
      </c>
      <c r="R27" s="139">
        <f t="shared" si="29"/>
        <v>0</v>
      </c>
      <c r="S27" s="120">
        <f>S16</f>
        <v>1112.9834646689119</v>
      </c>
      <c r="T27" s="165">
        <f>SUM(O27:R27)</f>
        <v>1220.7752944816571</v>
      </c>
      <c r="U27" s="129">
        <f>S27/T27</f>
        <v>0.91170215329553039</v>
      </c>
      <c r="W27" s="128"/>
      <c r="X27" s="4" t="s">
        <v>13</v>
      </c>
      <c r="Y27" s="139">
        <f t="shared" ref="Y27:AB27" si="36">Y16*Y$20</f>
        <v>397.79461106297902</v>
      </c>
      <c r="Z27" s="139">
        <f t="shared" si="36"/>
        <v>795.00261126085888</v>
      </c>
      <c r="AA27" s="139">
        <f t="shared" si="36"/>
        <v>24.943531854476984</v>
      </c>
      <c r="AB27" s="139">
        <f t="shared" si="36"/>
        <v>0</v>
      </c>
      <c r="AC27" s="120">
        <f>AC16</f>
        <v>1176.364579366546</v>
      </c>
      <c r="AD27" s="165">
        <f>SUM(Y27:AB27)</f>
        <v>1217.740754178315</v>
      </c>
      <c r="AE27" s="129">
        <f>AC27/AD27</f>
        <v>0.96602218110069893</v>
      </c>
      <c r="AG27" s="128"/>
      <c r="AH27" s="4" t="s">
        <v>13</v>
      </c>
      <c r="AI27" s="139">
        <f t="shared" si="31"/>
        <v>448.12296568353332</v>
      </c>
      <c r="AJ27" s="139">
        <f t="shared" si="31"/>
        <v>900.89718022087447</v>
      </c>
      <c r="AK27" s="139">
        <f t="shared" si="31"/>
        <v>27.958339174433732</v>
      </c>
      <c r="AL27" s="139">
        <f t="shared" si="31"/>
        <v>0</v>
      </c>
      <c r="AM27" s="120">
        <f>AM16</f>
        <v>1244.4750082359867</v>
      </c>
      <c r="AN27" s="165">
        <f>SUM(AI27:AL27)</f>
        <v>1376.9784850788417</v>
      </c>
      <c r="AO27" s="129">
        <f>AM27/AN27</f>
        <v>0.90377229689593286</v>
      </c>
      <c r="AQ27" s="128"/>
      <c r="AR27" s="4" t="s">
        <v>13</v>
      </c>
      <c r="AS27" s="139">
        <f t="shared" si="32"/>
        <v>475.18269932353439</v>
      </c>
      <c r="AT27" s="139">
        <f t="shared" si="32"/>
        <v>959.37922272263222</v>
      </c>
      <c r="AU27" s="139">
        <f t="shared" si="32"/>
        <v>29.497442889234485</v>
      </c>
      <c r="AV27" s="139">
        <f t="shared" si="32"/>
        <v>0</v>
      </c>
      <c r="AW27" s="120">
        <f>AW16</f>
        <v>1317.6716292739918</v>
      </c>
      <c r="AX27" s="165">
        <f>SUM(AS27:AV27)</f>
        <v>1464.0593649354012</v>
      </c>
      <c r="AY27" s="129">
        <f>AW27/AX27</f>
        <v>0.90001243175827883</v>
      </c>
      <c r="BA27" s="128"/>
      <c r="BB27" s="4" t="s">
        <v>13</v>
      </c>
      <c r="BC27" s="139">
        <f t="shared" si="33"/>
        <v>504.2869675363458</v>
      </c>
      <c r="BD27" s="139">
        <f t="shared" si="33"/>
        <v>1022.3053732686672</v>
      </c>
      <c r="BE27" s="139">
        <f t="shared" si="33"/>
        <v>31.148054557549187</v>
      </c>
      <c r="BF27" s="139">
        <f t="shared" si="33"/>
        <v>0</v>
      </c>
      <c r="BG27" s="120">
        <f>BG16</f>
        <v>1396.3384616119097</v>
      </c>
      <c r="BH27" s="165">
        <f>SUM(BC27:BF27)</f>
        <v>1557.7403953625621</v>
      </c>
      <c r="BI27" s="129">
        <f>BG27/BH27</f>
        <v>0.89638714240758555</v>
      </c>
      <c r="BK27" s="128"/>
      <c r="BL27" s="4" t="s">
        <v>13</v>
      </c>
      <c r="BM27" s="139">
        <f t="shared" si="34"/>
        <v>568.00703181752772</v>
      </c>
      <c r="BN27" s="139">
        <f t="shared" si="34"/>
        <v>1155.9873994206414</v>
      </c>
      <c r="BO27" s="139">
        <f t="shared" si="34"/>
        <v>34.910585692262671</v>
      </c>
      <c r="BP27" s="139">
        <f t="shared" si="34"/>
        <v>0</v>
      </c>
      <c r="BQ27" s="120">
        <f>BQ16</f>
        <v>1480.8887406556896</v>
      </c>
      <c r="BR27" s="165">
        <f>SUM(BM27:BP27)</f>
        <v>1758.9050169304317</v>
      </c>
      <c r="BS27" s="129">
        <f>BQ27/BR27</f>
        <v>0.8419378683904577</v>
      </c>
    </row>
    <row r="28" spans="3:71" x14ac:dyDescent="0.3">
      <c r="C28" s="128"/>
      <c r="D28" s="4" t="s">
        <v>14</v>
      </c>
      <c r="E28" s="139">
        <f t="shared" si="28"/>
        <v>479.15599991460215</v>
      </c>
      <c r="F28" s="139">
        <f t="shared" si="28"/>
        <v>1029.7787655864693</v>
      </c>
      <c r="G28" s="139">
        <f t="shared" si="28"/>
        <v>0</v>
      </c>
      <c r="H28" s="139">
        <f t="shared" si="28"/>
        <v>5.7161595106322016</v>
      </c>
      <c r="I28" s="120">
        <f>I17</f>
        <v>1108</v>
      </c>
      <c r="J28" s="165">
        <f>SUM(E28:H28)</f>
        <v>1514.6509250117037</v>
      </c>
      <c r="K28" s="129">
        <f>I28/J28</f>
        <v>0.73152168707878251</v>
      </c>
      <c r="M28" s="128"/>
      <c r="N28" s="4" t="s">
        <v>14</v>
      </c>
      <c r="O28" s="139">
        <f t="shared" si="29"/>
        <v>424.87457547944501</v>
      </c>
      <c r="P28" s="139">
        <f t="shared" si="29"/>
        <v>845.40011231255551</v>
      </c>
      <c r="Q28" s="139">
        <f t="shared" si="29"/>
        <v>0</v>
      </c>
      <c r="R28" s="139">
        <f t="shared" si="29"/>
        <v>18.205317601524083</v>
      </c>
      <c r="S28" s="120">
        <f>S17</f>
        <v>1172.7332381057306</v>
      </c>
      <c r="T28" s="165">
        <f>SUM(O28:R28)</f>
        <v>1288.4800053935246</v>
      </c>
      <c r="U28" s="129">
        <f>S28/T28</f>
        <v>0.91016797559660778</v>
      </c>
      <c r="W28" s="128"/>
      <c r="X28" s="4" t="s">
        <v>14</v>
      </c>
      <c r="Y28" s="139">
        <f t="shared" ref="Y28:AB28" si="37">Y17*Y$20</f>
        <v>423.96819724016473</v>
      </c>
      <c r="Z28" s="139">
        <f t="shared" si="37"/>
        <v>846.27414268993925</v>
      </c>
      <c r="AA28" s="139">
        <f t="shared" si="37"/>
        <v>0</v>
      </c>
      <c r="AB28" s="139">
        <f t="shared" si="37"/>
        <v>18.071683830475056</v>
      </c>
      <c r="AC28" s="120">
        <f>AC17</f>
        <v>1242.3889058947407</v>
      </c>
      <c r="AD28" s="165">
        <f>SUM(Y28:AB28)</f>
        <v>1288.3140237605789</v>
      </c>
      <c r="AE28" s="129">
        <f>AC28/AD28</f>
        <v>0.96435254369755041</v>
      </c>
      <c r="AG28" s="128"/>
      <c r="AH28" s="4" t="s">
        <v>14</v>
      </c>
      <c r="AI28" s="139">
        <f t="shared" si="31"/>
        <v>478.69111588285557</v>
      </c>
      <c r="AJ28" s="139">
        <f t="shared" si="31"/>
        <v>961.17291631674743</v>
      </c>
      <c r="AK28" s="139">
        <f t="shared" si="31"/>
        <v>0</v>
      </c>
      <c r="AL28" s="139">
        <f t="shared" si="31"/>
        <v>20.321535304127245</v>
      </c>
      <c r="AM28" s="120">
        <f>AM17</f>
        <v>1317.3433265123847</v>
      </c>
      <c r="AN28" s="165">
        <f>SUM(AI28:AL28)</f>
        <v>1460.1855675037305</v>
      </c>
      <c r="AO28" s="129">
        <f>AM28/AN28</f>
        <v>0.90217528225844434</v>
      </c>
      <c r="AQ28" s="128"/>
      <c r="AR28" s="4" t="s">
        <v>14</v>
      </c>
      <c r="AS28" s="139">
        <f t="shared" si="32"/>
        <v>508.74387493661175</v>
      </c>
      <c r="AT28" s="139">
        <f t="shared" si="32"/>
        <v>1025.8810634749759</v>
      </c>
      <c r="AU28" s="139">
        <f t="shared" si="32"/>
        <v>0</v>
      </c>
      <c r="AV28" s="139">
        <f t="shared" si="32"/>
        <v>21.499293481639683</v>
      </c>
      <c r="AW28" s="120">
        <f>AW17</f>
        <v>1398.0016976238194</v>
      </c>
      <c r="AX28" s="165">
        <f>SUM(AS28:AV28)</f>
        <v>1556.1242318932273</v>
      </c>
      <c r="AY28" s="129">
        <f>AW28/AX28</f>
        <v>0.89838694685897202</v>
      </c>
      <c r="BA28" s="128"/>
      <c r="BB28" s="4" t="s">
        <v>14</v>
      </c>
      <c r="BC28" s="139">
        <f t="shared" si="33"/>
        <v>541.10992591797765</v>
      </c>
      <c r="BD28" s="139">
        <f t="shared" si="33"/>
        <v>1095.6113701463223</v>
      </c>
      <c r="BE28" s="139">
        <f t="shared" si="33"/>
        <v>0</v>
      </c>
      <c r="BF28" s="139">
        <f t="shared" si="33"/>
        <v>22.76475567321171</v>
      </c>
      <c r="BG28" s="120">
        <f>BG17</f>
        <v>1484.8003122791824</v>
      </c>
      <c r="BH28" s="165">
        <f>SUM(BC28:BF28)</f>
        <v>1659.4860517375118</v>
      </c>
      <c r="BI28" s="129">
        <f>BG28/BH28</f>
        <v>0.89473503602188742</v>
      </c>
      <c r="BK28" s="128"/>
      <c r="BL28" s="4" t="s">
        <v>14</v>
      </c>
      <c r="BM28" s="139">
        <f t="shared" si="34"/>
        <v>610.82695096768134</v>
      </c>
      <c r="BN28" s="139">
        <f t="shared" si="34"/>
        <v>1241.6114532706956</v>
      </c>
      <c r="BO28" s="139">
        <f t="shared" si="34"/>
        <v>0</v>
      </c>
      <c r="BP28" s="139">
        <f t="shared" si="34"/>
        <v>25.584503196390308</v>
      </c>
      <c r="BQ28" s="120">
        <f>BQ17</f>
        <v>1578.2089508716722</v>
      </c>
      <c r="BR28" s="165">
        <f>SUM(BM28:BP28)</f>
        <v>1878.0229074347674</v>
      </c>
      <c r="BS28" s="129">
        <f>BQ28/BR28</f>
        <v>0.84035660301257042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1054.0000000000002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1658.4558060242423</v>
      </c>
      <c r="AA30" s="165">
        <f>SUM(AA25:AA28)</f>
        <v>1917.8110322538562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1989.5768224362312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2006.4115000433496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0.99999999999999978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1.0000000000000002</v>
      </c>
      <c r="AA31" s="120">
        <f>AA29/AA30</f>
        <v>0.99999999999999989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0.99999999999999978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0.99999999999999989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0.99999999999999989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1071.0216115799037</v>
      </c>
      <c r="F36" s="139">
        <f t="shared" si="38"/>
        <v>0</v>
      </c>
      <c r="G36" s="139">
        <f t="shared" si="38"/>
        <v>541.65762555290996</v>
      </c>
      <c r="H36" s="139">
        <f t="shared" si="38"/>
        <v>437.32076286718655</v>
      </c>
      <c r="I36" s="120">
        <f>I25</f>
        <v>2050</v>
      </c>
      <c r="J36" s="165">
        <f>SUM(E36:H36)</f>
        <v>2050.0000000000005</v>
      </c>
      <c r="K36" s="129">
        <f>I36/J36</f>
        <v>0.99999999999999978</v>
      </c>
      <c r="M36" s="128"/>
      <c r="N36" s="4" t="s">
        <v>11</v>
      </c>
      <c r="O36" s="139">
        <f>O25*$U25</f>
        <v>481.85383310170511</v>
      </c>
      <c r="P36" s="139">
        <f t="shared" ref="P36:R36" si="39">P25*$U25</f>
        <v>0</v>
      </c>
      <c r="Q36" s="139">
        <f t="shared" si="39"/>
        <v>998.20541528563547</v>
      </c>
      <c r="R36" s="139">
        <f t="shared" si="39"/>
        <v>706.68730276393944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516.37732283661524</v>
      </c>
      <c r="Z36" s="139">
        <f t="shared" ref="Z36:AB36" si="40">Z25*$AE25</f>
        <v>0</v>
      </c>
      <c r="AA36" s="139">
        <f t="shared" si="40"/>
        <v>1064.19585078504</v>
      </c>
      <c r="AB36" s="139">
        <f t="shared" si="40"/>
        <v>753.36762845835756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553.42291312530119</v>
      </c>
      <c r="AJ36" s="139">
        <f t="shared" ref="AJ36:AL36" si="41">AJ25*$AO25</f>
        <v>0</v>
      </c>
      <c r="AK36" s="139">
        <f t="shared" si="41"/>
        <v>1134.8191397494338</v>
      </c>
      <c r="AL36" s="139">
        <f t="shared" si="41"/>
        <v>804.14198708753179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593.52285364285785</v>
      </c>
      <c r="AT36" s="139">
        <f t="shared" ref="AT36:AV36" si="42">AT25*$AY25</f>
        <v>0</v>
      </c>
      <c r="AU36" s="139">
        <f t="shared" si="42"/>
        <v>1210.9230413778653</v>
      </c>
      <c r="AV36" s="139">
        <f t="shared" si="42"/>
        <v>858.49326977518285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636.80548446546572</v>
      </c>
      <c r="BD36" s="139">
        <f t="shared" ref="BD36:BF36" si="43">BD25*$BI25</f>
        <v>0</v>
      </c>
      <c r="BE36" s="139">
        <f t="shared" si="43"/>
        <v>1292.7523183553517</v>
      </c>
      <c r="BF36" s="139">
        <f t="shared" si="43"/>
        <v>916.97763225533754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683.5230335210947</v>
      </c>
      <c r="BN36" s="139">
        <f t="shared" ref="BN36:BP36" si="44">BN25*$BS25</f>
        <v>0</v>
      </c>
      <c r="BO36" s="139">
        <f t="shared" si="44"/>
        <v>1380.7400588492492</v>
      </c>
      <c r="BP36" s="139">
        <f t="shared" si="44"/>
        <v>979.91048704897003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74.882633904827642</v>
      </c>
      <c r="G37" s="139">
        <f t="shared" si="38"/>
        <v>844.01601368560421</v>
      </c>
      <c r="H37" s="139">
        <f t="shared" si="38"/>
        <v>1131.1013524095679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19.976354305998367</v>
      </c>
      <c r="Q37" s="139">
        <f t="shared" si="45"/>
        <v>996.16029434096527</v>
      </c>
      <c r="R37" s="139">
        <f t="shared" si="45"/>
        <v>1170.6099025043166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21.498717430935862</v>
      </c>
      <c r="AA37" s="139">
        <f t="shared" si="46"/>
        <v>1063.1611773808745</v>
      </c>
      <c r="AB37" s="139">
        <f t="shared" si="46"/>
        <v>1249.2809072682019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23.19645901501206</v>
      </c>
      <c r="AK37" s="139">
        <f t="shared" si="47"/>
        <v>1134.631931687991</v>
      </c>
      <c r="AL37" s="139">
        <f t="shared" si="47"/>
        <v>1334.5556492592634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25.006766182398099</v>
      </c>
      <c r="AU37" s="139">
        <f t="shared" si="48"/>
        <v>1211.8496999080776</v>
      </c>
      <c r="AV37" s="139">
        <f t="shared" si="48"/>
        <v>1426.0826987054304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26.964973397537236</v>
      </c>
      <c r="BE37" s="139">
        <f t="shared" si="49"/>
        <v>1294.933437951531</v>
      </c>
      <c r="BF37" s="139">
        <f t="shared" si="49"/>
        <v>1524.6370237270864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29.082966417818309</v>
      </c>
      <c r="BO37" s="139">
        <f t="shared" si="50"/>
        <v>1384.3308669799528</v>
      </c>
      <c r="BP37" s="139">
        <f t="shared" si="50"/>
        <v>1630.7597460215425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332.78893750658182</v>
      </c>
      <c r="F38" s="139">
        <f t="shared" si="38"/>
        <v>716.09023483057922</v>
      </c>
      <c r="G38" s="139">
        <f t="shared" si="38"/>
        <v>5.1208276628387859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364.28764516487433</v>
      </c>
      <c r="P38" s="139">
        <f t="shared" si="51"/>
        <v>725.73466622799094</v>
      </c>
      <c r="Q38" s="139">
        <f t="shared" si="51"/>
        <v>22.961153276046694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384.27841780916322</v>
      </c>
      <c r="Z38" s="139">
        <f t="shared" si="52"/>
        <v>767.99015651096602</v>
      </c>
      <c r="AA38" s="139">
        <f t="shared" si="52"/>
        <v>24.096005046416618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405.00112198762423</v>
      </c>
      <c r="AJ38" s="139">
        <f t="shared" si="53"/>
        <v>814.20591383528892</v>
      </c>
      <c r="AK38" s="139">
        <f t="shared" si="53"/>
        <v>25.267972413073512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427.67033674763724</v>
      </c>
      <c r="AT38" s="139">
        <f t="shared" si="54"/>
        <v>863.45322722096364</v>
      </c>
      <c r="AU38" s="139">
        <f t="shared" si="54"/>
        <v>26.548065305390878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452.03635378329187</v>
      </c>
      <c r="BD38" s="139">
        <f t="shared" si="55"/>
        <v>916.38139221222059</v>
      </c>
      <c r="BE38" s="139">
        <f t="shared" si="55"/>
        <v>27.920715616397086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478.2266295992402</v>
      </c>
      <c r="BN38" s="139">
        <f t="shared" si="56"/>
        <v>973.26956695444346</v>
      </c>
      <c r="BO38" s="139">
        <f t="shared" si="56"/>
        <v>29.392544102006045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350.51300543145072</v>
      </c>
      <c r="F39" s="139">
        <f t="shared" si="38"/>
        <v>753.30549991972009</v>
      </c>
      <c r="G39" s="139">
        <f t="shared" si="38"/>
        <v>0</v>
      </c>
      <c r="H39" s="139">
        <f t="shared" si="38"/>
        <v>4.1814946488290961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386.70723224659457</v>
      </c>
      <c r="P39" s="139">
        <f t="shared" si="57"/>
        <v>769.45610879266349</v>
      </c>
      <c r="Q39" s="139">
        <f t="shared" si="57"/>
        <v>0</v>
      </c>
      <c r="R39" s="139">
        <f t="shared" si="57"/>
        <v>16.569897066472464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408.85480945541764</v>
      </c>
      <c r="Z39" s="139">
        <f t="shared" si="58"/>
        <v>816.10662216850665</v>
      </c>
      <c r="AA39" s="139">
        <f t="shared" si="58"/>
        <v>0</v>
      </c>
      <c r="AB39" s="139">
        <f t="shared" si="58"/>
        <v>17.427474270816511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431.86329258622493</v>
      </c>
      <c r="AJ39" s="139">
        <f t="shared" si="59"/>
        <v>867.14644707723369</v>
      </c>
      <c r="AK39" s="139">
        <f t="shared" si="59"/>
        <v>0</v>
      </c>
      <c r="AL39" s="139">
        <f t="shared" si="59"/>
        <v>18.33358684892594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457.04885653750534</v>
      </c>
      <c r="AT39" s="139">
        <f t="shared" si="60"/>
        <v>921.6381564557189</v>
      </c>
      <c r="AU39" s="139">
        <f t="shared" si="60"/>
        <v>0</v>
      </c>
      <c r="AV39" s="139">
        <f t="shared" si="60"/>
        <v>19.314684630595274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484.15000905802259</v>
      </c>
      <c r="BD39" s="139">
        <f t="shared" si="61"/>
        <v>980.28187873385912</v>
      </c>
      <c r="BE39" s="139">
        <f t="shared" si="61"/>
        <v>0</v>
      </c>
      <c r="BF39" s="139">
        <f t="shared" si="61"/>
        <v>20.368424487300544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513.31246154372661</v>
      </c>
      <c r="BN39" s="139">
        <f t="shared" si="62"/>
        <v>1043.3963831320625</v>
      </c>
      <c r="BO39" s="139">
        <f t="shared" si="62"/>
        <v>0</v>
      </c>
      <c r="BP39" s="139">
        <f t="shared" si="62"/>
        <v>21.500106195882811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1754.3235545179361</v>
      </c>
      <c r="F41" s="165">
        <f>SUM(F36:F39)</f>
        <v>1544.278368655127</v>
      </c>
      <c r="G41" s="165">
        <f>SUM(G36:G39)</f>
        <v>1390.794466901353</v>
      </c>
      <c r="H41" s="165">
        <f>SUM(H36:H39)</f>
        <v>1572.6036099255837</v>
      </c>
      <c r="K41" s="129"/>
      <c r="M41" s="128"/>
      <c r="N41" s="120" t="s">
        <v>195</v>
      </c>
      <c r="O41" s="165">
        <f>SUM(O36:O39)</f>
        <v>1232.848710513174</v>
      </c>
      <c r="P41" s="165">
        <f>SUM(P36:P39)</f>
        <v>1515.1671293266527</v>
      </c>
      <c r="Q41" s="165">
        <f>SUM(Q36:Q39)</f>
        <v>2017.3268629026472</v>
      </c>
      <c r="R41" s="165">
        <f>SUM(R36:R39)</f>
        <v>1893.8671023347285</v>
      </c>
      <c r="U41" s="129"/>
      <c r="W41" s="128"/>
      <c r="X41" s="120" t="s">
        <v>195</v>
      </c>
      <c r="Y41" s="165">
        <f>SUM(Y36:Y39)</f>
        <v>1309.510550101196</v>
      </c>
      <c r="Z41" s="165">
        <f>SUM(Z36:Z39)</f>
        <v>1605.5954961104085</v>
      </c>
      <c r="AA41" s="165">
        <f>SUM(AA36:AA39)</f>
        <v>2151.4530332123309</v>
      </c>
      <c r="AB41" s="165">
        <f>SUM(AB36:AB39)</f>
        <v>2020.0760099973759</v>
      </c>
      <c r="AE41" s="129"/>
      <c r="AG41" s="128"/>
      <c r="AH41" s="120" t="s">
        <v>195</v>
      </c>
      <c r="AI41" s="165">
        <f>SUM(AI36:AI39)</f>
        <v>1390.2873276991504</v>
      </c>
      <c r="AJ41" s="165">
        <f>SUM(AJ36:AJ39)</f>
        <v>1704.5488199275346</v>
      </c>
      <c r="AK41" s="165">
        <f>SUM(AK36:AK39)</f>
        <v>2294.7190438504981</v>
      </c>
      <c r="AL41" s="165">
        <f>SUM(AL36:AL39)</f>
        <v>2157.0312231957209</v>
      </c>
      <c r="AO41" s="129"/>
      <c r="AQ41" s="128"/>
      <c r="AR41" s="120" t="s">
        <v>195</v>
      </c>
      <c r="AS41" s="165">
        <f>SUM(AS36:AS39)</f>
        <v>1478.2420469280005</v>
      </c>
      <c r="AT41" s="165">
        <f>SUM(AT36:AT39)</f>
        <v>1810.0981498590806</v>
      </c>
      <c r="AU41" s="165">
        <f>SUM(AU36:AU39)</f>
        <v>2449.3208065913341</v>
      </c>
      <c r="AV41" s="165">
        <f>SUM(AV36:AV39)</f>
        <v>2303.8906531112088</v>
      </c>
      <c r="AY41" s="129"/>
      <c r="BA41" s="128"/>
      <c r="BB41" s="120" t="s">
        <v>195</v>
      </c>
      <c r="BC41" s="165">
        <f>SUM(BC36:BC39)</f>
        <v>1572.9918473067801</v>
      </c>
      <c r="BD41" s="165">
        <f>SUM(BD36:BD39)</f>
        <v>1923.6282443436171</v>
      </c>
      <c r="BE41" s="165">
        <f>SUM(BE36:BE39)</f>
        <v>2615.6064719232795</v>
      </c>
      <c r="BF41" s="165">
        <f>SUM(BF36:BF39)</f>
        <v>2461.9830804697244</v>
      </c>
      <c r="BI41" s="129"/>
      <c r="BK41" s="128"/>
      <c r="BL41" s="120" t="s">
        <v>195</v>
      </c>
      <c r="BM41" s="165">
        <f>SUM(BM36:BM39)</f>
        <v>1675.0621246640615</v>
      </c>
      <c r="BN41" s="165">
        <f>SUM(BN36:BN39)</f>
        <v>2045.7489165043244</v>
      </c>
      <c r="BO41" s="165">
        <f>SUM(BO36:BO39)</f>
        <v>2794.4634699312078</v>
      </c>
      <c r="BP41" s="165">
        <f>SUM(BP36:BP39)</f>
        <v>2632.1703392663953</v>
      </c>
      <c r="BS41" s="129"/>
    </row>
    <row r="42" spans="3:71" x14ac:dyDescent="0.3">
      <c r="C42" s="128"/>
      <c r="D42" s="120" t="s">
        <v>194</v>
      </c>
      <c r="E42" s="120">
        <f>E40/E41</f>
        <v>1.1685415696098953</v>
      </c>
      <c r="F42" s="120">
        <f>F40/F41</f>
        <v>1.327480874957339</v>
      </c>
      <c r="G42" s="120">
        <f>G40/G41</f>
        <v>0.75784023094963804</v>
      </c>
      <c r="H42" s="120">
        <f>H40/H41</f>
        <v>0.70456407005986144</v>
      </c>
      <c r="K42" s="129"/>
      <c r="M42" s="128"/>
      <c r="N42" s="120" t="s">
        <v>194</v>
      </c>
      <c r="O42" s="120">
        <f>O40/O41</f>
        <v>1.0771900831280183</v>
      </c>
      <c r="P42" s="120">
        <f>P40/P41</f>
        <v>1.0945695520475474</v>
      </c>
      <c r="Q42" s="120">
        <f>Q40/Q41</f>
        <v>0.95066945645803669</v>
      </c>
      <c r="R42" s="120">
        <f>R40/R41</f>
        <v>0.9266387064191034</v>
      </c>
      <c r="U42" s="129"/>
      <c r="W42" s="128"/>
      <c r="X42" s="120" t="s">
        <v>194</v>
      </c>
      <c r="Y42" s="120">
        <f>Y40/Y41</f>
        <v>1.0141288322261552</v>
      </c>
      <c r="Z42" s="120">
        <f>Z40/Z41</f>
        <v>1.0329225574199039</v>
      </c>
      <c r="AA42" s="120">
        <f>AA40/AA41</f>
        <v>0.89140269513128789</v>
      </c>
      <c r="AB42" s="120">
        <f>AB40/AB41</f>
        <v>0.86874481611185927</v>
      </c>
      <c r="AE42" s="129"/>
      <c r="AG42" s="128"/>
      <c r="AH42" s="120" t="s">
        <v>194</v>
      </c>
      <c r="AI42" s="120">
        <f>AI40/AI41</f>
        <v>1.0812147823566955</v>
      </c>
      <c r="AJ42" s="120">
        <f>AJ40/AJ41</f>
        <v>1.103952822098347</v>
      </c>
      <c r="AK42" s="120">
        <f>AK40/AK41</f>
        <v>0.94655112897702021</v>
      </c>
      <c r="AL42" s="120">
        <f>AL40/AL41</f>
        <v>0.9223681145832463</v>
      </c>
      <c r="AO42" s="129"/>
      <c r="AQ42" s="128"/>
      <c r="AR42" s="120" t="s">
        <v>194</v>
      </c>
      <c r="AS42" s="120">
        <f>AS40/AS41</f>
        <v>1.0831033761588118</v>
      </c>
      <c r="AT42" s="120">
        <f>AT40/AT41</f>
        <v>1.10845453336304</v>
      </c>
      <c r="AU42" s="120">
        <f>AU40/AU41</f>
        <v>0.94461158831886316</v>
      </c>
      <c r="AV42" s="120">
        <f>AV40/AV41</f>
        <v>0.92035374350711985</v>
      </c>
      <c r="AY42" s="129"/>
      <c r="BA42" s="128"/>
      <c r="BB42" s="120" t="s">
        <v>194</v>
      </c>
      <c r="BC42" s="120">
        <f>BC40/BC41</f>
        <v>1.0849121801915553</v>
      </c>
      <c r="BD42" s="120">
        <f>BD40/BD41</f>
        <v>1.1128276353224154</v>
      </c>
      <c r="BE42" s="120">
        <f>BE40/BE41</f>
        <v>0.94274841573191481</v>
      </c>
      <c r="BF42" s="120">
        <f>BF40/BF41</f>
        <v>0.9184165884481742</v>
      </c>
      <c r="BI42" s="129"/>
      <c r="BK42" s="128"/>
      <c r="BL42" s="120" t="s">
        <v>194</v>
      </c>
      <c r="BM42" s="120">
        <f>BM40/BM41</f>
        <v>1.1524100508135262</v>
      </c>
      <c r="BN42" s="120">
        <f>BN40/BN41</f>
        <v>1.1846797073942703</v>
      </c>
      <c r="BO42" s="120">
        <f>BO40/BO41</f>
        <v>0.99790824191719874</v>
      </c>
      <c r="BP42" s="120">
        <f>BP40/BP41</f>
        <v>0.9720262050397056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1251.5332750817004</v>
      </c>
      <c r="F47" s="139">
        <f t="shared" ref="F47:H47" si="63">F36*F$42</f>
        <v>0</v>
      </c>
      <c r="G47" s="139">
        <f t="shared" si="63"/>
        <v>410.48994004464987</v>
      </c>
      <c r="H47" s="139">
        <f t="shared" si="63"/>
        <v>308.12049660738847</v>
      </c>
      <c r="I47" s="120">
        <f>I36</f>
        <v>2050</v>
      </c>
      <c r="J47" s="165">
        <f>SUM(E47:H47)</f>
        <v>1970.1437117337389</v>
      </c>
      <c r="K47" s="129">
        <f>I47/J47</f>
        <v>1.0405332300332482</v>
      </c>
      <c r="L47" s="150"/>
      <c r="M47" s="128"/>
      <c r="N47" s="4" t="s">
        <v>11</v>
      </c>
      <c r="O47" s="139">
        <f>O36*O$42</f>
        <v>519.04817053438001</v>
      </c>
      <c r="P47" s="139">
        <f t="shared" ref="P47:R47" si="64">P36*P$42</f>
        <v>0</v>
      </c>
      <c r="Q47" s="139">
        <f t="shared" si="64"/>
        <v>948.96339958306385</v>
      </c>
      <c r="R47" s="139">
        <f t="shared" si="64"/>
        <v>654.84380807598211</v>
      </c>
      <c r="S47" s="120">
        <f>S36</f>
        <v>2186.7465511512801</v>
      </c>
      <c r="T47" s="165">
        <f>SUM(O47:R47)</f>
        <v>2122.8553781934261</v>
      </c>
      <c r="U47" s="129">
        <f>S47/T47</f>
        <v>1.0300968090498119</v>
      </c>
      <c r="W47" s="128"/>
      <c r="X47" s="4" t="s">
        <v>11</v>
      </c>
      <c r="Y47" s="139">
        <f>Y36*Y$42</f>
        <v>523.67313139636497</v>
      </c>
      <c r="Z47" s="139">
        <f t="shared" ref="Z47:AB47" si="65">Z36*Z$42</f>
        <v>0</v>
      </c>
      <c r="AA47" s="139">
        <f t="shared" si="65"/>
        <v>948.6270495373185</v>
      </c>
      <c r="AB47" s="139">
        <f t="shared" si="65"/>
        <v>654.48422184968331</v>
      </c>
      <c r="AC47" s="120">
        <f>AC36</f>
        <v>2333.9408020800124</v>
      </c>
      <c r="AD47" s="165">
        <f>SUM(Y47:AB47)</f>
        <v>2126.7844027833667</v>
      </c>
      <c r="AE47" s="129">
        <f>AC47/AD47</f>
        <v>1.0974035727483875</v>
      </c>
      <c r="AG47" s="128"/>
      <c r="AH47" s="4" t="s">
        <v>11</v>
      </c>
      <c r="AI47" s="139">
        <f>AI36*AI$42</f>
        <v>598.369034565981</v>
      </c>
      <c r="AJ47" s="139">
        <f t="shared" ref="AJ47:AL47" si="66">AJ36*AJ$42</f>
        <v>0</v>
      </c>
      <c r="AK47" s="139">
        <f t="shared" si="66"/>
        <v>1074.1643379145573</v>
      </c>
      <c r="AL47" s="139">
        <f t="shared" si="66"/>
        <v>741.71492848715184</v>
      </c>
      <c r="AM47" s="120">
        <f>AM36</f>
        <v>2492.3840399622668</v>
      </c>
      <c r="AN47" s="165">
        <f>SUM(AI47:AL47)</f>
        <v>2414.2483009676898</v>
      </c>
      <c r="AO47" s="129">
        <f>AM47/AN47</f>
        <v>1.032364417099624</v>
      </c>
      <c r="BA47" s="128"/>
      <c r="BB47" s="4" t="s">
        <v>11</v>
      </c>
      <c r="BC47" s="139">
        <f>BC36*BC$42</f>
        <v>690.87802650936806</v>
      </c>
      <c r="BD47" s="139">
        <f t="shared" ref="BD47:BF47" si="67">BD36*BD$42</f>
        <v>0</v>
      </c>
      <c r="BE47" s="139">
        <f t="shared" si="67"/>
        <v>1218.7402000632678</v>
      </c>
      <c r="BF47" s="139">
        <f t="shared" si="67"/>
        <v>842.16746869923156</v>
      </c>
      <c r="BG47" s="120">
        <f>BG36</f>
        <v>2846.535435076155</v>
      </c>
      <c r="BH47" s="165">
        <f>SUM(BC47:BF47)</f>
        <v>2751.7856952718676</v>
      </c>
      <c r="BI47" s="129">
        <f>BG47/BH47</f>
        <v>1.0344320925743189</v>
      </c>
      <c r="BK47" s="128"/>
      <c r="BL47" s="4" t="s">
        <v>11</v>
      </c>
      <c r="BM47" s="139">
        <f>BM36*BM$42</f>
        <v>787.69881379226035</v>
      </c>
      <c r="BN47" s="139">
        <f t="shared" ref="BN47:BP47" si="68">BN36*BN$42</f>
        <v>0</v>
      </c>
      <c r="BO47" s="139">
        <f t="shared" si="68"/>
        <v>1377.8518846709037</v>
      </c>
      <c r="BP47" s="139">
        <f t="shared" si="68"/>
        <v>952.49867200481992</v>
      </c>
      <c r="BQ47" s="120">
        <f>BQ36</f>
        <v>3044.1735794193137</v>
      </c>
      <c r="BR47" s="165">
        <f>SUM(BM47:BP47)</f>
        <v>3118.0493704679839</v>
      </c>
      <c r="BS47" s="129">
        <f>BQ47/BR47</f>
        <v>0.97630704896838039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99.405264375090695</v>
      </c>
      <c r="G48" s="139">
        <f t="shared" si="69"/>
        <v>639.62929073669113</v>
      </c>
      <c r="H48" s="139">
        <f t="shared" si="69"/>
        <v>796.9333725038988</v>
      </c>
      <c r="I48" s="120">
        <f>I37</f>
        <v>2050</v>
      </c>
      <c r="J48" s="165">
        <f>SUM(E48:H48)</f>
        <v>1535.9679276156808</v>
      </c>
      <c r="K48" s="129">
        <f>I48/J48</f>
        <v>1.3346632850480564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21.865509184259725</v>
      </c>
      <c r="Q48" s="139">
        <f t="shared" si="70"/>
        <v>947.01916556620324</v>
      </c>
      <c r="R48" s="139">
        <f t="shared" si="70"/>
        <v>1084.7324457779926</v>
      </c>
      <c r="S48" s="120">
        <f>S37</f>
        <v>2186.7465511512801</v>
      </c>
      <c r="T48" s="165">
        <f>SUM(O48:R48)</f>
        <v>2053.6171205284554</v>
      </c>
      <c r="U48" s="129">
        <f>S48/T48</f>
        <v>1.0648268020810845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22.206510190010135</v>
      </c>
      <c r="AA48" s="139">
        <f t="shared" si="71"/>
        <v>947.70473887626474</v>
      </c>
      <c r="AB48" s="139">
        <f t="shared" si="71"/>
        <v>1085.3063120567708</v>
      </c>
      <c r="AC48" s="120">
        <f>AC37</f>
        <v>2333.9408020800124</v>
      </c>
      <c r="AD48" s="165">
        <f>SUM(Y48:AB48)</f>
        <v>2055.2175611230459</v>
      </c>
      <c r="AE48" s="129">
        <f>AC48/AD48</f>
        <v>1.1356173897252329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25.607796392311204</v>
      </c>
      <c r="AK48" s="139">
        <f t="shared" si="72"/>
        <v>1073.9871359126453</v>
      </c>
      <c r="AL48" s="139">
        <f t="shared" si="72"/>
        <v>1230.9515780136869</v>
      </c>
      <c r="AM48" s="120">
        <f>AM37</f>
        <v>2492.3840399622668</v>
      </c>
      <c r="AN48" s="165">
        <f>SUM(AI48:AL48)</f>
        <v>2330.5465103186434</v>
      </c>
      <c r="AO48" s="129">
        <f>AM48/AN48</f>
        <v>1.0694418793733904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30.007367582513197</v>
      </c>
      <c r="BE48" s="139">
        <f t="shared" si="73"/>
        <v>1220.7964471070877</v>
      </c>
      <c r="BF48" s="139">
        <f t="shared" si="73"/>
        <v>1400.2519339532087</v>
      </c>
      <c r="BG48" s="120">
        <f>BG37</f>
        <v>2846.535435076155</v>
      </c>
      <c r="BH48" s="165">
        <f>SUM(BC48:BF48)</f>
        <v>2651.0557486428097</v>
      </c>
      <c r="BI48" s="129">
        <f>BG48/BH48</f>
        <v>1.073736543086059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34.45400014601838</v>
      </c>
      <c r="BO48" s="139">
        <f t="shared" si="74"/>
        <v>1381.4351816996761</v>
      </c>
      <c r="BP48" s="139">
        <f t="shared" si="74"/>
        <v>1585.1412072568342</v>
      </c>
      <c r="BQ48" s="120">
        <f>BQ37</f>
        <v>3044.1735794193137</v>
      </c>
      <c r="BR48" s="165">
        <f>SUM(BM48:BP48)</f>
        <v>3001.0303891025287</v>
      </c>
      <c r="BS48" s="129">
        <f>BQ48/BR48</f>
        <v>1.0143761257711512</v>
      </c>
    </row>
    <row r="49" spans="3:71" x14ac:dyDescent="0.3">
      <c r="C49" s="128"/>
      <c r="D49" s="4" t="s">
        <v>13</v>
      </c>
      <c r="E49" s="139">
        <f t="shared" ref="E49:H49" si="75">E38*E$42</f>
        <v>388.87770738275049</v>
      </c>
      <c r="F49" s="139">
        <f t="shared" si="75"/>
        <v>950.59609148130369</v>
      </c>
      <c r="G49" s="139">
        <f t="shared" si="75"/>
        <v>3.8807692186590406</v>
      </c>
      <c r="H49" s="139">
        <f t="shared" si="75"/>
        <v>0</v>
      </c>
      <c r="I49" s="120">
        <f>I38</f>
        <v>1054</v>
      </c>
      <c r="J49" s="165">
        <f>SUM(E49:H49)</f>
        <v>1343.3545680827131</v>
      </c>
      <c r="K49" s="129">
        <f>I49/J49</f>
        <v>0.78460298199924172</v>
      </c>
      <c r="L49" s="150"/>
      <c r="M49" s="128"/>
      <c r="N49" s="4" t="s">
        <v>13</v>
      </c>
      <c r="O49" s="139">
        <f t="shared" ref="O49:R49" si="76">O38*O$42</f>
        <v>392.40703877766106</v>
      </c>
      <c r="P49" s="139">
        <f t="shared" si="76"/>
        <v>794.36706851854831</v>
      </c>
      <c r="Q49" s="139">
        <f t="shared" si="76"/>
        <v>21.828467104588981</v>
      </c>
      <c r="R49" s="139">
        <f t="shared" si="76"/>
        <v>0</v>
      </c>
      <c r="S49" s="120">
        <f>S38</f>
        <v>1112.9834646689119</v>
      </c>
      <c r="T49" s="165">
        <f>SUM(O49:R49)</f>
        <v>1208.6025744007984</v>
      </c>
      <c r="U49" s="129">
        <f>S49/T49</f>
        <v>0.92088457218511832</v>
      </c>
      <c r="W49" s="128"/>
      <c r="X49" s="4" t="s">
        <v>13</v>
      </c>
      <c r="Y49" s="139">
        <f t="shared" ref="Y49:AB49" si="77">Y38*Y$42</f>
        <v>389.70782310252127</v>
      </c>
      <c r="Z49" s="139">
        <f t="shared" si="77"/>
        <v>793.27435653661928</v>
      </c>
      <c r="AA49" s="139">
        <f t="shared" si="77"/>
        <v>21.479243840272886</v>
      </c>
      <c r="AB49" s="139">
        <f t="shared" si="77"/>
        <v>0</v>
      </c>
      <c r="AC49" s="120">
        <f>AC38</f>
        <v>1176.364579366546</v>
      </c>
      <c r="AD49" s="165">
        <f>SUM(Y49:AB49)</f>
        <v>1204.4614234794135</v>
      </c>
      <c r="AE49" s="129">
        <f>AC49/AD49</f>
        <v>0.97667269074363361</v>
      </c>
      <c r="AG49" s="128"/>
      <c r="AH49" s="4" t="s">
        <v>13</v>
      </c>
      <c r="AI49" s="139">
        <f t="shared" ref="AI49:AL49" si="78">AI38*AI$42</f>
        <v>437.89319996406664</v>
      </c>
      <c r="AJ49" s="139">
        <f t="shared" si="78"/>
        <v>898.84491634763071</v>
      </c>
      <c r="AK49" s="139">
        <f t="shared" si="78"/>
        <v>23.917427814554934</v>
      </c>
      <c r="AL49" s="139">
        <f t="shared" si="78"/>
        <v>0</v>
      </c>
      <c r="AM49" s="120">
        <f>AM38</f>
        <v>1244.4750082359867</v>
      </c>
      <c r="AN49" s="165">
        <f>SUM(AI49:AL49)</f>
        <v>1360.6555441262524</v>
      </c>
      <c r="AO49" s="129">
        <f>AM49/AN49</f>
        <v>0.91461429280040807</v>
      </c>
      <c r="BA49" s="128"/>
      <c r="BB49" s="4" t="s">
        <v>13</v>
      </c>
      <c r="BC49" s="139">
        <f t="shared" ref="BC49:BF49" si="79">BC38*BC$42</f>
        <v>490.4197461088724</v>
      </c>
      <c r="BD49" s="139">
        <f t="shared" si="79"/>
        <v>1019.7745377489883</v>
      </c>
      <c r="BE49" s="139">
        <f t="shared" si="79"/>
        <v>26.322210413459686</v>
      </c>
      <c r="BF49" s="139">
        <f t="shared" si="79"/>
        <v>0</v>
      </c>
      <c r="BG49" s="120">
        <f>BG38</f>
        <v>1396.3384616119097</v>
      </c>
      <c r="BH49" s="165">
        <f>SUM(BC49:BF49)</f>
        <v>1536.5164942713204</v>
      </c>
      <c r="BI49" s="129">
        <f>BG49/BH49</f>
        <v>0.90876893727985075</v>
      </c>
      <c r="BK49" s="128"/>
      <c r="BL49" s="4" t="s">
        <v>13</v>
      </c>
      <c r="BM49" s="139">
        <f t="shared" ref="BM49:BP49" si="80">BM38*BM$42</f>
        <v>551.11317451684181</v>
      </c>
      <c r="BN49" s="139">
        <f t="shared" si="80"/>
        <v>1153.0127057953382</v>
      </c>
      <c r="BO49" s="139">
        <f t="shared" si="80"/>
        <v>29.331062010306582</v>
      </c>
      <c r="BP49" s="139">
        <f t="shared" si="80"/>
        <v>0</v>
      </c>
      <c r="BQ49" s="120">
        <f>BQ38</f>
        <v>1480.8887406556896</v>
      </c>
      <c r="BR49" s="165">
        <f>SUM(BM49:BP49)</f>
        <v>1733.4569423224866</v>
      </c>
      <c r="BS49" s="129">
        <f>BQ49/BR49</f>
        <v>0.85429796639286237</v>
      </c>
    </row>
    <row r="50" spans="3:71" x14ac:dyDescent="0.3">
      <c r="C50" s="128"/>
      <c r="D50" s="4" t="s">
        <v>14</v>
      </c>
      <c r="E50" s="139">
        <f t="shared" ref="E50:H50" si="81">E39*E$42</f>
        <v>409.5890175355492</v>
      </c>
      <c r="F50" s="139">
        <f t="shared" si="81"/>
        <v>999.9986441436057</v>
      </c>
      <c r="G50" s="139">
        <f t="shared" si="81"/>
        <v>0</v>
      </c>
      <c r="H50" s="139">
        <f t="shared" si="81"/>
        <v>2.9461308887125588</v>
      </c>
      <c r="I50" s="120">
        <f>I39</f>
        <v>1108</v>
      </c>
      <c r="J50" s="165">
        <f>SUM(E50:H50)</f>
        <v>1412.5337925678675</v>
      </c>
      <c r="K50" s="129">
        <f>I50/J50</f>
        <v>0.78440601267722543</v>
      </c>
      <c r="L50" s="150"/>
      <c r="M50" s="128"/>
      <c r="N50" s="4" t="s">
        <v>14</v>
      </c>
      <c r="O50" s="139">
        <f t="shared" ref="O50:R50" si="82">O39*O$42</f>
        <v>416.55719564991512</v>
      </c>
      <c r="P50" s="139">
        <f t="shared" si="82"/>
        <v>842.22322832143459</v>
      </c>
      <c r="Q50" s="139">
        <f t="shared" si="82"/>
        <v>0</v>
      </c>
      <c r="R50" s="139">
        <f t="shared" si="82"/>
        <v>15.35430798317374</v>
      </c>
      <c r="S50" s="120">
        <f>S39</f>
        <v>1172.7332381057306</v>
      </c>
      <c r="T50" s="165">
        <f>SUM(O50:R50)</f>
        <v>1274.1347319545234</v>
      </c>
      <c r="U50" s="129">
        <f>S50/T50</f>
        <v>0.92041540717342907</v>
      </c>
      <c r="W50" s="128"/>
      <c r="X50" s="4" t="s">
        <v>14</v>
      </c>
      <c r="Y50" s="139">
        <f t="shared" ref="Y50:AB50" si="83">Y39*Y$42</f>
        <v>414.63145046306988</v>
      </c>
      <c r="Z50" s="139">
        <f t="shared" si="83"/>
        <v>842.9749392976131</v>
      </c>
      <c r="AA50" s="139">
        <f t="shared" si="83"/>
        <v>0</v>
      </c>
      <c r="AB50" s="139">
        <f t="shared" si="83"/>
        <v>15.140027930694648</v>
      </c>
      <c r="AC50" s="120">
        <f>AC39</f>
        <v>1242.3889058947407</v>
      </c>
      <c r="AD50" s="165">
        <f>SUM(Y50:AB50)</f>
        <v>1272.7464176913777</v>
      </c>
      <c r="AE50" s="129">
        <f>AC50/AD50</f>
        <v>0.97614802809525703</v>
      </c>
      <c r="AG50" s="128"/>
      <c r="AH50" s="4" t="s">
        <v>14</v>
      </c>
      <c r="AI50" s="139">
        <f t="shared" ref="AI50:AL50" si="84">AI39*AI$42</f>
        <v>466.9369759014611</v>
      </c>
      <c r="AJ50" s="139">
        <f t="shared" si="84"/>
        <v>957.28876742346699</v>
      </c>
      <c r="AK50" s="139">
        <f t="shared" si="84"/>
        <v>0</v>
      </c>
      <c r="AL50" s="139">
        <f t="shared" si="84"/>
        <v>16.910315935392017</v>
      </c>
      <c r="AM50" s="120">
        <f>AM39</f>
        <v>1317.3433265123847</v>
      </c>
      <c r="AN50" s="165">
        <f>SUM(AI50:AL50)</f>
        <v>1441.1360592603201</v>
      </c>
      <c r="AO50" s="129">
        <f>AM50/AN50</f>
        <v>0.91410059310328173</v>
      </c>
      <c r="BA50" s="128"/>
      <c r="BB50" s="4" t="s">
        <v>14</v>
      </c>
      <c r="BC50" s="139">
        <f t="shared" ref="BC50:BF50" si="85">BC39*BC$42</f>
        <v>525.26024186690051</v>
      </c>
      <c r="BD50" s="139">
        <f t="shared" si="85"/>
        <v>1090.8847650608152</v>
      </c>
      <c r="BE50" s="139">
        <f t="shared" si="85"/>
        <v>0</v>
      </c>
      <c r="BF50" s="139">
        <f t="shared" si="85"/>
        <v>18.706698929690816</v>
      </c>
      <c r="BG50" s="120">
        <f>BG39</f>
        <v>1484.8003122791824</v>
      </c>
      <c r="BH50" s="165">
        <f>SUM(BC50:BF50)</f>
        <v>1634.8517058574066</v>
      </c>
      <c r="BI50" s="129">
        <f>BG50/BH50</f>
        <v>0.90821712266585741</v>
      </c>
      <c r="BK50" s="128"/>
      <c r="BL50" s="4" t="s">
        <v>14</v>
      </c>
      <c r="BM50" s="139">
        <f t="shared" ref="BM50:BP50" si="86">BM39*BM$42</f>
        <v>591.54643989082217</v>
      </c>
      <c r="BN50" s="139">
        <f t="shared" si="86"/>
        <v>1236.0905218651317</v>
      </c>
      <c r="BO50" s="139">
        <f t="shared" si="86"/>
        <v>0</v>
      </c>
      <c r="BP50" s="139">
        <f t="shared" si="86"/>
        <v>20.898666633534631</v>
      </c>
      <c r="BQ50" s="120">
        <f>BQ39</f>
        <v>1578.2089508716722</v>
      </c>
      <c r="BR50" s="165">
        <f>SUM(BM50:BP50)</f>
        <v>1848.5356283894887</v>
      </c>
      <c r="BS50" s="129">
        <f>BQ50/BR50</f>
        <v>0.85376171637366005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2172.0689016417577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2140.6666703923165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0.99999999999999978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1.0000000000000002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1302.2619612148515</v>
      </c>
      <c r="F58" s="139">
        <f t="shared" ref="F58:H58" si="87">F47*$K47</f>
        <v>0</v>
      </c>
      <c r="G58" s="139">
        <f t="shared" si="87"/>
        <v>427.12842321081393</v>
      </c>
      <c r="H58" s="139">
        <f t="shared" si="87"/>
        <v>320.60961557433438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534.66986421060744</v>
      </c>
      <c r="P58" s="139">
        <f t="shared" ref="P58:R58" si="88">P47*$U47</f>
        <v>0</v>
      </c>
      <c r="Q58" s="139">
        <f t="shared" si="88"/>
        <v>977.52416981557565</v>
      </c>
      <c r="R58" s="139">
        <f t="shared" si="88"/>
        <v>674.55251712509664</v>
      </c>
      <c r="S58" s="120">
        <f>S47</f>
        <v>2186.7465511512801</v>
      </c>
      <c r="T58" s="165">
        <f>SUM(O58:R58)</f>
        <v>2186.7465511512796</v>
      </c>
      <c r="U58" s="129">
        <f>S58/T58</f>
        <v>1.0000000000000002</v>
      </c>
      <c r="AG58" s="128"/>
      <c r="AH58" s="4" t="s">
        <v>11</v>
      </c>
      <c r="AI58" s="139">
        <f>AI47*$AO47</f>
        <v>617.73489958017376</v>
      </c>
      <c r="AJ58" s="139">
        <f t="shared" ref="AJ58:AL58" si="89">AJ47*$AO47</f>
        <v>0</v>
      </c>
      <c r="AK58" s="139">
        <f t="shared" si="89"/>
        <v>1108.9290405803656</v>
      </c>
      <c r="AL58" s="139">
        <f t="shared" si="89"/>
        <v>765.72009980172777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714.66640267570131</v>
      </c>
      <c r="BD58" s="139">
        <f t="shared" ref="BD58:BF58" si="90">BD47*$BI47</f>
        <v>0</v>
      </c>
      <c r="BE58" s="139">
        <f t="shared" si="90"/>
        <v>1260.7039754558903</v>
      </c>
      <c r="BF58" s="139">
        <f t="shared" si="90"/>
        <v>871.16505694456328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769.03590436941545</v>
      </c>
      <c r="BN58" s="139">
        <f t="shared" ref="BN58:BP58" si="91">BN47*$BS47</f>
        <v>0</v>
      </c>
      <c r="BO58" s="139">
        <f t="shared" si="91"/>
        <v>1345.2065074385712</v>
      </c>
      <c r="BP58" s="139">
        <f t="shared" si="91"/>
        <v>929.93116761132706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132.67255670192907</v>
      </c>
      <c r="G59" s="139">
        <f t="shared" si="92"/>
        <v>853.68973038759054</v>
      </c>
      <c r="H59" s="139">
        <f t="shared" si="92"/>
        <v>1063.6377129104801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23.282980220549867</v>
      </c>
      <c r="Q59" s="139">
        <f t="shared" si="93"/>
        <v>1008.4113895793573</v>
      </c>
      <c r="R59" s="139">
        <f t="shared" si="93"/>
        <v>1155.0521813513733</v>
      </c>
      <c r="S59" s="120">
        <f>S48</f>
        <v>2186.7465511512801</v>
      </c>
      <c r="T59" s="165">
        <f>SUM(O59:R59)</f>
        <v>2186.7465511512805</v>
      </c>
      <c r="U59" s="129">
        <f>S59/T59</f>
        <v>0.99999999999999978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27.386049900404423</v>
      </c>
      <c r="AK59" s="139">
        <f t="shared" si="94"/>
        <v>1148.5668210532642</v>
      </c>
      <c r="AL59" s="139">
        <f t="shared" si="94"/>
        <v>1316.4311690085979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32.220007135160394</v>
      </c>
      <c r="BE59" s="139">
        <f t="shared" si="95"/>
        <v>1310.8137569285072</v>
      </c>
      <c r="BF59" s="139">
        <f t="shared" si="95"/>
        <v>1503.5016710124869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34.949315185436802</v>
      </c>
      <c r="BO59" s="139">
        <f t="shared" si="96"/>
        <v>1401.2948676164838</v>
      </c>
      <c r="BP59" s="139">
        <f t="shared" si="96"/>
        <v>1607.929396617393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305.11460884553458</v>
      </c>
      <c r="F60" s="139">
        <f t="shared" si="97"/>
        <v>745.84052805305487</v>
      </c>
      <c r="G60" s="139">
        <f t="shared" si="97"/>
        <v>3.0448631014107508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361.36158802719552</v>
      </c>
      <c r="P60" s="139">
        <f t="shared" si="98"/>
        <v>731.52037805064992</v>
      </c>
      <c r="Q60" s="139">
        <f t="shared" si="98"/>
        <v>20.101498591066353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400.50337940724251</v>
      </c>
      <c r="AJ60" s="139">
        <f t="shared" si="99"/>
        <v>822.09640750253027</v>
      </c>
      <c r="AK60" s="139">
        <f t="shared" si="99"/>
        <v>21.875221326213971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445.67823149241417</v>
      </c>
      <c r="BD60" s="139">
        <f t="shared" si="100"/>
        <v>926.73942293519917</v>
      </c>
      <c r="BE60" s="139">
        <f t="shared" si="100"/>
        <v>23.920807184296379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470.81486424205264</v>
      </c>
      <c r="BN60" s="139">
        <f t="shared" si="101"/>
        <v>985.01640978608918</v>
      </c>
      <c r="BO60" s="139">
        <f t="shared" si="101"/>
        <v>25.057466627547853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321.28408808144229</v>
      </c>
      <c r="F61" s="139">
        <f t="shared" si="102"/>
        <v>784.40494913531745</v>
      </c>
      <c r="G61" s="139">
        <f t="shared" si="102"/>
        <v>0</v>
      </c>
      <c r="H61" s="139">
        <f t="shared" si="102"/>
        <v>2.3109627832402286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383.40566084513836</v>
      </c>
      <c r="P61" s="139">
        <f t="shared" si="103"/>
        <v>775.19523562639313</v>
      </c>
      <c r="Q61" s="139">
        <f t="shared" si="103"/>
        <v>0</v>
      </c>
      <c r="R61" s="139">
        <f t="shared" si="103"/>
        <v>14.13234163419909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426.82736661337833</v>
      </c>
      <c r="AJ61" s="139">
        <f t="shared" si="104"/>
        <v>875.05823007290076</v>
      </c>
      <c r="AK61" s="139">
        <f t="shared" si="104"/>
        <v>0</v>
      </c>
      <c r="AL61" s="139">
        <f t="shared" si="104"/>
        <v>15.457729826105719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477.05034551912871</v>
      </c>
      <c r="BD61" s="139">
        <f t="shared" si="105"/>
        <v>990.76022248355343</v>
      </c>
      <c r="BE61" s="139">
        <f t="shared" si="105"/>
        <v>0</v>
      </c>
      <c r="BF61" s="139">
        <f t="shared" si="105"/>
        <v>16.989744276500268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505.03970383591644</v>
      </c>
      <c r="BN61" s="139">
        <f t="shared" si="106"/>
        <v>1055.3267655407881</v>
      </c>
      <c r="BO61" s="139">
        <f t="shared" si="106"/>
        <v>0</v>
      </c>
      <c r="BP61" s="139">
        <f t="shared" si="106"/>
        <v>17.842481494967465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1928.6606581418282</v>
      </c>
      <c r="F63" s="165">
        <f>SUM(F58:F61)</f>
        <v>1662.9180338903016</v>
      </c>
      <c r="G63" s="165">
        <f>SUM(G58:G61)</f>
        <v>1283.8630166998153</v>
      </c>
      <c r="H63" s="165">
        <f>SUM(H58:H61)</f>
        <v>1386.5582912680547</v>
      </c>
      <c r="K63" s="129"/>
      <c r="M63" s="128"/>
      <c r="N63" s="120" t="s">
        <v>195</v>
      </c>
      <c r="O63" s="165">
        <f>SUM(O58:O61)</f>
        <v>1279.4371130829413</v>
      </c>
      <c r="P63" s="165">
        <f>SUM(P58:P61)</f>
        <v>1529.9985938975929</v>
      </c>
      <c r="Q63" s="165">
        <f>SUM(Q58:Q61)</f>
        <v>2006.0370579859994</v>
      </c>
      <c r="R63" s="165">
        <f>SUM(R58:R61)</f>
        <v>1843.7370401106689</v>
      </c>
      <c r="U63" s="129"/>
      <c r="AG63" s="128"/>
      <c r="AH63" s="120" t="s">
        <v>195</v>
      </c>
      <c r="AI63" s="165">
        <f>SUM(AI58:AI61)</f>
        <v>1445.0656456007946</v>
      </c>
      <c r="AJ63" s="165">
        <f>SUM(AJ58:AJ61)</f>
        <v>1724.5406874758355</v>
      </c>
      <c r="AK63" s="165">
        <f>SUM(AK58:AK61)</f>
        <v>2279.371082959844</v>
      </c>
      <c r="AL63" s="165">
        <f>SUM(AL58:AL61)</f>
        <v>2097.6089986364314</v>
      </c>
      <c r="AO63" s="129"/>
      <c r="BA63" s="128"/>
      <c r="BB63" s="120" t="s">
        <v>195</v>
      </c>
      <c r="BC63" s="165">
        <f>SUM(BC58:BC61)</f>
        <v>1637.3949796872444</v>
      </c>
      <c r="BD63" s="165">
        <f>SUM(BD58:BD61)</f>
        <v>1949.719652553913</v>
      </c>
      <c r="BE63" s="165">
        <f>SUM(BE58:BE61)</f>
        <v>2595.4385395686936</v>
      </c>
      <c r="BF63" s="165">
        <f>SUM(BF58:BF61)</f>
        <v>2391.6564722335506</v>
      </c>
      <c r="BI63" s="129"/>
      <c r="BK63" s="128"/>
      <c r="BL63" s="120" t="s">
        <v>195</v>
      </c>
      <c r="BM63" s="165">
        <f>SUM(BM58:BM61)</f>
        <v>1744.8904724473846</v>
      </c>
      <c r="BN63" s="165">
        <f>SUM(BN58:BN61)</f>
        <v>2075.2924905123141</v>
      </c>
      <c r="BO63" s="165">
        <f>SUM(BO58:BO61)</f>
        <v>2771.5588416826031</v>
      </c>
      <c r="BP63" s="165">
        <f>SUM(BP58:BP61)</f>
        <v>2555.7030457236879</v>
      </c>
      <c r="BS63" s="129"/>
    </row>
    <row r="64" spans="3:71" x14ac:dyDescent="0.3">
      <c r="C64" s="128"/>
      <c r="D64" s="120" t="s">
        <v>194</v>
      </c>
      <c r="E64" s="120">
        <f>E62/E63</f>
        <v>1.0629137849346066</v>
      </c>
      <c r="F64" s="120">
        <f>F62/F63</f>
        <v>1.2327727273509341</v>
      </c>
      <c r="G64" s="120">
        <f>G62/G63</f>
        <v>0.82095985809243044</v>
      </c>
      <c r="H64" s="120">
        <f>H62/H63</f>
        <v>0.79910091553864371</v>
      </c>
      <c r="K64" s="129"/>
      <c r="M64" s="128"/>
      <c r="N64" s="120" t="s">
        <v>194</v>
      </c>
      <c r="O64" s="120">
        <f>O62/O63</f>
        <v>1.0379661425968545</v>
      </c>
      <c r="P64" s="120">
        <f>P62/P63</f>
        <v>1.0839590393344163</v>
      </c>
      <c r="Q64" s="120">
        <f>Q62/Q63</f>
        <v>0.95601974281535973</v>
      </c>
      <c r="R64" s="120">
        <f>R62/R63</f>
        <v>0.95183343592848269</v>
      </c>
      <c r="U64" s="129"/>
      <c r="AG64" s="128"/>
      <c r="AH64" s="120" t="s">
        <v>194</v>
      </c>
      <c r="AI64" s="120">
        <f>AI62/AI63</f>
        <v>1.0402290131300884</v>
      </c>
      <c r="AJ64" s="120">
        <f>AJ62/AJ63</f>
        <v>1.0911551660272301</v>
      </c>
      <c r="AK64" s="120">
        <f>AK62/AK63</f>
        <v>0.95292465447146457</v>
      </c>
      <c r="AL64" s="120">
        <f>AL62/AL63</f>
        <v>0.94849746722557549</v>
      </c>
      <c r="AO64" s="129"/>
      <c r="BA64" s="128"/>
      <c r="BB64" s="120" t="s">
        <v>194</v>
      </c>
      <c r="BC64" s="120">
        <f>BC62/BC63</f>
        <v>1.0422396768378437</v>
      </c>
      <c r="BD64" s="120">
        <f>BD62/BD63</f>
        <v>1.0979356276110184</v>
      </c>
      <c r="BE64" s="120">
        <f>BE62/BE63</f>
        <v>0.95007407033170888</v>
      </c>
      <c r="BF64" s="120">
        <f>BF62/BF63</f>
        <v>0.94542260890439744</v>
      </c>
      <c r="BI64" s="129"/>
      <c r="BK64" s="128"/>
      <c r="BL64" s="120" t="s">
        <v>194</v>
      </c>
      <c r="BM64" s="120">
        <f>BM62/BM63</f>
        <v>1.1062920330422816</v>
      </c>
      <c r="BN64" s="120">
        <f>BN62/BN63</f>
        <v>1.1678147725616259</v>
      </c>
      <c r="BO64" s="120">
        <f>BO62/BO63</f>
        <v>1.0061551234062658</v>
      </c>
      <c r="BP64" s="120">
        <f>BP62/BP63</f>
        <v>1.001109479513375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1384.1921901712417</v>
      </c>
      <c r="F69" s="139">
        <f t="shared" ref="F69:H69" si="107">F58*F$64</f>
        <v>0</v>
      </c>
      <c r="G69" s="139">
        <f t="shared" si="107"/>
        <v>350.65528970639338</v>
      </c>
      <c r="H69" s="139">
        <f t="shared" si="107"/>
        <v>256.19943733594323</v>
      </c>
      <c r="I69" s="120">
        <f>I58</f>
        <v>2050</v>
      </c>
      <c r="J69" s="165">
        <f>SUM(E69:H69)</f>
        <v>1991.0469172135784</v>
      </c>
      <c r="K69" s="129">
        <f>I69/J69</f>
        <v>1.0296090876999147</v>
      </c>
      <c r="M69" s="128"/>
      <c r="N69" s="4" t="s">
        <v>11</v>
      </c>
      <c r="O69" s="139">
        <f>O58*O$64</f>
        <v>554.96921651746823</v>
      </c>
      <c r="P69" s="139">
        <f t="shared" ref="P69:R69" si="108">P58*P$64</f>
        <v>0</v>
      </c>
      <c r="Q69" s="139">
        <f t="shared" si="108"/>
        <v>934.53240542288461</v>
      </c>
      <c r="R69" s="139">
        <f t="shared" si="108"/>
        <v>642.06164008938742</v>
      </c>
      <c r="S69" s="120">
        <f>S58</f>
        <v>2186.7465511512801</v>
      </c>
      <c r="T69" s="165">
        <f>SUM(O69:R69)</f>
        <v>2131.5632620297401</v>
      </c>
      <c r="U69" s="129">
        <f>S69/T69</f>
        <v>1.0258886471279265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163.55510957005856</v>
      </c>
      <c r="G70" s="139">
        <f t="shared" si="109"/>
        <v>700.84499991396149</v>
      </c>
      <c r="H70" s="139">
        <f t="shared" si="109"/>
        <v>849.95387018819372</v>
      </c>
      <c r="I70" s="120">
        <f>I59</f>
        <v>2050</v>
      </c>
      <c r="J70" s="165">
        <f>SUM(E70:H70)</f>
        <v>1714.3539796722139</v>
      </c>
      <c r="K70" s="129">
        <f>I70/J70</f>
        <v>1.1957857153818152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25.237796872709449</v>
      </c>
      <c r="Q70" s="139">
        <f t="shared" si="110"/>
        <v>964.06119731773674</v>
      </c>
      <c r="R70" s="139">
        <f t="shared" si="110"/>
        <v>1099.4172864523666</v>
      </c>
      <c r="S70" s="120">
        <f>S59</f>
        <v>2186.7465511512801</v>
      </c>
      <c r="T70" s="165">
        <f>SUM(O70:R70)</f>
        <v>2088.7162806428128</v>
      </c>
      <c r="U70" s="129">
        <f>S70/T70</f>
        <v>1.0469332629888335</v>
      </c>
    </row>
    <row r="71" spans="3:21" x14ac:dyDescent="0.3">
      <c r="C71" s="128"/>
      <c r="D71" s="4" t="s">
        <v>13</v>
      </c>
      <c r="E71" s="139">
        <f t="shared" ref="E71:H71" si="111">E60*E$64</f>
        <v>324.31052372684917</v>
      </c>
      <c r="F71" s="139">
        <f t="shared" si="111"/>
        <v>919.45186193682537</v>
      </c>
      <c r="G71" s="139">
        <f t="shared" si="111"/>
        <v>2.4997103796450477</v>
      </c>
      <c r="H71" s="139">
        <f t="shared" si="111"/>
        <v>0</v>
      </c>
      <c r="I71" s="120">
        <f>I60</f>
        <v>1054</v>
      </c>
      <c r="J71" s="165">
        <f>SUM(E71:H71)</f>
        <v>1246.2620960433196</v>
      </c>
      <c r="K71" s="129">
        <f>I71/J71</f>
        <v>0.84572900302936227</v>
      </c>
      <c r="M71" s="128"/>
      <c r="N71" s="4" t="s">
        <v>13</v>
      </c>
      <c r="O71" s="139">
        <f t="shared" ref="O71:R71" si="112">O60*O$64</f>
        <v>375.08109360726183</v>
      </c>
      <c r="P71" s="139">
        <f t="shared" si="112"/>
        <v>792.93812624533155</v>
      </c>
      <c r="Q71" s="139">
        <f t="shared" si="112"/>
        <v>19.21742951323457</v>
      </c>
      <c r="R71" s="139">
        <f t="shared" si="112"/>
        <v>0</v>
      </c>
      <c r="S71" s="120">
        <f>S60</f>
        <v>1112.9834646689119</v>
      </c>
      <c r="T71" s="165">
        <f>SUM(O71:R71)</f>
        <v>1187.2366493658278</v>
      </c>
      <c r="U71" s="129">
        <f>S71/T71</f>
        <v>0.93745713229407224</v>
      </c>
    </row>
    <row r="72" spans="3:21" x14ac:dyDescent="0.3">
      <c r="C72" s="128"/>
      <c r="D72" s="4" t="s">
        <v>14</v>
      </c>
      <c r="E72" s="139">
        <f t="shared" ref="E72:H72" si="113">E61*E$64</f>
        <v>341.49728610190937</v>
      </c>
      <c r="F72" s="139">
        <f t="shared" si="113"/>
        <v>966.99302849311607</v>
      </c>
      <c r="G72" s="139">
        <f t="shared" si="113"/>
        <v>0</v>
      </c>
      <c r="H72" s="139">
        <f t="shared" si="113"/>
        <v>1.846692475862999</v>
      </c>
      <c r="I72" s="120">
        <f>I61</f>
        <v>1108</v>
      </c>
      <c r="J72" s="165">
        <f>SUM(E72:H72)</f>
        <v>1310.3370070708884</v>
      </c>
      <c r="K72" s="129">
        <f>I72/J72</f>
        <v>0.84558399405723106</v>
      </c>
      <c r="M72" s="128"/>
      <c r="N72" s="4" t="s">
        <v>14</v>
      </c>
      <c r="O72" s="139">
        <f t="shared" ref="O72:R72" si="114">O61*O$64</f>
        <v>397.96209483722612</v>
      </c>
      <c r="P72" s="139">
        <f t="shared" si="114"/>
        <v>840.27988290620158</v>
      </c>
      <c r="Q72" s="139">
        <f t="shared" si="114"/>
        <v>0</v>
      </c>
      <c r="R72" s="139">
        <f t="shared" si="114"/>
        <v>13.451635295394867</v>
      </c>
      <c r="S72" s="120">
        <f>S61</f>
        <v>1172.7332381057306</v>
      </c>
      <c r="T72" s="165">
        <f>SUM(O72:R72)</f>
        <v>1251.6936130388226</v>
      </c>
      <c r="U72" s="129">
        <f>S72/T72</f>
        <v>0.9369171703757484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1053.9999999999998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1.0000000000000002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1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1425.176858123559</v>
      </c>
      <c r="F80" s="139">
        <f t="shared" ref="F80:H80" si="115">F69*$K69</f>
        <v>0</v>
      </c>
      <c r="G80" s="139">
        <f t="shared" si="115"/>
        <v>361.03787293174895</v>
      </c>
      <c r="H80" s="139">
        <f t="shared" si="115"/>
        <v>263.78526894469195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569.33661873075084</v>
      </c>
      <c r="P80" s="139">
        <f t="shared" ref="P80:R80" si="116">P69*$U69</f>
        <v>0</v>
      </c>
      <c r="Q80" s="139">
        <f t="shared" si="116"/>
        <v>958.72618509648998</v>
      </c>
      <c r="R80" s="139">
        <f t="shared" si="116"/>
        <v>658.68374732403936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195.57686370158365</v>
      </c>
      <c r="G81" s="139">
        <f t="shared" si="117"/>
        <v>838.06043959388467</v>
      </c>
      <c r="H81" s="139">
        <f t="shared" si="117"/>
        <v>1016.3626967045317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26.422289030595081</v>
      </c>
      <c r="Q81" s="139">
        <f t="shared" si="118"/>
        <v>1009.3077350287798</v>
      </c>
      <c r="R81" s="139">
        <f t="shared" si="118"/>
        <v>1151.0165270919051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274.2788159034385</v>
      </c>
      <c r="F82" s="139">
        <f t="shared" si="119"/>
        <v>777.60710652932221</v>
      </c>
      <c r="G82" s="139">
        <f t="shared" si="119"/>
        <v>2.114077567239355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351.62244639078813</v>
      </c>
      <c r="P82" s="139">
        <f t="shared" si="120"/>
        <v>743.34550191658354</v>
      </c>
      <c r="Q82" s="139">
        <f t="shared" si="120"/>
        <v>18.01551636154035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288.76463914175747</v>
      </c>
      <c r="F83" s="139">
        <f t="shared" si="121"/>
        <v>817.67382725870698</v>
      </c>
      <c r="G83" s="139">
        <f t="shared" si="121"/>
        <v>0</v>
      </c>
      <c r="H83" s="139">
        <f t="shared" si="121"/>
        <v>1.5615335995356714</v>
      </c>
      <c r="I83" s="120">
        <f>I72</f>
        <v>1108</v>
      </c>
      <c r="J83" s="165">
        <f>SUM(E83:H83)</f>
        <v>1108.0000000000002</v>
      </c>
      <c r="K83" s="129">
        <f>I83/J83</f>
        <v>0.99999999999999978</v>
      </c>
      <c r="M83" s="128"/>
      <c r="N83" s="4" t="s">
        <v>14</v>
      </c>
      <c r="O83" s="139">
        <f t="shared" ref="O83:R83" si="122">O72*$U72</f>
        <v>372.85751981169915</v>
      </c>
      <c r="P83" s="139">
        <f t="shared" si="122"/>
        <v>787.27265021614357</v>
      </c>
      <c r="Q83" s="139">
        <f t="shared" si="122"/>
        <v>0</v>
      </c>
      <c r="R83" s="139">
        <f t="shared" si="122"/>
        <v>12.603068077887903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1988.220313168755</v>
      </c>
      <c r="F85" s="165">
        <f>SUM(F80:F83)</f>
        <v>1790.8577974896129</v>
      </c>
      <c r="G85" s="165">
        <f>SUM(G80:G83)</f>
        <v>1201.212390092873</v>
      </c>
      <c r="H85" s="165">
        <f>SUM(H80:H83)</f>
        <v>1281.7094992487594</v>
      </c>
      <c r="K85" s="129"/>
      <c r="M85" s="128"/>
      <c r="N85" s="120" t="s">
        <v>195</v>
      </c>
      <c r="O85" s="165">
        <f>SUM(O80:O83)</f>
        <v>1293.8165849332381</v>
      </c>
      <c r="P85" s="165">
        <f>SUM(P80:P83)</f>
        <v>1557.0404411633222</v>
      </c>
      <c r="Q85" s="165">
        <f>SUM(Q80:Q83)</f>
        <v>1986.0494364868102</v>
      </c>
      <c r="R85" s="165">
        <f>SUM(R80:R83)</f>
        <v>1822.3033424938324</v>
      </c>
      <c r="U85" s="129"/>
    </row>
    <row r="86" spans="3:21" x14ac:dyDescent="0.3">
      <c r="C86" s="128"/>
      <c r="D86" s="120" t="s">
        <v>194</v>
      </c>
      <c r="E86" s="120">
        <f>E84/E85</f>
        <v>1.0310728576818444</v>
      </c>
      <c r="F86" s="120">
        <f>F84/F85</f>
        <v>1.1447028361903704</v>
      </c>
      <c r="G86" s="120">
        <f>G84/G85</f>
        <v>0.87744682680013719</v>
      </c>
      <c r="H86" s="120">
        <f>H84/H85</f>
        <v>0.86447045968639957</v>
      </c>
      <c r="K86" s="129"/>
      <c r="M86" s="128"/>
      <c r="N86" s="120" t="s">
        <v>194</v>
      </c>
      <c r="O86" s="120">
        <f>O84/O85</f>
        <v>1.0264301914405298</v>
      </c>
      <c r="P86" s="120">
        <f>P84/P85</f>
        <v>1.0651334173344587</v>
      </c>
      <c r="Q86" s="120">
        <f>Q84/Q85</f>
        <v>0.96564113512014915</v>
      </c>
      <c r="R86" s="120">
        <f>R84/R85</f>
        <v>0.96302877842254098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1469.4611758074905</v>
      </c>
      <c r="F91" s="139">
        <f t="shared" ref="F91:H91" si="123">F80*F$86</f>
        <v>0</v>
      </c>
      <c r="G91" s="139">
        <f t="shared" si="123"/>
        <v>316.79153595863426</v>
      </c>
      <c r="H91" s="139">
        <f t="shared" si="123"/>
        <v>228.03457270311839</v>
      </c>
      <c r="I91" s="120">
        <f>I80</f>
        <v>2050</v>
      </c>
      <c r="J91" s="165">
        <f>SUM(E91:H91)</f>
        <v>2014.2872844692431</v>
      </c>
      <c r="K91" s="129">
        <f>I91/J91</f>
        <v>1.0177297031094386</v>
      </c>
      <c r="M91" s="128"/>
      <c r="N91" s="4" t="s">
        <v>11</v>
      </c>
      <c r="O91" s="139">
        <f>O80*O$86</f>
        <v>584.38429455790856</v>
      </c>
      <c r="P91" s="139">
        <f t="shared" ref="P91:R91" si="124">P80*P$86</f>
        <v>0</v>
      </c>
      <c r="Q91" s="139">
        <f t="shared" si="124"/>
        <v>925.78544164598486</v>
      </c>
      <c r="R91" s="139">
        <f t="shared" si="124"/>
        <v>634.33140455225123</v>
      </c>
      <c r="S91" s="120">
        <f>S80</f>
        <v>2186.7465511512801</v>
      </c>
      <c r="T91" s="165">
        <f>SUM(O91:R91)</f>
        <v>2144.5011407561447</v>
      </c>
      <c r="U91" s="129">
        <f>S91/T91</f>
        <v>1.0196994114818889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223.8773905724203</v>
      </c>
      <c r="G92" s="139">
        <f t="shared" si="125"/>
        <v>735.35347338838221</v>
      </c>
      <c r="H92" s="139">
        <f t="shared" si="125"/>
        <v>878.61552762827523</v>
      </c>
      <c r="I92" s="120">
        <f>I81</f>
        <v>2050</v>
      </c>
      <c r="J92" s="165">
        <f>SUM(E92:H92)</f>
        <v>1837.8463915890777</v>
      </c>
      <c r="K92" s="129">
        <f>I92/J92</f>
        <v>1.1154359849560036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28.14326300895652</v>
      </c>
      <c r="Q92" s="139">
        <f t="shared" si="126"/>
        <v>974.62906693873765</v>
      </c>
      <c r="R92" s="139">
        <f t="shared" si="126"/>
        <v>1108.462040029473</v>
      </c>
      <c r="S92" s="120">
        <f>S81</f>
        <v>2186.7465511512801</v>
      </c>
      <c r="T92" s="165">
        <f>SUM(O92:R92)</f>
        <v>2111.2343699771673</v>
      </c>
      <c r="U92" s="129">
        <f>S92/T92</f>
        <v>1.0357668396497968</v>
      </c>
    </row>
    <row r="93" spans="3:21" x14ac:dyDescent="0.3">
      <c r="C93" s="128"/>
      <c r="D93" s="4" t="s">
        <v>13</v>
      </c>
      <c r="E93" s="139">
        <f t="shared" ref="E93:H93" si="127">E82*E$86</f>
        <v>282.80144251515082</v>
      </c>
      <c r="F93" s="139">
        <f t="shared" si="127"/>
        <v>890.1290602859026</v>
      </c>
      <c r="G93" s="139">
        <f t="shared" si="127"/>
        <v>1.8549906529835258</v>
      </c>
      <c r="H93" s="139">
        <f t="shared" si="127"/>
        <v>0</v>
      </c>
      <c r="I93" s="120">
        <f>I82</f>
        <v>1054</v>
      </c>
      <c r="J93" s="165">
        <f>SUM(E93:H93)</f>
        <v>1174.7854934540371</v>
      </c>
      <c r="K93" s="129">
        <f>I93/J93</f>
        <v>0.89718506559107181</v>
      </c>
      <c r="M93" s="128"/>
      <c r="N93" s="4" t="s">
        <v>13</v>
      </c>
      <c r="O93" s="139">
        <f t="shared" ref="O93:R93" si="128">O82*O$86</f>
        <v>360.91589496368408</v>
      </c>
      <c r="P93" s="139">
        <f t="shared" si="128"/>
        <v>791.76213471660901</v>
      </c>
      <c r="Q93" s="139">
        <f t="shared" si="128"/>
        <v>17.396523669133444</v>
      </c>
      <c r="R93" s="139">
        <f t="shared" si="128"/>
        <v>0</v>
      </c>
      <c r="S93" s="120">
        <f>S82</f>
        <v>1112.9834646689119</v>
      </c>
      <c r="T93" s="165">
        <f>SUM(O93:R93)</f>
        <v>1170.0745533494264</v>
      </c>
      <c r="U93" s="129">
        <f>S93/T93</f>
        <v>0.95120730681896548</v>
      </c>
    </row>
    <row r="94" spans="3:21" x14ac:dyDescent="0.3">
      <c r="C94" s="128"/>
      <c r="D94" s="4" t="s">
        <v>14</v>
      </c>
      <c r="E94" s="139">
        <f t="shared" ref="E94:H94" si="129">E83*E$86</f>
        <v>297.73738167735848</v>
      </c>
      <c r="F94" s="139">
        <f t="shared" si="129"/>
        <v>935.99354914167691</v>
      </c>
      <c r="G94" s="139">
        <f t="shared" si="129"/>
        <v>0</v>
      </c>
      <c r="H94" s="139">
        <f t="shared" si="129"/>
        <v>1.34989966860636</v>
      </c>
      <c r="I94" s="120">
        <f>I83</f>
        <v>1108</v>
      </c>
      <c r="J94" s="165">
        <f>SUM(E94:H94)</f>
        <v>1235.0808304876418</v>
      </c>
      <c r="K94" s="129">
        <f>I94/J94</f>
        <v>0.89710727642216981</v>
      </c>
      <c r="M94" s="128"/>
      <c r="N94" s="4" t="s">
        <v>14</v>
      </c>
      <c r="O94" s="139">
        <f t="shared" ref="O94:R94" si="130">O83*O$86</f>
        <v>382.71221544036348</v>
      </c>
      <c r="P94" s="139">
        <f t="shared" si="130"/>
        <v>838.55040829867698</v>
      </c>
      <c r="Q94" s="139">
        <f t="shared" si="130"/>
        <v>0</v>
      </c>
      <c r="R94" s="139">
        <f t="shared" si="130"/>
        <v>12.137117255424508</v>
      </c>
      <c r="S94" s="120">
        <f>S83</f>
        <v>1172.7332381057306</v>
      </c>
      <c r="T94" s="165">
        <f>SUM(O94:R94)</f>
        <v>1233.399740994465</v>
      </c>
      <c r="U94" s="129">
        <f>S94/T94</f>
        <v>0.9508135919991193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2049.9999999999995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1.0000000000000002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1495.5142861854038</v>
      </c>
      <c r="F102" s="139">
        <f t="shared" ref="F102:H102" si="131">F91*$K91</f>
        <v>0</v>
      </c>
      <c r="G102" s="139">
        <f t="shared" si="131"/>
        <v>322.40815583876389</v>
      </c>
      <c r="H102" s="139">
        <f t="shared" si="131"/>
        <v>232.07755797583235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595.89632123995818</v>
      </c>
      <c r="P102" s="139">
        <f t="shared" ref="P102:R102" si="132">P91*$U91</f>
        <v>0</v>
      </c>
      <c r="Q102" s="139">
        <f t="shared" si="132"/>
        <v>944.0228700049114</v>
      </c>
      <c r="R102" s="139">
        <f t="shared" si="132"/>
        <v>646.82735990641061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249.72089766252753</v>
      </c>
      <c r="G103" s="139">
        <f t="shared" si="133"/>
        <v>820.23972587978847</v>
      </c>
      <c r="H103" s="139">
        <f t="shared" si="133"/>
        <v>980.03937645768394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29.149858584219924</v>
      </c>
      <c r="Q103" s="139">
        <f t="shared" si="134"/>
        <v>1009.4884684939665</v>
      </c>
      <c r="R103" s="139">
        <f t="shared" si="134"/>
        <v>1148.1082240730937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253.72523075220531</v>
      </c>
      <c r="F104" s="139">
        <f t="shared" si="135"/>
        <v>798.61049933712661</v>
      </c>
      <c r="G104" s="139">
        <f t="shared" si="135"/>
        <v>1.6642699106678498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343.30583643656257</v>
      </c>
      <c r="P104" s="139">
        <f t="shared" si="136"/>
        <v>753.12992780502054</v>
      </c>
      <c r="Q104" s="139">
        <f t="shared" si="136"/>
        <v>16.54770042732881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267.10237156564312</v>
      </c>
      <c r="F105" s="139">
        <f t="shared" si="137"/>
        <v>839.68662361921008</v>
      </c>
      <c r="G105" s="139">
        <f t="shared" si="137"/>
        <v>0</v>
      </c>
      <c r="H105" s="139">
        <f t="shared" si="137"/>
        <v>1.2110048151466413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363.88797626479283</v>
      </c>
      <c r="P105" s="139">
        <f t="shared" si="138"/>
        <v>797.30512578679316</v>
      </c>
      <c r="Q105" s="139">
        <f t="shared" si="138"/>
        <v>0</v>
      </c>
      <c r="R105" s="139">
        <f t="shared" si="138"/>
        <v>11.54013605414467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2016.3418885032522</v>
      </c>
      <c r="F107" s="165">
        <f>SUM(F102:F105)</f>
        <v>1888.0180206188643</v>
      </c>
      <c r="G107" s="165">
        <f>SUM(G102:G105)</f>
        <v>1144.3121516292201</v>
      </c>
      <c r="H107" s="165">
        <f>SUM(H102:H105)</f>
        <v>1213.3279392486629</v>
      </c>
      <c r="K107" s="129"/>
      <c r="M107" s="128"/>
      <c r="N107" s="120" t="s">
        <v>195</v>
      </c>
      <c r="O107" s="165">
        <f>SUM(O102:O105)</f>
        <v>1303.0901339413135</v>
      </c>
      <c r="P107" s="165">
        <f>SUM(P102:P105)</f>
        <v>1579.5849121760336</v>
      </c>
      <c r="Q107" s="165">
        <f>SUM(Q102:Q105)</f>
        <v>1970.0590389262068</v>
      </c>
      <c r="R107" s="165">
        <f>SUM(R102:R105)</f>
        <v>1806.4757200336489</v>
      </c>
      <c r="U107" s="129"/>
    </row>
    <row r="108" spans="3:21" x14ac:dyDescent="0.3">
      <c r="C108" s="128"/>
      <c r="D108" s="120" t="s">
        <v>194</v>
      </c>
      <c r="E108" s="120">
        <f>E106/E107</f>
        <v>1.0166926609463698</v>
      </c>
      <c r="F108" s="120">
        <f>F106/F107</f>
        <v>1.0857947210313388</v>
      </c>
      <c r="G108" s="120">
        <f>G106/G107</f>
        <v>0.92107734633365757</v>
      </c>
      <c r="H108" s="120">
        <f>H106/H107</f>
        <v>0.9131908729358974</v>
      </c>
      <c r="K108" s="129"/>
      <c r="M108" s="128"/>
      <c r="N108" s="120" t="s">
        <v>194</v>
      </c>
      <c r="O108" s="120">
        <f>O106/O107</f>
        <v>1.0191255158576504</v>
      </c>
      <c r="P108" s="120">
        <f>P106/P107</f>
        <v>1.0499314049154576</v>
      </c>
      <c r="Q108" s="120">
        <f>Q106/Q107</f>
        <v>0.97347896401072886</v>
      </c>
      <c r="R108" s="120">
        <f>R106/R107</f>
        <v>0.97146645392192699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1520.478399105149</v>
      </c>
      <c r="F113" s="139">
        <f t="shared" ref="F113:H113" si="139">F102*F$108</f>
        <v>0</v>
      </c>
      <c r="G113" s="139">
        <f t="shared" si="139"/>
        <v>296.96284861629698</v>
      </c>
      <c r="H113" s="139">
        <f t="shared" si="139"/>
        <v>211.93110775678167</v>
      </c>
      <c r="I113" s="120">
        <f>I102</f>
        <v>2050</v>
      </c>
      <c r="J113" s="165">
        <f>SUM(E113:H113)</f>
        <v>2029.3723554782277</v>
      </c>
      <c r="K113" s="129">
        <f>I113/J113</f>
        <v>1.0101645439616287</v>
      </c>
      <c r="M113" s="128"/>
      <c r="N113" s="4" t="s">
        <v>11</v>
      </c>
      <c r="O113" s="139">
        <f>O102*O$108</f>
        <v>607.29314578134858</v>
      </c>
      <c r="P113" s="139">
        <f t="shared" ref="P113:R113" si="140">P102*P$108</f>
        <v>0</v>
      </c>
      <c r="Q113" s="139">
        <f t="shared" si="140"/>
        <v>918.98640549481615</v>
      </c>
      <c r="R113" s="139">
        <f t="shared" si="140"/>
        <v>628.37108162796267</v>
      </c>
      <c r="S113" s="120">
        <f>S102</f>
        <v>2186.7465511512801</v>
      </c>
      <c r="T113" s="165">
        <f>SUM(O113:R113)</f>
        <v>2154.6506329041276</v>
      </c>
      <c r="U113" s="129">
        <f>S113/T113</f>
        <v>1.0148961125098468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271.14563241317961</v>
      </c>
      <c r="G114" s="139">
        <f t="shared" si="141"/>
        <v>755.50423007080224</v>
      </c>
      <c r="H114" s="139">
        <f t="shared" si="141"/>
        <v>894.96301369894502</v>
      </c>
      <c r="I114" s="120">
        <f>I103</f>
        <v>2050</v>
      </c>
      <c r="J114" s="165">
        <f>SUM(E114:H114)</f>
        <v>1921.6128761829268</v>
      </c>
      <c r="K114" s="129">
        <f>I114/J114</f>
        <v>1.066812168781935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30.605351976416934</v>
      </c>
      <c r="Q114" s="139">
        <f t="shared" si="142"/>
        <v>982.71578849028378</v>
      </c>
      <c r="R114" s="139">
        <f t="shared" si="142"/>
        <v>1115.3486251588895</v>
      </c>
      <c r="S114" s="120">
        <f>S103</f>
        <v>2186.7465511512801</v>
      </c>
      <c r="T114" s="165">
        <f>SUM(O114:R114)</f>
        <v>2128.6697656255901</v>
      </c>
      <c r="U114" s="129">
        <f>S114/T114</f>
        <v>1.0272831354414536</v>
      </c>
    </row>
    <row r="115" spans="3:71" x14ac:dyDescent="0.3">
      <c r="C115" s="128"/>
      <c r="D115" s="4" t="s">
        <v>13</v>
      </c>
      <c r="E115" s="139">
        <f t="shared" ref="E115:H115" si="143">E104*E$108</f>
        <v>257.9605800026913</v>
      </c>
      <c r="F115" s="139">
        <f t="shared" si="143"/>
        <v>867.12706434045356</v>
      </c>
      <c r="G115" s="139">
        <f t="shared" si="143"/>
        <v>1.5329213129008965</v>
      </c>
      <c r="H115" s="139">
        <f t="shared" si="143"/>
        <v>0</v>
      </c>
      <c r="I115" s="120">
        <f>I104</f>
        <v>1054</v>
      </c>
      <c r="J115" s="165">
        <f>SUM(E115:H115)</f>
        <v>1126.6205656560458</v>
      </c>
      <c r="K115" s="129">
        <f>I115/J115</f>
        <v>0.93554123910940867</v>
      </c>
      <c r="M115" s="128"/>
      <c r="N115" s="4" t="s">
        <v>13</v>
      </c>
      <c r="O115" s="139">
        <f t="shared" ref="O115:R115" si="144">O104*O$108</f>
        <v>349.87173765535397</v>
      </c>
      <c r="P115" s="139">
        <f t="shared" si="144"/>
        <v>790.73476318420239</v>
      </c>
      <c r="Q115" s="139">
        <f t="shared" si="144"/>
        <v>16.108838268755946</v>
      </c>
      <c r="R115" s="139">
        <f t="shared" si="144"/>
        <v>0</v>
      </c>
      <c r="S115" s="120">
        <f>S104</f>
        <v>1112.9834646689119</v>
      </c>
      <c r="T115" s="165">
        <f>SUM(O115:R115)</f>
        <v>1156.7153391083123</v>
      </c>
      <c r="U115" s="129">
        <f>S115/T115</f>
        <v>0.96219305393398491</v>
      </c>
    </row>
    <row r="116" spans="3:71" x14ac:dyDescent="0.3">
      <c r="C116" s="128"/>
      <c r="D116" s="4" t="s">
        <v>14</v>
      </c>
      <c r="E116" s="139">
        <f t="shared" ref="E116:H116" si="145">E105*E$108</f>
        <v>271.56102089215966</v>
      </c>
      <c r="F116" s="139">
        <f t="shared" si="145"/>
        <v>911.727303246367</v>
      </c>
      <c r="G116" s="139">
        <f t="shared" si="145"/>
        <v>0</v>
      </c>
      <c r="H116" s="139">
        <f t="shared" si="145"/>
        <v>1.1058785442733363</v>
      </c>
      <c r="I116" s="120">
        <f>I105</f>
        <v>1108</v>
      </c>
      <c r="J116" s="165">
        <f>SUM(E116:H116)</f>
        <v>1184.3942026827999</v>
      </c>
      <c r="K116" s="129">
        <f>I116/J116</f>
        <v>0.9354993442979056</v>
      </c>
      <c r="M116" s="128"/>
      <c r="N116" s="4" t="s">
        <v>14</v>
      </c>
      <c r="O116" s="139">
        <f t="shared" ref="O116:R116" si="146">O105*O$108</f>
        <v>370.84752152525346</v>
      </c>
      <c r="P116" s="139">
        <f t="shared" si="146"/>
        <v>837.1156908636234</v>
      </c>
      <c r="Q116" s="139">
        <f t="shared" si="146"/>
        <v>0</v>
      </c>
      <c r="R116" s="139">
        <f t="shared" si="146"/>
        <v>11.210855050296502</v>
      </c>
      <c r="S116" s="120">
        <f>S105</f>
        <v>1172.7332381057306</v>
      </c>
      <c r="T116" s="165">
        <f>SUM(O116:R116)</f>
        <v>1219.1740674391733</v>
      </c>
      <c r="U116" s="129">
        <f>S116/T116</f>
        <v>0.96190795836808618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1658.4558060242427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0.99999999999999989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1520.478399105149</v>
      </c>
      <c r="F122" s="159">
        <f t="shared" si="148"/>
        <v>0</v>
      </c>
      <c r="G122" s="159">
        <f t="shared" si="148"/>
        <v>296.96284861629698</v>
      </c>
      <c r="H122" s="158">
        <f t="shared" si="148"/>
        <v>211.93110775678167</v>
      </c>
      <c r="N122" s="150"/>
      <c r="O122" s="160" t="str">
        <f>N36</f>
        <v>A</v>
      </c>
      <c r="P122" s="159">
        <f>O113</f>
        <v>607.29314578134858</v>
      </c>
      <c r="Q122" s="159">
        <f t="shared" ref="Q122:S122" si="149">P113</f>
        <v>0</v>
      </c>
      <c r="R122" s="159">
        <f t="shared" si="149"/>
        <v>918.98640549481615</v>
      </c>
      <c r="S122" s="159">
        <f t="shared" si="149"/>
        <v>628.37108162796267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523.67313139636497</v>
      </c>
      <c r="AA122" s="159">
        <f t="shared" ref="AA122:AC122" si="150">Z47</f>
        <v>0</v>
      </c>
      <c r="AB122" s="159">
        <f t="shared" si="150"/>
        <v>948.6270495373185</v>
      </c>
      <c r="AC122" s="159">
        <f t="shared" si="150"/>
        <v>654.48422184968331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617.73489958017376</v>
      </c>
      <c r="AK122" s="159">
        <f t="shared" ref="AK122:AM122" si="151">AJ58</f>
        <v>0</v>
      </c>
      <c r="AL122" s="159">
        <f t="shared" si="151"/>
        <v>1108.9290405803656</v>
      </c>
      <c r="AM122" s="159">
        <f t="shared" si="151"/>
        <v>765.72009980172777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593.52285364285785</v>
      </c>
      <c r="AU122" s="159">
        <f t="shared" si="147"/>
        <v>0</v>
      </c>
      <c r="AV122" s="159">
        <f t="shared" si="147"/>
        <v>1210.9230413778653</v>
      </c>
      <c r="AW122" s="158">
        <f t="shared" si="147"/>
        <v>858.49326977518285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714.66640267570131</v>
      </c>
      <c r="BE122" s="159">
        <f t="shared" ref="BE122:BG122" si="152">BD58</f>
        <v>0</v>
      </c>
      <c r="BF122" s="159">
        <f t="shared" si="152"/>
        <v>1260.7039754558903</v>
      </c>
      <c r="BG122" s="159">
        <f t="shared" si="152"/>
        <v>871.16505694456328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769.03590436941545</v>
      </c>
      <c r="BO122" s="159">
        <f t="shared" ref="BO122:BQ122" si="153">BN58</f>
        <v>0</v>
      </c>
      <c r="BP122" s="159">
        <f t="shared" si="153"/>
        <v>1345.2065074385712</v>
      </c>
      <c r="BQ122" s="159">
        <f t="shared" si="153"/>
        <v>929.93116761132706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271.14563241317961</v>
      </c>
      <c r="G123" s="159">
        <f t="shared" si="148"/>
        <v>755.50423007080224</v>
      </c>
      <c r="H123" s="158">
        <f t="shared" si="148"/>
        <v>894.96301369894502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30.605351976416934</v>
      </c>
      <c r="R123" s="159">
        <f t="shared" si="154"/>
        <v>982.71578849028378</v>
      </c>
      <c r="S123" s="159">
        <f t="shared" si="154"/>
        <v>1115.3486251588895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22.206510190010135</v>
      </c>
      <c r="AB123" s="159">
        <f t="shared" si="155"/>
        <v>947.70473887626474</v>
      </c>
      <c r="AC123" s="159">
        <f t="shared" si="155"/>
        <v>1085.3063120567708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27.386049900404423</v>
      </c>
      <c r="AL123" s="159">
        <f t="shared" si="156"/>
        <v>1148.5668210532642</v>
      </c>
      <c r="AM123" s="159">
        <f t="shared" si="156"/>
        <v>1316.4311690085979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25.006766182398099</v>
      </c>
      <c r="AV123" s="159">
        <f t="shared" si="147"/>
        <v>1211.8496999080776</v>
      </c>
      <c r="AW123" s="158">
        <f t="shared" si="147"/>
        <v>1426.0826987054304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32.220007135160394</v>
      </c>
      <c r="BF123" s="159">
        <f t="shared" si="157"/>
        <v>1310.8137569285072</v>
      </c>
      <c r="BG123" s="159">
        <f t="shared" si="157"/>
        <v>1503.5016710124869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34.949315185436802</v>
      </c>
      <c r="BP123" s="159">
        <f t="shared" si="158"/>
        <v>1401.2948676164838</v>
      </c>
      <c r="BQ123" s="159">
        <f t="shared" si="158"/>
        <v>1607.929396617393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257.9605800026913</v>
      </c>
      <c r="F124" s="159">
        <f t="shared" si="148"/>
        <v>867.12706434045356</v>
      </c>
      <c r="G124" s="159">
        <f t="shared" si="148"/>
        <v>1.5329213129008965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349.87173765535397</v>
      </c>
      <c r="Q124" s="159">
        <f t="shared" si="159"/>
        <v>790.73476318420239</v>
      </c>
      <c r="R124" s="159">
        <f t="shared" si="159"/>
        <v>16.108838268755946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389.70782310252127</v>
      </c>
      <c r="AA124" s="159">
        <f t="shared" si="160"/>
        <v>793.27435653661928</v>
      </c>
      <c r="AB124" s="159">
        <f t="shared" si="160"/>
        <v>21.479243840272886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400.50337940724251</v>
      </c>
      <c r="AK124" s="159">
        <f t="shared" si="161"/>
        <v>822.09640750253027</v>
      </c>
      <c r="AL124" s="159">
        <f t="shared" si="161"/>
        <v>21.875221326213971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427.67033674763724</v>
      </c>
      <c r="AU124" s="159">
        <f t="shared" si="147"/>
        <v>863.45322722096364</v>
      </c>
      <c r="AV124" s="159">
        <f t="shared" si="147"/>
        <v>26.548065305390878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445.67823149241417</v>
      </c>
      <c r="BE124" s="159">
        <f t="shared" si="162"/>
        <v>926.73942293519917</v>
      </c>
      <c r="BF124" s="159">
        <f t="shared" si="162"/>
        <v>23.920807184296379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470.81486424205264</v>
      </c>
      <c r="BO124" s="159">
        <f t="shared" si="163"/>
        <v>985.01640978608918</v>
      </c>
      <c r="BP124" s="159">
        <f t="shared" si="163"/>
        <v>25.057466627547853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271.56102089215966</v>
      </c>
      <c r="F125" s="154">
        <f t="shared" si="148"/>
        <v>911.727303246367</v>
      </c>
      <c r="G125" s="154">
        <f t="shared" si="148"/>
        <v>0</v>
      </c>
      <c r="H125" s="153">
        <f t="shared" si="148"/>
        <v>1.1058785442733363</v>
      </c>
      <c r="N125" s="152"/>
      <c r="O125" s="155" t="str">
        <f>N39</f>
        <v>D</v>
      </c>
      <c r="P125" s="159">
        <f t="shared" ref="P125:S125" si="164">O116</f>
        <v>370.84752152525346</v>
      </c>
      <c r="Q125" s="159">
        <f t="shared" si="164"/>
        <v>837.1156908636234</v>
      </c>
      <c r="R125" s="159">
        <f t="shared" si="164"/>
        <v>0</v>
      </c>
      <c r="S125" s="159">
        <f t="shared" si="164"/>
        <v>11.210855050296502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414.63145046306988</v>
      </c>
      <c r="AA125" s="159">
        <f t="shared" si="165"/>
        <v>842.9749392976131</v>
      </c>
      <c r="AB125" s="159">
        <f t="shared" si="165"/>
        <v>0</v>
      </c>
      <c r="AC125" s="159">
        <f t="shared" si="165"/>
        <v>15.140027930694648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426.82736661337833</v>
      </c>
      <c r="AK125" s="159">
        <f t="shared" si="166"/>
        <v>875.05823007290076</v>
      </c>
      <c r="AL125" s="159">
        <f t="shared" si="166"/>
        <v>0</v>
      </c>
      <c r="AM125" s="159">
        <f t="shared" si="166"/>
        <v>15.457729826105719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457.04885653750534</v>
      </c>
      <c r="AU125" s="154">
        <f t="shared" si="147"/>
        <v>921.6381564557189</v>
      </c>
      <c r="AV125" s="154">
        <f t="shared" si="147"/>
        <v>0</v>
      </c>
      <c r="AW125" s="153">
        <f t="shared" si="147"/>
        <v>19.314684630595274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477.05034551912871</v>
      </c>
      <c r="BE125" s="159">
        <f t="shared" si="167"/>
        <v>990.76022248355343</v>
      </c>
      <c r="BF125" s="159">
        <f t="shared" si="167"/>
        <v>0</v>
      </c>
      <c r="BG125" s="159">
        <f t="shared" si="167"/>
        <v>16.989744276500268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505.03970383591644</v>
      </c>
      <c r="BO125" s="159">
        <f t="shared" si="168"/>
        <v>1055.3267655407881</v>
      </c>
      <c r="BP125" s="159">
        <f t="shared" si="168"/>
        <v>0</v>
      </c>
      <c r="BQ125" s="159">
        <f t="shared" si="168"/>
        <v>17.842481494967465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1.3132607099579353E-85</v>
      </c>
      <c r="F134" s="130" t="e">
        <f t="shared" si="169"/>
        <v>#DIV/0!</v>
      </c>
      <c r="G134" s="148">
        <f t="shared" si="169"/>
        <v>296.96284861629698</v>
      </c>
      <c r="H134" s="148">
        <f t="shared" si="169"/>
        <v>211.93110775678167</v>
      </c>
      <c r="N134" s="130" t="s">
        <v>11</v>
      </c>
      <c r="O134" s="130">
        <f t="shared" ref="O134:R137" si="170">O129*P122</f>
        <v>5.2452848277935193E-86</v>
      </c>
      <c r="P134" s="130" t="e">
        <f t="shared" si="170"/>
        <v>#DIV/0!</v>
      </c>
      <c r="Q134" s="148">
        <f t="shared" si="170"/>
        <v>918.98640549481615</v>
      </c>
      <c r="R134" s="148">
        <f t="shared" si="170"/>
        <v>628.37108162796267</v>
      </c>
      <c r="W134" s="130" t="s">
        <v>11</v>
      </c>
      <c r="X134" s="130">
        <f t="shared" ref="X134:AA137" si="171">X129*Z122</f>
        <v>4.523045830366486E-86</v>
      </c>
      <c r="Y134" s="130" t="e">
        <f t="shared" si="171"/>
        <v>#DIV/0!</v>
      </c>
      <c r="Z134" s="148">
        <f t="shared" si="171"/>
        <v>948.6270495373185</v>
      </c>
      <c r="AA134" s="148">
        <f t="shared" si="171"/>
        <v>654.48422184968331</v>
      </c>
      <c r="AG134" s="130" t="s">
        <v>11</v>
      </c>
      <c r="AH134" s="130">
        <f t="shared" ref="AH134:AK137" si="172">AH129*AJ122</f>
        <v>5.3354718703396122E-86</v>
      </c>
      <c r="AI134" s="130" t="e">
        <f t="shared" si="172"/>
        <v>#DIV/0!</v>
      </c>
      <c r="AJ134" s="148">
        <f t="shared" si="172"/>
        <v>1108.9290405803656</v>
      </c>
      <c r="AK134" s="148">
        <f t="shared" si="172"/>
        <v>765.72009980172777</v>
      </c>
      <c r="AQ134" s="130" t="s">
        <v>11</v>
      </c>
      <c r="AR134" s="130">
        <f t="shared" ref="AR134:AU137" si="173">AR129*AT122</f>
        <v>5.1263486847955948E-86</v>
      </c>
      <c r="AS134" s="130" t="e">
        <f t="shared" si="173"/>
        <v>#DIV/0!</v>
      </c>
      <c r="AT134" s="148">
        <f t="shared" si="173"/>
        <v>1210.9230413778653</v>
      </c>
      <c r="AU134" s="148">
        <f t="shared" si="173"/>
        <v>858.49326977518285</v>
      </c>
      <c r="BA134" s="130" t="s">
        <v>11</v>
      </c>
      <c r="BB134" s="130">
        <f t="shared" ref="BB134:BE137" si="174">BB129*BD122</f>
        <v>6.1726842545960432E-86</v>
      </c>
      <c r="BC134" s="130" t="e">
        <f t="shared" si="174"/>
        <v>#DIV/0!</v>
      </c>
      <c r="BD134" s="148">
        <f t="shared" si="174"/>
        <v>1260.7039754558903</v>
      </c>
      <c r="BE134" s="148">
        <f t="shared" si="174"/>
        <v>871.16505694456328</v>
      </c>
      <c r="BK134" s="130" t="s">
        <v>11</v>
      </c>
      <c r="BL134" s="130">
        <f t="shared" ref="BL134:BO137" si="175">BL129*BN122</f>
        <v>6.6422820498450139E-86</v>
      </c>
      <c r="BM134" s="130" t="e">
        <f t="shared" si="175"/>
        <v>#DIV/0!</v>
      </c>
      <c r="BN134" s="148">
        <f t="shared" si="175"/>
        <v>1345.2065074385712</v>
      </c>
      <c r="BO134" s="148">
        <f t="shared" si="175"/>
        <v>929.93116761132706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2.3419267641979864E-86</v>
      </c>
      <c r="G135" s="148">
        <f t="shared" si="169"/>
        <v>755.50423007080224</v>
      </c>
      <c r="H135" s="148">
        <f t="shared" si="169"/>
        <v>894.96301369894502</v>
      </c>
      <c r="N135" s="130" t="s">
        <v>12</v>
      </c>
      <c r="O135" s="130" t="e">
        <f t="shared" si="170"/>
        <v>#DIV/0!</v>
      </c>
      <c r="P135" s="130">
        <f t="shared" si="170"/>
        <v>2.6434315863162923E-87</v>
      </c>
      <c r="Q135" s="148">
        <f t="shared" si="170"/>
        <v>982.71578849028378</v>
      </c>
      <c r="R135" s="148">
        <f t="shared" si="170"/>
        <v>1115.3486251588895</v>
      </c>
      <c r="W135" s="130" t="s">
        <v>12</v>
      </c>
      <c r="X135" s="130" t="e">
        <f t="shared" si="171"/>
        <v>#DIV/0!</v>
      </c>
      <c r="Y135" s="130">
        <f t="shared" si="171"/>
        <v>1.918010631060867E-87</v>
      </c>
      <c r="Z135" s="148">
        <f t="shared" si="171"/>
        <v>947.70473887626474</v>
      </c>
      <c r="AA135" s="148">
        <f t="shared" si="171"/>
        <v>1085.3063120567708</v>
      </c>
      <c r="AG135" s="130" t="s">
        <v>12</v>
      </c>
      <c r="AH135" s="130" t="e">
        <f t="shared" si="172"/>
        <v>#DIV/0!</v>
      </c>
      <c r="AI135" s="130">
        <f t="shared" si="172"/>
        <v>2.3653754868411904E-87</v>
      </c>
      <c r="AJ135" s="148">
        <f t="shared" si="172"/>
        <v>1148.5668210532642</v>
      </c>
      <c r="AK135" s="148">
        <f t="shared" si="172"/>
        <v>1316.4311690085979</v>
      </c>
      <c r="AQ135" s="130" t="s">
        <v>12</v>
      </c>
      <c r="AR135" s="130" t="e">
        <f t="shared" si="173"/>
        <v>#DIV/0!</v>
      </c>
      <c r="AS135" s="130">
        <f t="shared" si="173"/>
        <v>2.1598730721709601E-87</v>
      </c>
      <c r="AT135" s="148">
        <f t="shared" si="173"/>
        <v>1211.8496999080776</v>
      </c>
      <c r="AU135" s="148">
        <f t="shared" si="173"/>
        <v>1426.0826987054304</v>
      </c>
      <c r="BA135" s="130" t="s">
        <v>12</v>
      </c>
      <c r="BB135" s="130" t="e">
        <f t="shared" si="174"/>
        <v>#DIV/0!</v>
      </c>
      <c r="BC135" s="130">
        <f t="shared" si="174"/>
        <v>2.7828918497015952E-87</v>
      </c>
      <c r="BD135" s="148">
        <f t="shared" si="174"/>
        <v>1310.8137569285072</v>
      </c>
      <c r="BE135" s="148">
        <f t="shared" si="174"/>
        <v>1503.5016710124869</v>
      </c>
      <c r="BK135" s="130" t="s">
        <v>12</v>
      </c>
      <c r="BL135" s="130" t="e">
        <f t="shared" si="175"/>
        <v>#DIV/0!</v>
      </c>
      <c r="BM135" s="130">
        <f t="shared" si="175"/>
        <v>3.0186264073190777E-87</v>
      </c>
      <c r="BN135" s="148">
        <f t="shared" si="175"/>
        <v>1401.2948676164838</v>
      </c>
      <c r="BO135" s="148">
        <f t="shared" si="175"/>
        <v>1607.929396617393</v>
      </c>
    </row>
    <row r="136" spans="4:67" x14ac:dyDescent="0.3">
      <c r="D136" s="130" t="s">
        <v>13</v>
      </c>
      <c r="E136" s="148">
        <f t="shared" si="169"/>
        <v>257.9605800026913</v>
      </c>
      <c r="F136" s="148">
        <f t="shared" si="169"/>
        <v>867.12706434045356</v>
      </c>
      <c r="G136" s="130">
        <f t="shared" si="169"/>
        <v>1.3240078470530534E-88</v>
      </c>
      <c r="H136" s="130" t="e">
        <f t="shared" si="169"/>
        <v>#DIV/0!</v>
      </c>
      <c r="N136" s="130" t="s">
        <v>13</v>
      </c>
      <c r="O136" s="148">
        <f t="shared" si="170"/>
        <v>349.87173765535397</v>
      </c>
      <c r="P136" s="148">
        <f t="shared" si="170"/>
        <v>790.73476318420239</v>
      </c>
      <c r="Q136" s="130">
        <f t="shared" si="170"/>
        <v>1.3913452761890243E-87</v>
      </c>
      <c r="R136" s="130" t="e">
        <f t="shared" si="170"/>
        <v>#DIV/0!</v>
      </c>
      <c r="W136" s="130" t="s">
        <v>13</v>
      </c>
      <c r="X136" s="148">
        <f t="shared" si="171"/>
        <v>389.70782310252127</v>
      </c>
      <c r="Y136" s="148">
        <f t="shared" si="171"/>
        <v>793.27435653661928</v>
      </c>
      <c r="Z136" s="130">
        <f t="shared" si="171"/>
        <v>1.8551955115993503E-87</v>
      </c>
      <c r="AA136" s="130" t="e">
        <f t="shared" si="171"/>
        <v>#DIV/0!</v>
      </c>
      <c r="AG136" s="130" t="s">
        <v>13</v>
      </c>
      <c r="AH136" s="148">
        <f t="shared" si="172"/>
        <v>400.50337940724251</v>
      </c>
      <c r="AI136" s="148">
        <f t="shared" si="172"/>
        <v>822.09640750253027</v>
      </c>
      <c r="AJ136" s="130">
        <f t="shared" si="172"/>
        <v>1.8893966995031308E-87</v>
      </c>
      <c r="AK136" s="130" t="e">
        <f t="shared" si="172"/>
        <v>#DIV/0!</v>
      </c>
      <c r="AQ136" s="130" t="s">
        <v>13</v>
      </c>
      <c r="AR136" s="148">
        <f t="shared" si="173"/>
        <v>427.67033674763724</v>
      </c>
      <c r="AS136" s="148">
        <f t="shared" si="173"/>
        <v>863.45322722096364</v>
      </c>
      <c r="AT136" s="130">
        <f t="shared" si="173"/>
        <v>2.292997461291536E-87</v>
      </c>
      <c r="AU136" s="130" t="e">
        <f t="shared" si="173"/>
        <v>#DIV/0!</v>
      </c>
      <c r="BA136" s="130" t="s">
        <v>13</v>
      </c>
      <c r="BB136" s="148">
        <f t="shared" si="174"/>
        <v>445.67823149241417</v>
      </c>
      <c r="BC136" s="148">
        <f t="shared" si="174"/>
        <v>926.73942293519917</v>
      </c>
      <c r="BD136" s="130">
        <f t="shared" si="174"/>
        <v>2.0660771138941702E-87</v>
      </c>
      <c r="BE136" s="130" t="e">
        <f t="shared" si="174"/>
        <v>#DIV/0!</v>
      </c>
      <c r="BK136" s="130" t="s">
        <v>13</v>
      </c>
      <c r="BL136" s="148">
        <f t="shared" si="175"/>
        <v>470.81486424205264</v>
      </c>
      <c r="BM136" s="148">
        <f t="shared" si="175"/>
        <v>985.01640978608918</v>
      </c>
      <c r="BN136" s="130">
        <f t="shared" si="175"/>
        <v>2.1642521480349603E-87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271.56102089215966</v>
      </c>
      <c r="F137" s="148">
        <f t="shared" si="169"/>
        <v>911.727303246367</v>
      </c>
      <c r="G137" s="130" t="e">
        <f t="shared" si="169"/>
        <v>#DIV/0!</v>
      </c>
      <c r="H137" s="130">
        <f t="shared" si="169"/>
        <v>9.5516440288423666E-89</v>
      </c>
      <c r="N137" s="130" t="s">
        <v>14</v>
      </c>
      <c r="O137" s="148">
        <f t="shared" si="170"/>
        <v>370.84752152525346</v>
      </c>
      <c r="P137" s="148">
        <f t="shared" si="170"/>
        <v>837.1156908636234</v>
      </c>
      <c r="Q137" s="130" t="e">
        <f t="shared" si="170"/>
        <v>#DIV/0!</v>
      </c>
      <c r="R137" s="130">
        <f t="shared" si="170"/>
        <v>9.6829889008964024E-88</v>
      </c>
      <c r="W137" s="130" t="s">
        <v>14</v>
      </c>
      <c r="X137" s="148">
        <f t="shared" si="171"/>
        <v>414.63145046306988</v>
      </c>
      <c r="Y137" s="148">
        <f t="shared" si="171"/>
        <v>842.9749392976131</v>
      </c>
      <c r="Z137" s="130" t="e">
        <f t="shared" si="171"/>
        <v>#DIV/0!</v>
      </c>
      <c r="AA137" s="130">
        <f t="shared" si="171"/>
        <v>1.307667628869223E-87</v>
      </c>
      <c r="AG137" s="130" t="s">
        <v>14</v>
      </c>
      <c r="AH137" s="148">
        <f t="shared" si="172"/>
        <v>426.82736661337833</v>
      </c>
      <c r="AI137" s="148">
        <f t="shared" si="172"/>
        <v>875.05823007290076</v>
      </c>
      <c r="AJ137" s="130" t="e">
        <f t="shared" si="172"/>
        <v>#DIV/0!</v>
      </c>
      <c r="AK137" s="130">
        <f t="shared" si="172"/>
        <v>1.3351080329531005E-87</v>
      </c>
      <c r="AQ137" s="130" t="s">
        <v>14</v>
      </c>
      <c r="AR137" s="148">
        <f t="shared" si="173"/>
        <v>457.04885653750534</v>
      </c>
      <c r="AS137" s="148">
        <f t="shared" si="173"/>
        <v>921.6381564557189</v>
      </c>
      <c r="AT137" s="130" t="e">
        <f t="shared" si="173"/>
        <v>#DIV/0!</v>
      </c>
      <c r="AU137" s="130">
        <f t="shared" si="173"/>
        <v>1.6682391848195559E-87</v>
      </c>
      <c r="BA137" s="130" t="s">
        <v>14</v>
      </c>
      <c r="BB137" s="148">
        <f t="shared" si="174"/>
        <v>477.05034551912871</v>
      </c>
      <c r="BC137" s="148">
        <f t="shared" si="174"/>
        <v>990.76022248355343</v>
      </c>
      <c r="BD137" s="130" t="e">
        <f t="shared" si="174"/>
        <v>#DIV/0!</v>
      </c>
      <c r="BE137" s="130">
        <f t="shared" si="174"/>
        <v>1.4674304905411235E-87</v>
      </c>
      <c r="BK137" s="130" t="s">
        <v>14</v>
      </c>
      <c r="BL137" s="148">
        <f t="shared" si="175"/>
        <v>505.03970383591644</v>
      </c>
      <c r="BM137" s="148">
        <f t="shared" si="175"/>
        <v>1055.3267655407881</v>
      </c>
      <c r="BN137" s="130" t="e">
        <f t="shared" si="175"/>
        <v>#DIV/0!</v>
      </c>
      <c r="BO137" s="130">
        <f t="shared" si="175"/>
        <v>1.5410827229957815E-87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3.558912923754666E-74</v>
      </c>
      <c r="H140" s="130">
        <f>'Mode Choice Q'!O38</f>
        <v>5.4476836817463681E-73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2.6293749503614453E-59</v>
      </c>
      <c r="H141" s="130">
        <f>'Mode Choice Q'!O39</f>
        <v>1.0722684113335756E-60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8.2190243471034987E-71</v>
      </c>
      <c r="F142" s="130">
        <f>'Mode Choice Q'!M40</f>
        <v>2.6293749503614453E-59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3.3517472196839678E-72</v>
      </c>
      <c r="F143" s="130">
        <f>'Mode Choice Q'!M41</f>
        <v>1.0722684113335756E-60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1.0482484239993107E-4</v>
      </c>
      <c r="F145" s="130" t="e">
        <f t="shared" si="176"/>
        <v>#DIV/0!</v>
      </c>
      <c r="G145" s="217">
        <f t="shared" si="176"/>
        <v>1.0568649198155398E-71</v>
      </c>
      <c r="H145" s="130">
        <f t="shared" si="176"/>
        <v>1.1545336373810506E-70</v>
      </c>
      <c r="N145" s="130" t="s">
        <v>11</v>
      </c>
      <c r="O145" s="130">
        <f t="shared" ref="O145:R148" si="177">O140*P122</f>
        <v>4.1868012287812748E-5</v>
      </c>
      <c r="P145" s="130" t="e">
        <f t="shared" si="177"/>
        <v>#DIV/0!</v>
      </c>
      <c r="Q145" s="149">
        <f t="shared" si="177"/>
        <v>2.8346518942921135E-84</v>
      </c>
      <c r="R145" s="130">
        <f t="shared" si="177"/>
        <v>1.9382368076446331E-84</v>
      </c>
      <c r="W145" s="130" t="s">
        <v>11</v>
      </c>
      <c r="X145" s="130">
        <f t="shared" ref="X145:AA148" si="178">X140*Z122</f>
        <v>3.6103080122683251E-5</v>
      </c>
      <c r="Y145" s="130" t="e">
        <f t="shared" si="178"/>
        <v>#DIV/0!</v>
      </c>
      <c r="Z145" s="149">
        <f t="shared" si="178"/>
        <v>2.9260796970112164E-84</v>
      </c>
      <c r="AA145" s="130">
        <f t="shared" si="178"/>
        <v>2.0187838777131614E-84</v>
      </c>
      <c r="AG145" s="130" t="s">
        <v>11</v>
      </c>
      <c r="AH145" s="130">
        <f t="shared" ref="AH145:AK148" si="179">AH140*AJ122</f>
        <v>4.2587887819740662E-5</v>
      </c>
      <c r="AI145" s="130" t="e">
        <f t="shared" si="179"/>
        <v>#DIV/0!</v>
      </c>
      <c r="AJ145" s="149">
        <f t="shared" si="179"/>
        <v>3.4205378738155892E-84</v>
      </c>
      <c r="AK145" s="130">
        <f t="shared" si="179"/>
        <v>2.3618955823745946E-84</v>
      </c>
      <c r="AQ145" s="130" t="s">
        <v>11</v>
      </c>
      <c r="AR145" s="130">
        <f t="shared" ref="AR145:AU148" si="180">AR140*AT122</f>
        <v>4.0918660620556025E-5</v>
      </c>
      <c r="AS145" s="130" t="e">
        <f t="shared" si="180"/>
        <v>#DIV/0!</v>
      </c>
      <c r="AT145" s="149">
        <f t="shared" si="180"/>
        <v>3.7351426229591769E-84</v>
      </c>
      <c r="AU145" s="130">
        <f t="shared" si="180"/>
        <v>2.6480582942845064E-84</v>
      </c>
      <c r="BA145" s="130" t="s">
        <v>11</v>
      </c>
      <c r="BB145" s="130">
        <f t="shared" ref="BB145:BE148" si="181">BB140*BD122</f>
        <v>4.9270540819978672E-5</v>
      </c>
      <c r="BC145" s="130" t="e">
        <f t="shared" si="181"/>
        <v>#DIV/0!</v>
      </c>
      <c r="BD145" s="149">
        <f t="shared" si="181"/>
        <v>3.8886939902483641E-84</v>
      </c>
      <c r="BE145" s="130">
        <f t="shared" si="181"/>
        <v>2.6871449502883129E-84</v>
      </c>
      <c r="BK145" s="130" t="s">
        <v>11</v>
      </c>
      <c r="BL145" s="130">
        <f t="shared" ref="BL145:BO148" si="182">BL140*BN122</f>
        <v>5.3018883742680225E-5</v>
      </c>
      <c r="BM145" s="130" t="e">
        <f t="shared" si="182"/>
        <v>#DIV/0!</v>
      </c>
      <c r="BN145" s="149">
        <f t="shared" si="182"/>
        <v>4.1493455743468379E-84</v>
      </c>
      <c r="BO145" s="130">
        <f t="shared" si="182"/>
        <v>2.8684114694943599E-84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1.8693325864983637E-5</v>
      </c>
      <c r="G146" s="130">
        <f t="shared" si="176"/>
        <v>1.9865038974402777E-56</v>
      </c>
      <c r="H146" s="130">
        <f t="shared" si="176"/>
        <v>9.5964056890127691E-58</v>
      </c>
      <c r="N146" s="130" t="s">
        <v>12</v>
      </c>
      <c r="O146" s="130" t="e">
        <f t="shared" si="177"/>
        <v>#DIV/0!</v>
      </c>
      <c r="P146" s="130">
        <f t="shared" si="177"/>
        <v>2.1099945907883037E-6</v>
      </c>
      <c r="Q146" s="130">
        <f t="shared" si="177"/>
        <v>8.1788606508211914E-85</v>
      </c>
      <c r="R146" s="130">
        <f t="shared" si="177"/>
        <v>9.2827255744754414E-85</v>
      </c>
      <c r="W146" s="130" t="s">
        <v>12</v>
      </c>
      <c r="X146" s="130" t="e">
        <f t="shared" si="178"/>
        <v>#DIV/0!</v>
      </c>
      <c r="Y146" s="130">
        <f t="shared" si="178"/>
        <v>1.5309615265105104E-6</v>
      </c>
      <c r="Z146" s="130">
        <f t="shared" si="178"/>
        <v>7.8874737621746166E-85</v>
      </c>
      <c r="AA146" s="130">
        <f t="shared" si="178"/>
        <v>9.0326920496573976E-85</v>
      </c>
      <c r="AG146" s="130" t="s">
        <v>12</v>
      </c>
      <c r="AH146" s="130" t="e">
        <f t="shared" si="179"/>
        <v>#DIV/0!</v>
      </c>
      <c r="AI146" s="130">
        <f t="shared" si="179"/>
        <v>1.888049423428879E-6</v>
      </c>
      <c r="AJ146" s="130">
        <f t="shared" si="179"/>
        <v>9.5591910576535998E-85</v>
      </c>
      <c r="AK146" s="130">
        <f t="shared" si="179"/>
        <v>1.0956277709000516E-84</v>
      </c>
      <c r="AQ146" s="130" t="s">
        <v>12</v>
      </c>
      <c r="AR146" s="130" t="e">
        <f t="shared" si="180"/>
        <v>#DIV/0!</v>
      </c>
      <c r="AS146" s="130">
        <f t="shared" si="180"/>
        <v>1.7240168130928692E-6</v>
      </c>
      <c r="AT146" s="130">
        <f t="shared" si="180"/>
        <v>1.0085876243541844E-84</v>
      </c>
      <c r="AU146" s="130">
        <f t="shared" si="180"/>
        <v>1.1868875829477994E-84</v>
      </c>
      <c r="BA146" s="130" t="s">
        <v>12</v>
      </c>
      <c r="BB146" s="130" t="e">
        <f t="shared" si="181"/>
        <v>#DIV/0!</v>
      </c>
      <c r="BC146" s="130">
        <f t="shared" si="181"/>
        <v>2.2213121686277072E-6</v>
      </c>
      <c r="BD146" s="130">
        <f t="shared" si="181"/>
        <v>1.0909525605127349E-84</v>
      </c>
      <c r="BE146" s="130">
        <f t="shared" si="181"/>
        <v>1.2513211652353053E-84</v>
      </c>
      <c r="BK146" s="130" t="s">
        <v>12</v>
      </c>
      <c r="BL146" s="130" t="e">
        <f t="shared" si="182"/>
        <v>#DIV/0!</v>
      </c>
      <c r="BM146" s="130">
        <f t="shared" si="182"/>
        <v>2.4094761612233708E-6</v>
      </c>
      <c r="BN146" s="130">
        <f t="shared" si="182"/>
        <v>1.1662573846048943E-84</v>
      </c>
      <c r="BO146" s="130">
        <f t="shared" si="182"/>
        <v>1.3382333554949985E-84</v>
      </c>
    </row>
    <row r="147" spans="4:67" x14ac:dyDescent="0.3">
      <c r="D147" s="130" t="s">
        <v>13</v>
      </c>
      <c r="E147" s="130">
        <f t="shared" si="176"/>
        <v>2.1201842876350599E-68</v>
      </c>
      <c r="F147" s="130">
        <f t="shared" si="176"/>
        <v>2.280002181757246E-56</v>
      </c>
      <c r="G147" s="130">
        <f t="shared" si="176"/>
        <v>1.0568268193149087E-7</v>
      </c>
      <c r="H147" s="130" t="e">
        <f t="shared" si="176"/>
        <v>#DIV/0!</v>
      </c>
      <c r="N147" s="130" t="s">
        <v>13</v>
      </c>
      <c r="O147" s="130">
        <f t="shared" si="177"/>
        <v>1.0791939662807307E-84</v>
      </c>
      <c r="P147" s="130">
        <f t="shared" si="177"/>
        <v>6.5810578354289143E-85</v>
      </c>
      <c r="Q147" s="130">
        <f t="shared" si="177"/>
        <v>1.1105757462665173E-6</v>
      </c>
      <c r="R147" s="130" t="e">
        <f t="shared" si="177"/>
        <v>#DIV/0!</v>
      </c>
      <c r="W147" s="130" t="s">
        <v>13</v>
      </c>
      <c r="X147" s="130">
        <f t="shared" si="178"/>
        <v>1.2020700332157951E-84</v>
      </c>
      <c r="Y147" s="130">
        <f t="shared" si="178"/>
        <v>6.6021941399255382E-85</v>
      </c>
      <c r="Z147" s="130">
        <f t="shared" si="178"/>
        <v>1.4808223199694326E-6</v>
      </c>
      <c r="AA147" s="130" t="e">
        <f t="shared" si="178"/>
        <v>#DIV/0!</v>
      </c>
      <c r="AG147" s="130" t="s">
        <v>13</v>
      </c>
      <c r="AH147" s="130">
        <f t="shared" si="179"/>
        <v>1.2353693768689129E-84</v>
      </c>
      <c r="AI147" s="130">
        <f t="shared" si="179"/>
        <v>6.8420717742140835E-85</v>
      </c>
      <c r="AJ147" s="130">
        <f t="shared" si="179"/>
        <v>1.5081218051723293E-6</v>
      </c>
      <c r="AK147" s="130" t="e">
        <f t="shared" si="179"/>
        <v>#DIV/0!</v>
      </c>
      <c r="AQ147" s="130" t="s">
        <v>13</v>
      </c>
      <c r="AR147" s="130">
        <f t="shared" si="180"/>
        <v>1.3191669897896813E-84</v>
      </c>
      <c r="AS147" s="130">
        <f t="shared" si="180"/>
        <v>7.1862726809257238E-85</v>
      </c>
      <c r="AT147" s="130">
        <f t="shared" si="180"/>
        <v>1.830277078121269E-6</v>
      </c>
      <c r="AU147" s="130" t="e">
        <f t="shared" si="180"/>
        <v>#DIV/0!</v>
      </c>
      <c r="BA147" s="130" t="s">
        <v>13</v>
      </c>
      <c r="BB147" s="130">
        <f t="shared" si="181"/>
        <v>1.3747130921534153E-84</v>
      </c>
      <c r="BC147" s="130">
        <f t="shared" si="181"/>
        <v>7.7129854720802417E-85</v>
      </c>
      <c r="BD147" s="130">
        <f t="shared" si="181"/>
        <v>1.6491486131264667E-6</v>
      </c>
      <c r="BE147" s="130" t="e">
        <f t="shared" si="181"/>
        <v>#DIV/0!</v>
      </c>
      <c r="BK147" s="130" t="s">
        <v>13</v>
      </c>
      <c r="BL147" s="130">
        <f t="shared" si="182"/>
        <v>1.4522480841988332E-84</v>
      </c>
      <c r="BM147" s="130">
        <f t="shared" si="182"/>
        <v>8.1980080596743773E-85</v>
      </c>
      <c r="BN147" s="130">
        <f t="shared" si="182"/>
        <v>1.7275122038695861E-6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9.1020389674983598E-70</v>
      </c>
      <c r="F148" s="130">
        <f t="shared" si="176"/>
        <v>9.7761638702142713E-58</v>
      </c>
      <c r="G148" s="130" t="e">
        <f t="shared" si="176"/>
        <v>#DIV/0!</v>
      </c>
      <c r="H148" s="130">
        <f t="shared" si="176"/>
        <v>7.6241493588559006E-8</v>
      </c>
      <c r="N148" s="130" t="s">
        <v>14</v>
      </c>
      <c r="O148" s="130">
        <f t="shared" si="177"/>
        <v>1.1438946464274165E-84</v>
      </c>
      <c r="P148" s="130">
        <f t="shared" si="177"/>
        <v>6.9670729466021799E-85</v>
      </c>
      <c r="Q148" s="130" t="e">
        <f t="shared" si="177"/>
        <v>#DIV/0!</v>
      </c>
      <c r="R148" s="130">
        <f t="shared" si="177"/>
        <v>7.7289892083138533E-7</v>
      </c>
      <c r="W148" s="130" t="s">
        <v>14</v>
      </c>
      <c r="X148" s="130">
        <f t="shared" si="178"/>
        <v>1.2789480012551259E-84</v>
      </c>
      <c r="Y148" s="130">
        <f t="shared" si="178"/>
        <v>7.0158377848406751E-85</v>
      </c>
      <c r="Z148" s="130" t="e">
        <f t="shared" si="178"/>
        <v>#DIV/0!</v>
      </c>
      <c r="AA148" s="130">
        <f t="shared" si="178"/>
        <v>1.0437840108084746E-6</v>
      </c>
      <c r="AG148" s="130" t="s">
        <v>14</v>
      </c>
      <c r="AH148" s="130">
        <f t="shared" si="179"/>
        <v>1.3165668132542927E-84</v>
      </c>
      <c r="AI148" s="130">
        <f t="shared" si="179"/>
        <v>7.2828577793743734E-85</v>
      </c>
      <c r="AJ148" s="130" t="e">
        <f t="shared" si="179"/>
        <v>#DIV/0!</v>
      </c>
      <c r="AK148" s="130">
        <f t="shared" si="179"/>
        <v>1.0656870191880905E-6</v>
      </c>
      <c r="AQ148" s="130" t="s">
        <v>14</v>
      </c>
      <c r="AR148" s="130">
        <f t="shared" si="180"/>
        <v>1.4097862593195804E-84</v>
      </c>
      <c r="AS148" s="130">
        <f t="shared" si="180"/>
        <v>7.6705290994778723E-85</v>
      </c>
      <c r="AT148" s="130" t="e">
        <f t="shared" si="180"/>
        <v>#DIV/0!</v>
      </c>
      <c r="AU148" s="130">
        <f t="shared" si="180"/>
        <v>1.3315932495970334E-6</v>
      </c>
      <c r="BA148" s="130" t="s">
        <v>14</v>
      </c>
      <c r="BB148" s="130">
        <f t="shared" si="181"/>
        <v>1.4714816862501819E-84</v>
      </c>
      <c r="BC148" s="130">
        <f t="shared" si="181"/>
        <v>8.245812159503838E-85</v>
      </c>
      <c r="BD148" s="130" t="e">
        <f t="shared" si="181"/>
        <v>#DIV/0!</v>
      </c>
      <c r="BE148" s="130">
        <f t="shared" si="181"/>
        <v>1.171307180192377E-6</v>
      </c>
      <c r="BK148" s="130" t="s">
        <v>14</v>
      </c>
      <c r="BL148" s="130">
        <f t="shared" si="182"/>
        <v>1.5578160292810599E-84</v>
      </c>
      <c r="BM148" s="130">
        <f t="shared" si="182"/>
        <v>8.783180913069549E-85</v>
      </c>
      <c r="BN148" s="130" t="e">
        <f t="shared" si="182"/>
        <v>#DIV/0!</v>
      </c>
      <c r="BO148" s="130">
        <f t="shared" si="182"/>
        <v>1.2300966010660884E-6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1.4498998448827362E-49</v>
      </c>
      <c r="H151" s="130">
        <f>'Mode Choice Q'!T38</f>
        <v>2.2193843722372462E-48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1.5319489943850241E-37</v>
      </c>
      <c r="H152" s="130">
        <f>'Mode Choice Q'!T39</f>
        <v>6.2473422218747886E-39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3.348427562363781E-46</v>
      </c>
      <c r="F153" s="130">
        <f>'Mode Choice Q'!R40</f>
        <v>1.5319489943850241E-37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1.3655006115684697E-47</v>
      </c>
      <c r="F154" s="130">
        <f>'Mode Choice Q'!R41</f>
        <v>6.2473422218747886E-39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1520.4782942803067</v>
      </c>
      <c r="F156" s="130" t="e">
        <f t="shared" si="183"/>
        <v>#DIV/0!</v>
      </c>
      <c r="G156" s="130">
        <f t="shared" si="183"/>
        <v>4.3056638814470445E-47</v>
      </c>
      <c r="H156" s="130">
        <f t="shared" si="183"/>
        <v>4.7035658854632907E-46</v>
      </c>
      <c r="N156" s="130" t="s">
        <v>11</v>
      </c>
      <c r="O156" s="148">
        <f t="shared" ref="O156:R159" si="184">O151*P122</f>
        <v>607.29310391333627</v>
      </c>
      <c r="P156" s="130" t="e">
        <f t="shared" si="184"/>
        <v>#DIV/0!</v>
      </c>
      <c r="Q156" s="130">
        <f t="shared" si="184"/>
        <v>1.1548361620195714E-59</v>
      </c>
      <c r="R156" s="130">
        <f t="shared" si="184"/>
        <v>7.8963697818859258E-60</v>
      </c>
      <c r="W156" s="130" t="s">
        <v>11</v>
      </c>
      <c r="X156" s="148">
        <f t="shared" ref="X156:AA159" si="185">X151*Z122</f>
        <v>523.67309529328486</v>
      </c>
      <c r="Y156" s="130" t="e">
        <f t="shared" si="185"/>
        <v>#DIV/0!</v>
      </c>
      <c r="Z156" s="130">
        <f t="shared" si="185"/>
        <v>1.1920838159578263E-59</v>
      </c>
      <c r="AA156" s="130">
        <f t="shared" si="185"/>
        <v>8.2245182555915125E-60</v>
      </c>
      <c r="AG156" s="130" t="s">
        <v>11</v>
      </c>
      <c r="AH156" s="148">
        <f t="shared" ref="AH156:AK159" si="186">AH151*AJ122</f>
        <v>617.73485699228593</v>
      </c>
      <c r="AI156" s="130" t="e">
        <f t="shared" si="186"/>
        <v>#DIV/0!</v>
      </c>
      <c r="AJ156" s="130">
        <f t="shared" si="186"/>
        <v>1.3935258993154919E-59</v>
      </c>
      <c r="AK156" s="130">
        <f t="shared" si="186"/>
        <v>9.6223541060995437E-60</v>
      </c>
      <c r="AQ156" s="130" t="s">
        <v>11</v>
      </c>
      <c r="AR156" s="148">
        <f t="shared" ref="AR156:AU159" si="187">AR151*AT122</f>
        <v>593.52281272419725</v>
      </c>
      <c r="AS156" s="130" t="e">
        <f t="shared" si="187"/>
        <v>#DIV/0!</v>
      </c>
      <c r="AT156" s="130">
        <f t="shared" si="187"/>
        <v>1.5216957609431893E-59</v>
      </c>
      <c r="AU156" s="130">
        <f t="shared" si="187"/>
        <v>1.0788179965001638E-59</v>
      </c>
      <c r="BA156" s="130" t="s">
        <v>11</v>
      </c>
      <c r="BB156" s="148">
        <f t="shared" ref="BB156:BE159" si="188">BB151*BD122</f>
        <v>714.66635340516052</v>
      </c>
      <c r="BC156" s="130" t="e">
        <f t="shared" si="188"/>
        <v>#DIV/0!</v>
      </c>
      <c r="BD156" s="130">
        <f t="shared" si="188"/>
        <v>1.5842525327394614E-59</v>
      </c>
      <c r="BE156" s="130">
        <f t="shared" si="188"/>
        <v>1.0947418860953931E-59</v>
      </c>
      <c r="BK156" s="130" t="s">
        <v>11</v>
      </c>
      <c r="BL156" s="148">
        <f t="shared" ref="BL156:BO159" si="189">BL151*BN122</f>
        <v>769.03585135053174</v>
      </c>
      <c r="BM156" s="130" t="e">
        <f t="shared" si="189"/>
        <v>#DIV/0!</v>
      </c>
      <c r="BN156" s="130">
        <f t="shared" si="189"/>
        <v>1.6904418943364604E-59</v>
      </c>
      <c r="BO156" s="130">
        <f t="shared" si="189"/>
        <v>1.1685898008125665E-59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271.14561371985377</v>
      </c>
      <c r="G157" s="130">
        <f t="shared" si="183"/>
        <v>1.1573939455105974E-34</v>
      </c>
      <c r="H157" s="130">
        <f t="shared" si="183"/>
        <v>5.5911402224977242E-36</v>
      </c>
      <c r="N157" s="130" t="s">
        <v>12</v>
      </c>
      <c r="O157" s="130" t="e">
        <f t="shared" si="184"/>
        <v>#DIV/0!</v>
      </c>
      <c r="P157" s="148">
        <f t="shared" si="184"/>
        <v>30.605349866422344</v>
      </c>
      <c r="Q157" s="130">
        <f t="shared" si="184"/>
        <v>4.7652379693958803E-63</v>
      </c>
      <c r="R157" s="130">
        <f t="shared" si="184"/>
        <v>5.4083812226989395E-63</v>
      </c>
      <c r="W157" s="130" t="s">
        <v>12</v>
      </c>
      <c r="X157" s="130" t="e">
        <f t="shared" si="185"/>
        <v>#DIV/0!</v>
      </c>
      <c r="Y157" s="148">
        <f t="shared" si="185"/>
        <v>22.206508659048609</v>
      </c>
      <c r="Z157" s="130">
        <f t="shared" si="185"/>
        <v>4.5954676401479582E-63</v>
      </c>
      <c r="AA157" s="130">
        <f t="shared" si="185"/>
        <v>5.2627045451087421E-63</v>
      </c>
      <c r="AG157" s="130" t="s">
        <v>12</v>
      </c>
      <c r="AH157" s="130" t="e">
        <f t="shared" si="186"/>
        <v>#DIV/0!</v>
      </c>
      <c r="AI157" s="148">
        <f t="shared" si="186"/>
        <v>27.386048012355001</v>
      </c>
      <c r="AJ157" s="130">
        <f t="shared" si="186"/>
        <v>5.5694579146628332E-63</v>
      </c>
      <c r="AK157" s="130">
        <f t="shared" si="186"/>
        <v>6.3834405268823033E-63</v>
      </c>
      <c r="AQ157" s="130" t="s">
        <v>12</v>
      </c>
      <c r="AR157" s="130" t="e">
        <f t="shared" si="187"/>
        <v>#DIV/0!</v>
      </c>
      <c r="AS157" s="148">
        <f t="shared" si="187"/>
        <v>25.006764458381287</v>
      </c>
      <c r="AT157" s="130">
        <f t="shared" si="187"/>
        <v>5.8763197567778467E-63</v>
      </c>
      <c r="AU157" s="130">
        <f t="shared" si="187"/>
        <v>6.9151462741934472E-63</v>
      </c>
      <c r="BA157" s="130" t="s">
        <v>12</v>
      </c>
      <c r="BB157" s="130" t="e">
        <f t="shared" si="188"/>
        <v>#DIV/0!</v>
      </c>
      <c r="BC157" s="148">
        <f t="shared" si="188"/>
        <v>32.220004913848229</v>
      </c>
      <c r="BD157" s="130">
        <f t="shared" si="188"/>
        <v>6.3562014149770043E-63</v>
      </c>
      <c r="BE157" s="130">
        <f t="shared" si="188"/>
        <v>7.2905547399065647E-63</v>
      </c>
      <c r="BK157" s="130" t="s">
        <v>12</v>
      </c>
      <c r="BL157" s="130" t="e">
        <f t="shared" si="189"/>
        <v>#DIV/0!</v>
      </c>
      <c r="BM157" s="148">
        <f t="shared" si="189"/>
        <v>34.949312775960642</v>
      </c>
      <c r="BN157" s="130">
        <f t="shared" si="189"/>
        <v>6.7949488424767103E-63</v>
      </c>
      <c r="BO157" s="130">
        <f t="shared" si="189"/>
        <v>7.7969300001174906E-63</v>
      </c>
    </row>
    <row r="158" spans="4:67" x14ac:dyDescent="0.3">
      <c r="D158" s="130" t="s">
        <v>13</v>
      </c>
      <c r="E158" s="130">
        <f t="shared" si="183"/>
        <v>8.6376231608435873E-44</v>
      </c>
      <c r="F158" s="130">
        <f t="shared" si="183"/>
        <v>1.3283944342203958E-34</v>
      </c>
      <c r="G158" s="148">
        <f t="shared" si="183"/>
        <v>1.5329212072182146</v>
      </c>
      <c r="H158" s="130" t="e">
        <f t="shared" si="183"/>
        <v>#DIV/0!</v>
      </c>
      <c r="N158" s="130" t="s">
        <v>13</v>
      </c>
      <c r="O158" s="130">
        <f t="shared" si="184"/>
        <v>4.3966323364215041E-60</v>
      </c>
      <c r="P158" s="130">
        <f t="shared" si="184"/>
        <v>3.8343123834769604E-63</v>
      </c>
      <c r="Q158" s="148">
        <f t="shared" si="184"/>
        <v>16.108837158180201</v>
      </c>
      <c r="R158" s="130" t="e">
        <f t="shared" si="184"/>
        <v>#DIV/0!</v>
      </c>
      <c r="W158" s="130" t="s">
        <v>13</v>
      </c>
      <c r="X158" s="130">
        <f t="shared" si="185"/>
        <v>4.897228991090406E-60</v>
      </c>
      <c r="Y158" s="130">
        <f t="shared" si="185"/>
        <v>3.8466269985584523E-63</v>
      </c>
      <c r="Z158" s="148">
        <f t="shared" si="185"/>
        <v>21.479242359450566</v>
      </c>
      <c r="AA158" s="130" t="e">
        <f t="shared" si="185"/>
        <v>#DIV/0!</v>
      </c>
      <c r="AG158" s="130" t="s">
        <v>13</v>
      </c>
      <c r="AH158" s="130">
        <f t="shared" si="186"/>
        <v>5.0328903973448079E-60</v>
      </c>
      <c r="AI158" s="130">
        <f t="shared" si="186"/>
        <v>3.9863865640678449E-63</v>
      </c>
      <c r="AJ158" s="148">
        <f t="shared" si="186"/>
        <v>21.875219818092166</v>
      </c>
      <c r="AK158" s="130" t="e">
        <f t="shared" si="186"/>
        <v>#DIV/0!</v>
      </c>
      <c r="AQ158" s="130" t="s">
        <v>13</v>
      </c>
      <c r="AR158" s="130">
        <f t="shared" si="187"/>
        <v>5.3742815709371773E-60</v>
      </c>
      <c r="AS158" s="130">
        <f t="shared" si="187"/>
        <v>4.1869278496805438E-63</v>
      </c>
      <c r="AT158" s="148">
        <f t="shared" si="187"/>
        <v>26.5480634751138</v>
      </c>
      <c r="AU158" s="130" t="e">
        <f t="shared" si="187"/>
        <v>#DIV/0!</v>
      </c>
      <c r="BA158" s="130" t="s">
        <v>13</v>
      </c>
      <c r="BB158" s="130">
        <f t="shared" si="188"/>
        <v>5.6005761921499158E-60</v>
      </c>
      <c r="BC158" s="130">
        <f t="shared" si="188"/>
        <v>4.4938057754126546E-63</v>
      </c>
      <c r="BD158" s="148">
        <f t="shared" si="188"/>
        <v>23.920805535147768</v>
      </c>
      <c r="BE158" s="130" t="e">
        <f t="shared" si="188"/>
        <v>#DIV/0!</v>
      </c>
      <c r="BK158" s="130" t="s">
        <v>13</v>
      </c>
      <c r="BL158" s="130">
        <f t="shared" si="189"/>
        <v>5.916453470824761E-60</v>
      </c>
      <c r="BM158" s="130">
        <f t="shared" si="189"/>
        <v>4.776393797032286E-63</v>
      </c>
      <c r="BN158" s="148">
        <f t="shared" si="189"/>
        <v>25.057464900035651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3.7081674010640199E-45</v>
      </c>
      <c r="F159" s="130">
        <f t="shared" si="183"/>
        <v>5.6958724764070677E-36</v>
      </c>
      <c r="G159" s="130" t="e">
        <f t="shared" si="183"/>
        <v>#DIV/0!</v>
      </c>
      <c r="H159" s="148">
        <f t="shared" si="183"/>
        <v>1.1058784680318428</v>
      </c>
      <c r="N159" s="130" t="s">
        <v>14</v>
      </c>
      <c r="O159" s="130">
        <f t="shared" si="184"/>
        <v>4.6602226745900417E-60</v>
      </c>
      <c r="P159" s="130">
        <f t="shared" si="184"/>
        <v>4.0592158196711848E-63</v>
      </c>
      <c r="Q159" s="130" t="e">
        <f t="shared" si="184"/>
        <v>#DIV/0!</v>
      </c>
      <c r="R159" s="148">
        <f t="shared" si="184"/>
        <v>11.210854277397582</v>
      </c>
      <c r="W159" s="130" t="s">
        <v>14</v>
      </c>
      <c r="X159" s="130">
        <f t="shared" si="185"/>
        <v>5.2104295563279756E-60</v>
      </c>
      <c r="Y159" s="130">
        <f t="shared" si="185"/>
        <v>4.0876276081422596E-63</v>
      </c>
      <c r="Z159" s="130" t="e">
        <f t="shared" si="185"/>
        <v>#DIV/0!</v>
      </c>
      <c r="AA159" s="148">
        <f t="shared" si="185"/>
        <v>15.140026886910638</v>
      </c>
      <c r="AG159" s="130" t="s">
        <v>14</v>
      </c>
      <c r="AH159" s="130">
        <f t="shared" si="186"/>
        <v>5.3636884610856716E-60</v>
      </c>
      <c r="AI159" s="130">
        <f t="shared" si="186"/>
        <v>4.2432010884670652E-63</v>
      </c>
      <c r="AJ159" s="130" t="e">
        <f t="shared" si="186"/>
        <v>#DIV/0!</v>
      </c>
      <c r="AK159" s="148">
        <f t="shared" si="186"/>
        <v>15.4577287604187</v>
      </c>
      <c r="AQ159" s="130" t="s">
        <v>14</v>
      </c>
      <c r="AR159" s="130">
        <f t="shared" si="187"/>
        <v>5.7434641490154629E-60</v>
      </c>
      <c r="AS159" s="130">
        <f t="shared" si="187"/>
        <v>4.469069479318979E-63</v>
      </c>
      <c r="AT159" s="130" t="e">
        <f t="shared" si="187"/>
        <v>#DIV/0!</v>
      </c>
      <c r="AU159" s="148">
        <f t="shared" si="187"/>
        <v>19.314683299002024</v>
      </c>
      <c r="BA159" s="130" t="s">
        <v>14</v>
      </c>
      <c r="BB159" s="130">
        <f t="shared" si="188"/>
        <v>5.9948110963925309E-60</v>
      </c>
      <c r="BC159" s="130">
        <f t="shared" si="188"/>
        <v>4.8042458318480729E-63</v>
      </c>
      <c r="BD159" s="130" t="e">
        <f t="shared" si="188"/>
        <v>#DIV/0!</v>
      </c>
      <c r="BE159" s="148">
        <f t="shared" si="188"/>
        <v>16.989743105193089</v>
      </c>
      <c r="BK159" s="130" t="s">
        <v>14</v>
      </c>
      <c r="BL159" s="130">
        <f t="shared" si="189"/>
        <v>6.3465368993280572E-60</v>
      </c>
      <c r="BM159" s="130">
        <f t="shared" si="189"/>
        <v>5.1173322258314647E-63</v>
      </c>
      <c r="BN159" s="130" t="e">
        <f t="shared" si="189"/>
        <v>#DIV/0!</v>
      </c>
      <c r="BO159" s="148">
        <f t="shared" si="189"/>
        <v>17.842480264870865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-290.00315825817722</v>
      </c>
      <c r="J28" s="206">
        <f t="shared" si="7"/>
        <v>-292.73147871724274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-271.25172566983542</v>
      </c>
      <c r="J29" s="206">
        <f t="shared" si="10"/>
        <v>-268.05217083537173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-297.74790990687978</v>
      </c>
      <c r="H30" s="206">
        <f t="shared" si="10"/>
        <v>-271.25172566983542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-294.54835507241609</v>
      </c>
      <c r="H31" s="206">
        <f t="shared" si="10"/>
        <v>-268.05217083537173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1.1303908513530139E-126</v>
      </c>
      <c r="J33" s="206">
        <f t="shared" si="13"/>
        <v>7.3847213692933004E-128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1.5735202446862616E-118</v>
      </c>
      <c r="J34" s="206">
        <f t="shared" si="16"/>
        <v>3.8585252270175835E-117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4.894696061086655E-130</v>
      </c>
      <c r="H35" s="206">
        <f t="shared" si="16"/>
        <v>1.5735202446862616E-118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1.2002583566411076E-128</v>
      </c>
      <c r="H36" s="206">
        <f t="shared" si="16"/>
        <v>3.8585252270175835E-117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3.558912923754666E-74</v>
      </c>
      <c r="O38" s="206">
        <f t="shared" si="20"/>
        <v>5.4476836817463681E-73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1.4498998448827362E-49</v>
      </c>
      <c r="T38" s="206">
        <f t="shared" si="21"/>
        <v>2.2193843722372462E-48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2.6293749503614453E-59</v>
      </c>
      <c r="O39" s="206">
        <f t="shared" si="20"/>
        <v>1.0722684113335756E-60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1.5319489943850241E-37</v>
      </c>
      <c r="T39" s="206">
        <f t="shared" si="21"/>
        <v>6.2473422218747886E-39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8.2190243471034987E-71</v>
      </c>
      <c r="M40" s="206">
        <f t="shared" si="20"/>
        <v>2.6293749503614453E-59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3.348427562363781E-46</v>
      </c>
      <c r="R40" s="206">
        <f t="shared" si="21"/>
        <v>1.5319489943850241E-37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3.3517472196839678E-72</v>
      </c>
      <c r="M41" s="206">
        <f t="shared" si="20"/>
        <v>1.0722684113335756E-60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1.3655006115684697E-47</v>
      </c>
      <c r="R41" s="206">
        <f t="shared" si="21"/>
        <v>6.2473422218747886E-39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13.884808612651465</v>
      </c>
      <c r="J46">
        <f>'Trip Length Frequency'!L28</f>
        <v>14.010427677022086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13.021443237250121</v>
      </c>
      <c r="J47">
        <f>'Trip Length Frequency'!L29</f>
        <v>12.874127300307183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14.24139738969933</v>
      </c>
      <c r="H48">
        <f>'Trip Length Frequency'!J30</f>
        <v>13.021443237250121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14.094081452756392</v>
      </c>
      <c r="H49">
        <f>'Trip Length Frequency'!J31</f>
        <v>12.874127300307183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E91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Gravity!X134</f>
        <v>4.523045830366486E-86</v>
      </c>
      <c r="G25" s="4" t="e">
        <f>Gravity!Y134</f>
        <v>#DIV/0!</v>
      </c>
      <c r="H25" s="4">
        <f>Gravity!Z134</f>
        <v>948.6270495373185</v>
      </c>
      <c r="I25" s="4">
        <f>Gravity!AA134</f>
        <v>654.48422184968331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Gravity!X135</f>
        <v>#DIV/0!</v>
      </c>
      <c r="G26" s="4">
        <f>Gravity!Y135</f>
        <v>1.918010631060867E-87</v>
      </c>
      <c r="H26" s="4">
        <f>Gravity!Z135</f>
        <v>947.70473887626474</v>
      </c>
      <c r="I26" s="4">
        <f>Gravity!AA135</f>
        <v>1085.3063120567708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Gravity!X136</f>
        <v>389.70782310252127</v>
      </c>
      <c r="G27" s="4">
        <f>Gravity!Y136</f>
        <v>793.27435653661928</v>
      </c>
      <c r="H27" s="4">
        <f>Gravity!Z136</f>
        <v>1.8551955115993503E-87</v>
      </c>
      <c r="I27" s="4" t="e">
        <f>Gravity!AA136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Gravity!X137</f>
        <v>414.63145046306988</v>
      </c>
      <c r="G28" s="4">
        <f>Gravity!Y137</f>
        <v>842.9749392976131</v>
      </c>
      <c r="H28" s="4" t="e">
        <f>Gravity!Z137</f>
        <v>#DIV/0!</v>
      </c>
      <c r="I28" s="4">
        <f>Gravity!AA137</f>
        <v>1.307667628869223E-87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948.6270495373185</v>
      </c>
      <c r="D36" s="31">
        <f>E36-H36</f>
        <v>0</v>
      </c>
      <c r="E36">
        <f>W6*G66+(W6*0.17/X6^3.8)*(G66^4.8/4.8)</f>
        <v>2457.8020198470554</v>
      </c>
      <c r="F36" s="258"/>
      <c r="G36" s="32" t="s">
        <v>62</v>
      </c>
      <c r="H36" s="33">
        <f>W6*G66+0.17*W6/X6^3.8*G66^4.8/4.8</f>
        <v>2457.8020198470554</v>
      </c>
      <c r="I36" s="32" t="s">
        <v>63</v>
      </c>
      <c r="J36" s="33">
        <f>W6*(1+0.17*(G66/X6)^3.8)</f>
        <v>2.5061149594533232</v>
      </c>
      <c r="K36" s="34">
        <v>1</v>
      </c>
      <c r="L36" s="35" t="s">
        <v>61</v>
      </c>
      <c r="M36" s="36" t="s">
        <v>64</v>
      </c>
      <c r="N36" s="37">
        <f>J36+J54+J51</f>
        <v>15.016809935408524</v>
      </c>
      <c r="O36" s="38" t="s">
        <v>65</v>
      </c>
      <c r="P36" s="39">
        <v>0</v>
      </c>
      <c r="Q36" s="39">
        <f>IF(P36&lt;=0,0,P36)</f>
        <v>0</v>
      </c>
      <c r="R36" s="40">
        <f>G58</f>
        <v>948.62704935219915</v>
      </c>
      <c r="S36" s="40" t="s">
        <v>39</v>
      </c>
      <c r="T36" s="40">
        <f>I58</f>
        <v>948.6270495373185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654.48422184968331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13.879249335220713</v>
      </c>
      <c r="O37" s="48" t="s">
        <v>70</v>
      </c>
      <c r="P37" s="39">
        <v>607.38856037064511</v>
      </c>
      <c r="Q37" s="39">
        <f t="shared" ref="Q37:Q60" si="5">IF(P37&lt;=0,0,P37)</f>
        <v>607.38856037064511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947.70473887626474</v>
      </c>
      <c r="D38" s="31">
        <f t="shared" si="1"/>
        <v>0</v>
      </c>
      <c r="E38">
        <f t="shared" si="2"/>
        <v>1551.8727117132762</v>
      </c>
      <c r="F38" s="258"/>
      <c r="G38" s="44" t="s">
        <v>72</v>
      </c>
      <c r="H38" s="33">
        <f t="shared" si="3"/>
        <v>1551.8727117132762</v>
      </c>
      <c r="I38" s="44" t="s">
        <v>73</v>
      </c>
      <c r="J38" s="33">
        <f t="shared" si="4"/>
        <v>2.504975902972304</v>
      </c>
      <c r="K38" s="34">
        <v>3</v>
      </c>
      <c r="L38" s="45"/>
      <c r="M38" s="46" t="s">
        <v>74</v>
      </c>
      <c r="N38" s="47">
        <f>J36+J47+J39+J49+J43</f>
        <v>14.196211661161659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1085.3063120567708</v>
      </c>
      <c r="D39" s="31">
        <f t="shared" si="1"/>
        <v>0</v>
      </c>
      <c r="E39">
        <f t="shared" si="2"/>
        <v>6031.3486085364839</v>
      </c>
      <c r="F39" s="258"/>
      <c r="G39" s="44" t="s">
        <v>77</v>
      </c>
      <c r="H39" s="33">
        <f t="shared" si="3"/>
        <v>6031.3486085364839</v>
      </c>
      <c r="I39" s="44" t="s">
        <v>78</v>
      </c>
      <c r="J39" s="33">
        <f t="shared" si="4"/>
        <v>3.8089226107647409</v>
      </c>
      <c r="K39" s="34">
        <v>4</v>
      </c>
      <c r="L39" s="45"/>
      <c r="M39" s="46" t="s">
        <v>79</v>
      </c>
      <c r="N39" s="47">
        <f>J36+J47+J48+J42+J43</f>
        <v>14.22808076420452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2376.5026798746176</v>
      </c>
      <c r="F40" s="258"/>
      <c r="G40" s="44" t="s">
        <v>81</v>
      </c>
      <c r="H40" s="33">
        <f t="shared" si="3"/>
        <v>2376.5026798746176</v>
      </c>
      <c r="I40" s="44" t="s">
        <v>82</v>
      </c>
      <c r="J40" s="33">
        <f t="shared" si="4"/>
        <v>2.5249711108153097</v>
      </c>
      <c r="K40" s="34">
        <v>5</v>
      </c>
      <c r="L40" s="45"/>
      <c r="M40" s="46" t="s">
        <v>83</v>
      </c>
      <c r="N40" s="47">
        <f>J45+J38+J39+J40+J51</f>
        <v>13.879248970584378</v>
      </c>
      <c r="O40" s="48" t="s">
        <v>84</v>
      </c>
      <c r="P40" s="39">
        <v>341.23848898155404</v>
      </c>
      <c r="Q40" s="39">
        <f t="shared" si="5"/>
        <v>341.23848898155404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5654.1005639139585</v>
      </c>
      <c r="F41" s="258"/>
      <c r="G41" s="44" t="s">
        <v>85</v>
      </c>
      <c r="H41" s="33">
        <f t="shared" si="3"/>
        <v>5654.1005639139585</v>
      </c>
      <c r="I41" s="44" t="s">
        <v>86</v>
      </c>
      <c r="J41" s="33">
        <f t="shared" si="4"/>
        <v>3.8495008275195755</v>
      </c>
      <c r="K41" s="34">
        <v>6</v>
      </c>
      <c r="L41" s="45"/>
      <c r="M41" s="46" t="s">
        <v>87</v>
      </c>
      <c r="N41" s="47">
        <f>J45+J38+J39+J49+J43</f>
        <v>14.196211296525323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5123.562933083329</v>
      </c>
      <c r="F42" s="258"/>
      <c r="G42" s="44" t="s">
        <v>89</v>
      </c>
      <c r="H42" s="33">
        <f t="shared" si="3"/>
        <v>5123.562933083329</v>
      </c>
      <c r="I42" s="44" t="s">
        <v>90</v>
      </c>
      <c r="J42" s="33">
        <f t="shared" si="4"/>
        <v>2.5968855862899298</v>
      </c>
      <c r="K42" s="34">
        <v>7</v>
      </c>
      <c r="L42" s="45"/>
      <c r="M42" s="46" t="s">
        <v>91</v>
      </c>
      <c r="N42" s="47">
        <f>J45+J38+J48+J42+J43</f>
        <v>14.228080399568185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2437.6811025988814</v>
      </c>
      <c r="F43" s="258"/>
      <c r="G43" s="44" t="s">
        <v>93</v>
      </c>
      <c r="H43" s="33">
        <f t="shared" si="3"/>
        <v>2437.6811025988814</v>
      </c>
      <c r="I43" s="44" t="s">
        <v>94</v>
      </c>
      <c r="J43" s="33">
        <f t="shared" si="4"/>
        <v>2.8465345402291291</v>
      </c>
      <c r="K43" s="34">
        <v>8</v>
      </c>
      <c r="L43" s="53"/>
      <c r="M43" s="54" t="s">
        <v>95</v>
      </c>
      <c r="N43" s="55">
        <f>J45+J46+J41+J42+J43</f>
        <v>14.322605324115457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14.00962717721058</v>
      </c>
      <c r="O44" s="38" t="s">
        <v>100</v>
      </c>
      <c r="P44" s="39">
        <v>375.23152407031228</v>
      </c>
      <c r="Q44" s="39">
        <f t="shared" si="5"/>
        <v>375.23152407031228</v>
      </c>
      <c r="R44" s="40">
        <f>G59</f>
        <v>654.484827527878</v>
      </c>
      <c r="S44" s="40" t="s">
        <v>39</v>
      </c>
      <c r="T44" s="40">
        <f>I59</f>
        <v>654.48422184968331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1555.0667535970481</v>
      </c>
      <c r="F45" s="258"/>
      <c r="G45" s="44" t="s">
        <v>101</v>
      </c>
      <c r="H45" s="33">
        <f t="shared" si="3"/>
        <v>1555.0667535970481</v>
      </c>
      <c r="I45" s="44" t="s">
        <v>102</v>
      </c>
      <c r="J45" s="33">
        <f t="shared" si="4"/>
        <v>2.5296843700768217</v>
      </c>
      <c r="K45" s="34">
        <v>10</v>
      </c>
      <c r="L45" s="45"/>
      <c r="M45" s="46" t="s">
        <v>103</v>
      </c>
      <c r="N45" s="47">
        <f>J36+J47+J48+J42+J50</f>
        <v>14.041496280253442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14.009626812574245</v>
      </c>
      <c r="O46" s="48" t="s">
        <v>108</v>
      </c>
      <c r="P46" s="39">
        <v>279.25330345756572</v>
      </c>
      <c r="Q46" s="39">
        <f t="shared" si="5"/>
        <v>279.25330345756572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2462.3938687596619</v>
      </c>
      <c r="F47" s="258"/>
      <c r="G47" s="44" t="s">
        <v>109</v>
      </c>
      <c r="H47" s="33">
        <f t="shared" si="3"/>
        <v>2462.3938687596619</v>
      </c>
      <c r="I47" s="44" t="s">
        <v>110</v>
      </c>
      <c r="J47" s="33">
        <f t="shared" si="4"/>
        <v>2.5285456782321396</v>
      </c>
      <c r="K47" s="34">
        <v>12</v>
      </c>
      <c r="L47" s="45"/>
      <c r="M47" s="46" t="s">
        <v>111</v>
      </c>
      <c r="N47" s="47">
        <f>J45+J38+J48+J42+J50</f>
        <v>14.041495915617107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14.136020840164379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1637.0429744614812</v>
      </c>
      <c r="F49" s="258"/>
      <c r="G49" s="44" t="s">
        <v>117</v>
      </c>
      <c r="H49" s="33">
        <f t="shared" si="3"/>
        <v>1637.0429744614812</v>
      </c>
      <c r="I49" s="44" t="s">
        <v>118</v>
      </c>
      <c r="J49" s="33">
        <f t="shared" si="4"/>
        <v>2.5060938724823272</v>
      </c>
      <c r="K49" s="34">
        <v>14</v>
      </c>
      <c r="L49" s="53"/>
      <c r="M49" s="54" t="s">
        <v>119</v>
      </c>
      <c r="N49" s="55">
        <f>J45+J46+J53+J44</f>
        <v>15.029684370076822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4407.4527845217508</v>
      </c>
      <c r="F50" s="258"/>
      <c r="G50" s="44" t="s">
        <v>121</v>
      </c>
      <c r="H50" s="33">
        <f t="shared" si="3"/>
        <v>4407.4527845217508</v>
      </c>
      <c r="I50" s="44" t="s">
        <v>122</v>
      </c>
      <c r="J50" s="33">
        <f t="shared" si="4"/>
        <v>2.6599500562780505</v>
      </c>
      <c r="K50" s="34">
        <v>15</v>
      </c>
      <c r="L50" s="35" t="s">
        <v>71</v>
      </c>
      <c r="M50" s="36" t="s">
        <v>123</v>
      </c>
      <c r="N50" s="37">
        <f>J37+J46+J41+J42+J43</f>
        <v>14.292920954038635</v>
      </c>
      <c r="O50" s="38" t="s">
        <v>124</v>
      </c>
      <c r="P50" s="39">
        <v>0</v>
      </c>
      <c r="Q50" s="39">
        <f t="shared" si="5"/>
        <v>0</v>
      </c>
      <c r="R50" s="40">
        <f>G60</f>
        <v>947.70473887626474</v>
      </c>
      <c r="S50" s="40" t="s">
        <v>39</v>
      </c>
      <c r="T50" s="40">
        <f>I60</f>
        <v>947.70473887626474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2373.6812782728471</v>
      </c>
      <c r="F51" s="258"/>
      <c r="G51" s="44" t="s">
        <v>125</v>
      </c>
      <c r="H51" s="33">
        <f t="shared" si="3"/>
        <v>2373.6812782728471</v>
      </c>
      <c r="I51" s="44" t="s">
        <v>126</v>
      </c>
      <c r="J51" s="33">
        <f t="shared" si="4"/>
        <v>2.5106949759552011</v>
      </c>
      <c r="K51" s="34">
        <v>16</v>
      </c>
      <c r="L51" s="45"/>
      <c r="M51" s="46" t="s">
        <v>127</v>
      </c>
      <c r="N51" s="47">
        <f>J37+J38+J39+J40+J51</f>
        <v>13.849564600507556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5654.1005639139585</v>
      </c>
      <c r="F52" s="258"/>
      <c r="G52" s="44" t="s">
        <v>129</v>
      </c>
      <c r="H52" s="33">
        <f t="shared" si="3"/>
        <v>5654.1005639139585</v>
      </c>
      <c r="I52" s="44" t="s">
        <v>130</v>
      </c>
      <c r="J52" s="33">
        <f t="shared" si="4"/>
        <v>3.8495008275195755</v>
      </c>
      <c r="K52" s="34">
        <v>17</v>
      </c>
      <c r="L52" s="45"/>
      <c r="M52" s="46" t="s">
        <v>131</v>
      </c>
      <c r="N52" s="47">
        <f>J37+J38+J39+J49+J43</f>
        <v>14.166526926448501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14.198396029491363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13.142421781558209</v>
      </c>
      <c r="O54" s="56" t="s">
        <v>140</v>
      </c>
      <c r="P54" s="39">
        <v>947.70473887626474</v>
      </c>
      <c r="Q54" s="39">
        <f t="shared" si="5"/>
        <v>947.70473887626474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43722.608843094349</v>
      </c>
      <c r="K55" s="34">
        <v>20</v>
      </c>
      <c r="L55" s="35" t="s">
        <v>76</v>
      </c>
      <c r="M55" s="36" t="s">
        <v>142</v>
      </c>
      <c r="N55" s="37">
        <f>J37+J38+J39+J49+J50</f>
        <v>13.979942442497423</v>
      </c>
      <c r="O55" s="38" t="s">
        <v>143</v>
      </c>
      <c r="P55" s="39">
        <v>0</v>
      </c>
      <c r="Q55" s="39">
        <f t="shared" si="5"/>
        <v>0</v>
      </c>
      <c r="R55" s="40">
        <f>G61</f>
        <v>1085.3063120567708</v>
      </c>
      <c r="S55" s="40" t="s">
        <v>39</v>
      </c>
      <c r="T55" s="40">
        <f>I61</f>
        <v>1085.3063120567708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14.011811545540285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14.106336470087557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948.62704935219915</v>
      </c>
      <c r="H58" s="68" t="s">
        <v>39</v>
      </c>
      <c r="I58" s="69">
        <f>C36</f>
        <v>948.6270495373185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654.484827527878</v>
      </c>
      <c r="H59" s="68" t="s">
        <v>39</v>
      </c>
      <c r="I59" s="69">
        <f t="shared" ref="I59:I60" si="6">C37</f>
        <v>654.48422184968331</v>
      </c>
      <c r="K59" s="34">
        <v>24</v>
      </c>
      <c r="L59" s="45"/>
      <c r="M59" s="46" t="s">
        <v>151</v>
      </c>
      <c r="N59" s="47">
        <f>J52+J53+J44</f>
        <v>13.849500827519575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947.70473887626474</v>
      </c>
      <c r="H60" s="68" t="s">
        <v>39</v>
      </c>
      <c r="I60" s="69">
        <f t="shared" si="6"/>
        <v>947.70473887626474</v>
      </c>
      <c r="K60" s="34">
        <v>25</v>
      </c>
      <c r="L60" s="53"/>
      <c r="M60" s="54" t="s">
        <v>153</v>
      </c>
      <c r="N60" s="55">
        <f>J52+J41+J42+J50</f>
        <v>12.955837297607131</v>
      </c>
      <c r="O60" s="56" t="s">
        <v>154</v>
      </c>
      <c r="P60" s="39">
        <v>1085.3063120567708</v>
      </c>
      <c r="Q60" s="71">
        <f t="shared" si="5"/>
        <v>1085.3063120567708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1085.3063120567708</v>
      </c>
      <c r="H61" s="74" t="s">
        <v>39</v>
      </c>
      <c r="I61" s="69">
        <f>C39</f>
        <v>1085.3063120567708</v>
      </c>
      <c r="K61" s="264" t="s">
        <v>155</v>
      </c>
      <c r="L61" s="264"/>
      <c r="M61" s="264"/>
      <c r="N61" s="76">
        <f>SUM(N36:N60)</f>
        <v>352.7677079579816</v>
      </c>
      <c r="U61" s="77" t="s">
        <v>156</v>
      </c>
      <c r="V61" s="78">
        <f>SUMPRODUCT($Q$36:$Q$60,V36:V60)</f>
        <v>982.62008444095738</v>
      </c>
      <c r="W61" s="78">
        <f>SUMPRODUCT($Q$36:$Q$60,W36:W60)</f>
        <v>1.4210854715202004E-14</v>
      </c>
      <c r="X61" s="78">
        <f t="shared" ref="X61:AN61" si="7">SUMPRODUCT($Q$36:$Q$60,X36:X60)</f>
        <v>620.49179243911976</v>
      </c>
      <c r="Y61" s="78">
        <f t="shared" si="7"/>
        <v>1603.111876880077</v>
      </c>
      <c r="Z61" s="78">
        <f t="shared" si="7"/>
        <v>948.62704935219915</v>
      </c>
      <c r="AA61" s="78">
        <f t="shared" si="7"/>
        <v>2033.0110509330357</v>
      </c>
      <c r="AB61" s="78">
        <f t="shared" si="7"/>
        <v>2033.0110509330357</v>
      </c>
      <c r="AC61" s="78">
        <f t="shared" si="7"/>
        <v>947.70473887626474</v>
      </c>
      <c r="AD61" s="78">
        <f t="shared" si="7"/>
        <v>1.4210854715202004E-14</v>
      </c>
      <c r="AE61" s="78">
        <f t="shared" si="7"/>
        <v>620.49179243911976</v>
      </c>
      <c r="AF61" s="78">
        <f t="shared" si="7"/>
        <v>1.4210854715202004E-14</v>
      </c>
      <c r="AG61" s="78">
        <f t="shared" si="7"/>
        <v>982.62008444095738</v>
      </c>
      <c r="AH61" s="78">
        <f t="shared" si="7"/>
        <v>0</v>
      </c>
      <c r="AI61" s="78">
        <f t="shared" si="7"/>
        <v>654.484827527878</v>
      </c>
      <c r="AJ61" s="78">
        <f t="shared" si="7"/>
        <v>1739.7911395846488</v>
      </c>
      <c r="AK61" s="78">
        <f t="shared" si="7"/>
        <v>948.62704935219915</v>
      </c>
      <c r="AL61" s="78">
        <f t="shared" si="7"/>
        <v>2033.0110509330357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0.3275400281469858</v>
      </c>
      <c r="W64">
        <f t="shared" ref="W64:AN64" si="8">W61/W63</f>
        <v>9.4739031434680022E-18</v>
      </c>
      <c r="X64">
        <f t="shared" si="8"/>
        <v>0.31024589621955989</v>
      </c>
      <c r="Y64">
        <f t="shared" si="8"/>
        <v>0.53437062562669235</v>
      </c>
      <c r="Z64">
        <f t="shared" si="8"/>
        <v>0.47431352467609955</v>
      </c>
      <c r="AA64">
        <f t="shared" si="8"/>
        <v>1.3553407006220237</v>
      </c>
      <c r="AB64">
        <f t="shared" si="8"/>
        <v>0.67767035031101186</v>
      </c>
      <c r="AC64">
        <f t="shared" si="8"/>
        <v>0.94770473887626472</v>
      </c>
      <c r="AD64">
        <f t="shared" si="8"/>
        <v>1.4210854715202004E-17</v>
      </c>
      <c r="AE64">
        <f t="shared" si="8"/>
        <v>0.49639343395129581</v>
      </c>
      <c r="AF64">
        <f t="shared" si="8"/>
        <v>7.105427357601002E-18</v>
      </c>
      <c r="AG64">
        <f t="shared" si="8"/>
        <v>0.49131004222047869</v>
      </c>
      <c r="AH64">
        <f t="shared" si="8"/>
        <v>0</v>
      </c>
      <c r="AI64">
        <f t="shared" si="8"/>
        <v>0.32724241376393898</v>
      </c>
      <c r="AJ64">
        <f t="shared" si="8"/>
        <v>0.7732405064820661</v>
      </c>
      <c r="AK64">
        <f t="shared" si="8"/>
        <v>0.37945081974087969</v>
      </c>
      <c r="AL64">
        <f t="shared" si="8"/>
        <v>1.3553407006220237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982.62008444095738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2.5061149594533232</v>
      </c>
      <c r="W67" s="82">
        <f t="shared" ref="W67:AN67" si="9">AB15*(1+0.17*(W61/AB16)^3.8)</f>
        <v>2.5</v>
      </c>
      <c r="X67" s="82">
        <f t="shared" si="9"/>
        <v>2.504975902972304</v>
      </c>
      <c r="Y67" s="82">
        <f t="shared" si="9"/>
        <v>3.8089226107647409</v>
      </c>
      <c r="Z67" s="82">
        <f t="shared" si="9"/>
        <v>2.5249711108153097</v>
      </c>
      <c r="AA67" s="82">
        <f t="shared" si="9"/>
        <v>3.8495008275195755</v>
      </c>
      <c r="AB67" s="82">
        <f t="shared" si="9"/>
        <v>2.5968855862899298</v>
      </c>
      <c r="AC67" s="82">
        <f t="shared" si="9"/>
        <v>2.8465345402291291</v>
      </c>
      <c r="AD67" s="82">
        <f t="shared" si="9"/>
        <v>2.5</v>
      </c>
      <c r="AE67" s="82">
        <f t="shared" si="9"/>
        <v>2.5296843700768217</v>
      </c>
      <c r="AF67" s="82">
        <f t="shared" si="9"/>
        <v>2.5</v>
      </c>
      <c r="AG67" s="82">
        <f t="shared" si="9"/>
        <v>2.5285456782321396</v>
      </c>
      <c r="AH67" s="82">
        <f t="shared" si="9"/>
        <v>3.75</v>
      </c>
      <c r="AI67" s="82">
        <f t="shared" si="9"/>
        <v>2.5060938724823272</v>
      </c>
      <c r="AJ67" s="82">
        <f t="shared" si="9"/>
        <v>2.6599500562780505</v>
      </c>
      <c r="AK67" s="82">
        <f t="shared" si="9"/>
        <v>2.5106949759552011</v>
      </c>
      <c r="AL67" s="82">
        <f t="shared" si="9"/>
        <v>3.8495008275195755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620.49179243911976</v>
      </c>
      <c r="H68" s="6"/>
    </row>
    <row r="69" spans="6:40" x14ac:dyDescent="0.3">
      <c r="F69" s="4" t="s">
        <v>45</v>
      </c>
      <c r="G69" s="4">
        <f>Y61</f>
        <v>1603.111876880077</v>
      </c>
      <c r="H69" s="6"/>
    </row>
    <row r="70" spans="6:40" x14ac:dyDescent="0.3">
      <c r="F70" s="4" t="s">
        <v>46</v>
      </c>
      <c r="G70" s="4">
        <f>Z61</f>
        <v>948.62704935219915</v>
      </c>
      <c r="U70" s="41" t="s">
        <v>65</v>
      </c>
      <c r="V70">
        <f t="shared" ref="V70:V94" si="10">SUMPRODUCT($V$67:$AN$67,V36:AN36)</f>
        <v>15.016809935408524</v>
      </c>
      <c r="X70">
        <v>15.000195603366421</v>
      </c>
    </row>
    <row r="71" spans="6:40" x14ac:dyDescent="0.3">
      <c r="F71" s="4" t="s">
        <v>47</v>
      </c>
      <c r="G71" s="4">
        <f>AA61</f>
        <v>2033.0110509330357</v>
      </c>
      <c r="U71" s="41" t="s">
        <v>70</v>
      </c>
      <c r="V71">
        <f t="shared" si="10"/>
        <v>13.879249335220717</v>
      </c>
      <c r="X71">
        <v>13.75090229828113</v>
      </c>
    </row>
    <row r="72" spans="6:40" x14ac:dyDescent="0.3">
      <c r="F72" s="4" t="s">
        <v>48</v>
      </c>
      <c r="G72" s="4">
        <f>AB61</f>
        <v>2033.0110509330357</v>
      </c>
      <c r="U72" s="41" t="s">
        <v>75</v>
      </c>
      <c r="V72">
        <f t="shared" si="10"/>
        <v>14.196211661161659</v>
      </c>
      <c r="X72">
        <v>14.225219683523857</v>
      </c>
    </row>
    <row r="73" spans="6:40" x14ac:dyDescent="0.3">
      <c r="F73" s="4" t="s">
        <v>49</v>
      </c>
      <c r="G73" s="4">
        <f>AC61</f>
        <v>947.70473887626474</v>
      </c>
      <c r="U73" s="41" t="s">
        <v>80</v>
      </c>
      <c r="V73">
        <f t="shared" si="10"/>
        <v>14.228080764204522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13.879248970584378</v>
      </c>
      <c r="X74">
        <v>13.805151472614</v>
      </c>
    </row>
    <row r="75" spans="6:40" x14ac:dyDescent="0.3">
      <c r="F75" s="4" t="s">
        <v>51</v>
      </c>
      <c r="G75" s="4">
        <f>AE61</f>
        <v>620.49179243911976</v>
      </c>
      <c r="U75" s="41" t="s">
        <v>88</v>
      </c>
      <c r="V75">
        <f t="shared" si="10"/>
        <v>14.196211296525323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14.228080399568185</v>
      </c>
      <c r="X76">
        <v>14.326575531725375</v>
      </c>
    </row>
    <row r="77" spans="6:40" x14ac:dyDescent="0.3">
      <c r="F77" s="4" t="s">
        <v>53</v>
      </c>
      <c r="G77" s="4">
        <f>AG61</f>
        <v>982.62008444095738</v>
      </c>
      <c r="U77" s="41" t="s">
        <v>96</v>
      </c>
      <c r="V77">
        <f t="shared" si="10"/>
        <v>14.322605324115457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14.00962717721058</v>
      </c>
      <c r="X78">
        <v>13.750771910176033</v>
      </c>
    </row>
    <row r="79" spans="6:40" x14ac:dyDescent="0.3">
      <c r="F79" s="4" t="s">
        <v>55</v>
      </c>
      <c r="G79" s="4">
        <f>AI61</f>
        <v>654.484827527878</v>
      </c>
      <c r="U79" s="41" t="s">
        <v>104</v>
      </c>
      <c r="V79">
        <f t="shared" si="10"/>
        <v>14.041496280253444</v>
      </c>
      <c r="X79">
        <v>13.801434953032715</v>
      </c>
    </row>
    <row r="80" spans="6:40" x14ac:dyDescent="0.3">
      <c r="F80" s="4" t="s">
        <v>56</v>
      </c>
      <c r="G80" s="4">
        <f>AJ61</f>
        <v>1739.7911395846488</v>
      </c>
      <c r="U80" s="41" t="s">
        <v>108</v>
      </c>
      <c r="V80">
        <f t="shared" si="10"/>
        <v>14.009626812574245</v>
      </c>
      <c r="X80">
        <v>13.808577453496937</v>
      </c>
    </row>
    <row r="81" spans="6:24" x14ac:dyDescent="0.3">
      <c r="F81" s="4" t="s">
        <v>57</v>
      </c>
      <c r="G81" s="4">
        <f>AK61</f>
        <v>948.62704935219915</v>
      </c>
      <c r="U81" s="41" t="s">
        <v>112</v>
      </c>
      <c r="V81">
        <f t="shared" si="10"/>
        <v>14.041495915617107</v>
      </c>
      <c r="X81">
        <v>13.855684127365585</v>
      </c>
    </row>
    <row r="82" spans="6:24" x14ac:dyDescent="0.3">
      <c r="F82" s="4" t="s">
        <v>58</v>
      </c>
      <c r="G82" s="4">
        <f>AL61</f>
        <v>2033.0110509330357</v>
      </c>
      <c r="U82" s="41" t="s">
        <v>116</v>
      </c>
      <c r="V82">
        <f t="shared" si="10"/>
        <v>14.136020840164377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15.029684370076822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14.292920954038635</v>
      </c>
      <c r="X84">
        <v>13.696318465991869</v>
      </c>
    </row>
    <row r="85" spans="6:24" x14ac:dyDescent="0.3">
      <c r="U85" s="41" t="s">
        <v>128</v>
      </c>
      <c r="V85">
        <f t="shared" si="10"/>
        <v>13.849564600507556</v>
      </c>
      <c r="X85">
        <v>13.75056790087643</v>
      </c>
    </row>
    <row r="86" spans="6:24" x14ac:dyDescent="0.3">
      <c r="U86" s="41" t="s">
        <v>132</v>
      </c>
      <c r="V86">
        <f t="shared" si="10"/>
        <v>14.166526926448501</v>
      </c>
      <c r="X86">
        <v>14.224885286119157</v>
      </c>
    </row>
    <row r="87" spans="6:24" x14ac:dyDescent="0.3">
      <c r="U87" s="41" t="s">
        <v>136</v>
      </c>
      <c r="V87">
        <f t="shared" si="10"/>
        <v>14.198396029491363</v>
      </c>
      <c r="X87">
        <v>14.271991959987805</v>
      </c>
    </row>
    <row r="88" spans="6:24" x14ac:dyDescent="0.3">
      <c r="U88" s="41" t="s">
        <v>140</v>
      </c>
      <c r="V88">
        <f t="shared" si="10"/>
        <v>13.142421781558211</v>
      </c>
      <c r="X88">
        <v>11.68222407686552</v>
      </c>
    </row>
    <row r="89" spans="6:24" x14ac:dyDescent="0.3">
      <c r="U89" s="41" t="s">
        <v>143</v>
      </c>
      <c r="V89">
        <f t="shared" si="10"/>
        <v>13.979942442497423</v>
      </c>
      <c r="X89">
        <v>13.753993881759367</v>
      </c>
    </row>
    <row r="90" spans="6:24" x14ac:dyDescent="0.3">
      <c r="U90" s="41" t="s">
        <v>145</v>
      </c>
      <c r="V90">
        <f t="shared" si="10"/>
        <v>14.011811545540285</v>
      </c>
      <c r="X90">
        <v>13.801100555628015</v>
      </c>
    </row>
    <row r="91" spans="6:24" x14ac:dyDescent="0.3">
      <c r="U91" s="41" t="s">
        <v>148</v>
      </c>
      <c r="V91">
        <f t="shared" si="10"/>
        <v>14.106336470087557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13.849500827519575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12.955837297607131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2.5061149594533232</v>
      </c>
      <c r="K97" s="4" t="s">
        <v>61</v>
      </c>
      <c r="L97" s="76">
        <f>MIN(N36:N43)</f>
        <v>13.879248970584378</v>
      </c>
      <c r="M97" s="135" t="s">
        <v>11</v>
      </c>
      <c r="N97" s="4">
        <v>15</v>
      </c>
      <c r="O97" s="4">
        <v>99999</v>
      </c>
      <c r="P97" s="76">
        <f>L97</f>
        <v>13.879248970584378</v>
      </c>
      <c r="Q97" s="76">
        <f>L98</f>
        <v>14.009626812574245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14.009626812574245</v>
      </c>
      <c r="M98" s="135" t="s">
        <v>12</v>
      </c>
      <c r="N98" s="4">
        <v>99999</v>
      </c>
      <c r="O98" s="4">
        <v>15</v>
      </c>
      <c r="P98" s="76">
        <f>L99</f>
        <v>13.142421781558209</v>
      </c>
      <c r="Q98" s="76">
        <f>L100</f>
        <v>12.955837297607131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2.504975902972304</v>
      </c>
      <c r="K99" s="4" t="s">
        <v>71</v>
      </c>
      <c r="L99" s="76">
        <f>MIN(N50:N54)</f>
        <v>13.142421781558209</v>
      </c>
      <c r="M99" s="135" t="s">
        <v>13</v>
      </c>
      <c r="N99" s="76">
        <f>L101</f>
        <v>14.322605324115457</v>
      </c>
      <c r="O99" s="76">
        <f>L102</f>
        <v>13.142421781558211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3.8089226107647409</v>
      </c>
      <c r="K100" s="4" t="s">
        <v>76</v>
      </c>
      <c r="L100" s="76">
        <f>MIN(N55:N60)</f>
        <v>12.955837297607131</v>
      </c>
      <c r="M100" s="135" t="s">
        <v>14</v>
      </c>
      <c r="N100" s="76">
        <f>L104</f>
        <v>14.136020840164377</v>
      </c>
      <c r="O100" s="76">
        <f>L105</f>
        <v>12.955837297607131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2.5249711108153097</v>
      </c>
      <c r="K101" s="4" t="s">
        <v>252</v>
      </c>
      <c r="L101" s="76">
        <f>J104+J103+J102+J107+J106</f>
        <v>14.322605324115457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3.8495008275195755</v>
      </c>
      <c r="K102" s="4" t="s">
        <v>253</v>
      </c>
      <c r="L102" s="76">
        <f>J104+J103+J102+J113</f>
        <v>13.142421781558211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2.5968855862899298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2.8465345402291291</v>
      </c>
      <c r="K104" s="4" t="s">
        <v>255</v>
      </c>
      <c r="L104" s="76">
        <f>J111+J103+J102+J107+J106</f>
        <v>14.136020840164377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12.955837297607131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2.5296843700768217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2.5285456782321396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2.5060938724823272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2.6599500562780505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2.5106949759552011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3.8495008275195755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2024-01-07T17:13:25Z</dcterms:modified>
</cp:coreProperties>
</file>