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0\"/>
    </mc:Choice>
  </mc:AlternateContent>
  <xr:revisionPtr revIDLastSave="0" documentId="13_ncr:1_{30B251BE-291B-4FCB-A6B8-4D73ED8E7570}" xr6:coauthVersionLast="47" xr6:coauthVersionMax="47" xr10:uidLastSave="{00000000-0000-0000-0000-000000000000}"/>
  <bookViews>
    <workbookView xWindow="384" yWindow="384" windowWidth="15684" windowHeight="11424" firstSheet="1" activeTab="1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6" l="1"/>
  <c r="I46" i="6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G48" i="6"/>
  <c r="H48" i="6"/>
  <c r="I48" i="6"/>
  <c r="J48" i="6"/>
  <c r="G49" i="6"/>
  <c r="H49" i="6"/>
  <c r="I49" i="6"/>
  <c r="J49" i="6"/>
  <c r="H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8" i="4"/>
  <c r="T87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Q39" i="5" l="1"/>
  <c r="AL39" i="5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37" i="5"/>
  <c r="I28" i="7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G25" i="7" s="1"/>
  <c r="U108" i="4"/>
  <c r="Z50" i="5"/>
  <c r="AA125" i="5" s="1"/>
  <c r="Y148" i="5" s="1"/>
  <c r="T109" i="4"/>
  <c r="V111" i="4"/>
  <c r="AA136" i="5"/>
  <c r="I27" i="7" s="1"/>
  <c r="U110" i="4"/>
  <c r="AA158" i="5"/>
  <c r="T111" i="4"/>
  <c r="S109" i="4"/>
  <c r="S111" i="4"/>
  <c r="Y135" i="5"/>
  <c r="G26" i="7" s="1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I25" i="7" s="1"/>
  <c r="O52" i="5"/>
  <c r="O53" i="5" s="1"/>
  <c r="J49" i="5"/>
  <c r="K49" i="5" s="1"/>
  <c r="H60" i="5" s="1"/>
  <c r="AA156" i="5"/>
  <c r="AB52" i="5"/>
  <c r="AB53" i="5" s="1"/>
  <c r="Z136" i="5"/>
  <c r="H27" i="7" s="1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H28" i="7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I26" i="7" s="1"/>
  <c r="S119" i="4" l="1"/>
  <c r="X38" i="4" s="1"/>
  <c r="Y156" i="5"/>
  <c r="V113" i="4"/>
  <c r="V114" i="4" s="1"/>
  <c r="Y145" i="5"/>
  <c r="Y159" i="5"/>
  <c r="Y137" i="5"/>
  <c r="G28" i="7" s="1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G27" i="7" s="1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F27" i="7" s="1"/>
  <c r="X147" i="5"/>
  <c r="Z145" i="5"/>
  <c r="G60" i="5"/>
  <c r="E60" i="5"/>
  <c r="Z134" i="5"/>
  <c r="H25" i="7" s="1"/>
  <c r="AL52" i="5"/>
  <c r="AL53" i="5" s="1"/>
  <c r="AJ52" i="5"/>
  <c r="AJ53" i="5" s="1"/>
  <c r="AN48" i="5"/>
  <c r="AO48" i="5" s="1"/>
  <c r="Z157" i="5"/>
  <c r="Z135" i="5"/>
  <c r="H26" i="7" s="1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F28" i="7" s="1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F25" i="7" s="1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F26" i="7" s="1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Q83" i="5"/>
  <c r="P83" i="5"/>
  <c r="R83" i="5"/>
  <c r="R82" i="5"/>
  <c r="Q82" i="5"/>
  <c r="P81" i="5"/>
  <c r="R81" i="5"/>
  <c r="Q81" i="5"/>
  <c r="P80" i="5"/>
  <c r="J80" i="5"/>
  <c r="K80" i="5" s="1"/>
  <c r="E85" i="5"/>
  <c r="E86" i="5" s="1"/>
  <c r="H85" i="5"/>
  <c r="H86" i="5" s="1"/>
  <c r="H91" i="5" s="1"/>
  <c r="G92" i="5" l="1"/>
  <c r="G96" i="5" s="1"/>
  <c r="G97" i="5" s="1"/>
  <c r="T82" i="5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J94" i="5" l="1"/>
  <c r="K94" i="5" s="1"/>
  <c r="F105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<sst xmlns="http://schemas.openxmlformats.org/spreadsheetml/2006/main" count="2044" uniqueCount="259">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</sst>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abSelected="1" topLeftCell="B24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13.879248970584378</v>
      </c>
      <c r="L28" s="147">
        <v>14.009626812574245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13.142421781558209</v>
      </c>
      <c r="L29" s="147">
        <v>12.955837297607131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14.322605324115457</v>
      </c>
      <c r="J30" s="4">
        <v>13.142421781558211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14.136020840164377</v>
      </c>
      <c r="J31" s="4">
        <v>12.955837297607131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13.716340052220685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4.7204025707754569E-11</v>
      </c>
      <c r="V44" s="215">
        <f t="shared" si="1"/>
        <v>3.703745636907734E-11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1.8550934711740702E-10</v>
      </c>
      <c r="V45" s="215">
        <f t="shared" si="1"/>
        <v>2.6219052641624975E-10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2.0681500089481827E-11</v>
      </c>
      <c r="T46" s="215">
        <f t="shared" si="1"/>
        <v>1.8550934711740635E-10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2.9273663033136617E-11</v>
      </c>
      <c r="T47" s="215">
        <f t="shared" si="1"/>
        <v>2.6219052641624975E-10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4.7204025707754569E-11</v>
      </c>
      <c r="V53" s="216">
        <f t="shared" si="2"/>
        <v>3.703745636907734E-11</v>
      </c>
      <c r="W53" s="165">
        <f>N40</f>
        <v>2050</v>
      </c>
      <c r="X53" s="165">
        <f>SUM(S53:V53)</f>
        <v>9.0089389356701424E-11</v>
      </c>
      <c r="Y53" s="129">
        <f>W53/X53</f>
        <v>22755176992966.352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1.8550934711740702E-10</v>
      </c>
      <c r="V54" s="216">
        <f t="shared" si="2"/>
        <v>2.6219052641624975E-10</v>
      </c>
      <c r="W54" s="165">
        <f>N41</f>
        <v>2050</v>
      </c>
      <c r="X54" s="165">
        <f>SUM(S54:V54)</f>
        <v>4.5354778081352628E-10</v>
      </c>
      <c r="Y54" s="129">
        <f>W54/X54</f>
        <v>4519920693521.917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2.0681500089481827E-11</v>
      </c>
      <c r="T55" s="216">
        <f t="shared" si="2"/>
        <v>1.8550934711740635E-10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2.1203875448675768E-10</v>
      </c>
      <c r="Y55" s="129">
        <f>W55/X55</f>
        <v>4970789432107.4443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2.9273663033136617E-11</v>
      </c>
      <c r="T56" s="216">
        <f t="shared" si="2"/>
        <v>2.6219052641624975E-10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2.9731209672925592E-10</v>
      </c>
      <c r="Y56" s="129">
        <f>W56/X56</f>
        <v>3726723574954.2622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5.5803070402487952E-11</v>
      </c>
      <c r="T58" s="165">
        <f>SUM(T53:T56)</f>
        <v>4.535477808135256E-10</v>
      </c>
      <c r="U58" s="165">
        <f>SUM(U53:U56)</f>
        <v>2.3856128010503112E-10</v>
      </c>
      <c r="V58" s="165">
        <f>SUM(V53:V56)</f>
        <v>3.0507589006519661E-10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36736329833001.477</v>
      </c>
      <c r="T59" s="120">
        <f>T57/T58</f>
        <v>4519920693521.9238</v>
      </c>
      <c r="U59" s="120">
        <f>U57/U58</f>
        <v>4418152013335.7627</v>
      </c>
      <c r="V59" s="120">
        <f>V57/V58</f>
        <v>3631883200482.3901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214.83065066609666</v>
      </c>
      <c r="T64" s="216">
        <f t="shared" si="3"/>
        <v>0</v>
      </c>
      <c r="U64" s="216">
        <f t="shared" si="3"/>
        <v>208.55456121826896</v>
      </c>
      <c r="V64" s="216">
        <f t="shared" si="3"/>
        <v>134.51571557545148</v>
      </c>
      <c r="W64" s="165">
        <f>W53</f>
        <v>2050</v>
      </c>
      <c r="X64" s="165">
        <f>SUM(S64:V64)</f>
        <v>557.90092745981713</v>
      </c>
      <c r="Y64" s="129">
        <f>W64/X64</f>
        <v>3.6744875283392524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26.432077128079687</v>
      </c>
      <c r="U65" s="216">
        <f t="shared" si="3"/>
        <v>819.60849545937469</v>
      </c>
      <c r="V65" s="216">
        <f t="shared" si="3"/>
        <v>952.24536821681181</v>
      </c>
      <c r="W65" s="165">
        <f>W54</f>
        <v>2050</v>
      </c>
      <c r="X65" s="165">
        <f>SUM(S65:V65)</f>
        <v>1798.2859408042661</v>
      </c>
      <c r="Y65" s="129">
        <f>W65/X65</f>
        <v>1.1399744353688031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759.76240872845392</v>
      </c>
      <c r="T66" s="216">
        <f t="shared" si="3"/>
        <v>838.48753687770659</v>
      </c>
      <c r="U66" s="216">
        <f t="shared" si="3"/>
        <v>25.836943322356323</v>
      </c>
      <c r="V66" s="216">
        <f t="shared" si="3"/>
        <v>0</v>
      </c>
      <c r="W66" s="165">
        <f>W55</f>
        <v>1054</v>
      </c>
      <c r="X66" s="165">
        <f>SUM(S66:V66)</f>
        <v>1624.0868889285168</v>
      </c>
      <c r="Y66" s="129">
        <f>W66/X66</f>
        <v>0.64898005592260599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1075.4069406054491</v>
      </c>
      <c r="T67" s="216">
        <f t="shared" si="3"/>
        <v>1185.0803859942139</v>
      </c>
      <c r="U67" s="216">
        <f t="shared" si="3"/>
        <v>0</v>
      </c>
      <c r="V67" s="216">
        <f t="shared" si="3"/>
        <v>21.238916207736732</v>
      </c>
      <c r="W67" s="165">
        <f>W56</f>
        <v>1108</v>
      </c>
      <c r="X67" s="165">
        <f>SUM(S67:V67)</f>
        <v>2281.7262428073996</v>
      </c>
      <c r="Y67" s="129">
        <f>W67/X67</f>
        <v>0.48559725492604866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2049.9999999999995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1.0000000000000002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789.39254657757886</v>
      </c>
      <c r="T75" s="216">
        <f t="shared" si="4"/>
        <v>0</v>
      </c>
      <c r="U75" s="216">
        <f t="shared" si="4"/>
        <v>766.33113417479444</v>
      </c>
      <c r="V75" s="216">
        <f t="shared" si="4"/>
        <v>494.27631924762659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30.131892199707295</v>
      </c>
      <c r="U76" s="216">
        <f t="shared" si="4"/>
        <v>934.33273183477479</v>
      </c>
      <c r="V76" s="216">
        <f t="shared" si="4"/>
        <v>1085.5353759655179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493.07065050448585</v>
      </c>
      <c r="T77" s="216">
        <f t="shared" si="4"/>
        <v>544.16168857330217</v>
      </c>
      <c r="U77" s="216">
        <f t="shared" si="4"/>
        <v>16.767660922212009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522.21465828642636</v>
      </c>
      <c r="T78" s="216">
        <f t="shared" si="4"/>
        <v>575.47178230549241</v>
      </c>
      <c r="U78" s="216">
        <f t="shared" si="4"/>
        <v>0</v>
      </c>
      <c r="V78" s="216">
        <f t="shared" si="4"/>
        <v>10.313559408081321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1804.677855368491</v>
      </c>
      <c r="T80" s="165">
        <f>SUM(T75:T78)</f>
        <v>1149.7653630785019</v>
      </c>
      <c r="U80" s="165">
        <f>SUM(U75:U78)</f>
        <v>1717.431526931781</v>
      </c>
      <c r="V80" s="165">
        <f>SUM(V75:V78)</f>
        <v>1590.1252546212258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1.1359368066171662</v>
      </c>
      <c r="T81" s="120">
        <f>T79/T80</f>
        <v>1.7829724792814388</v>
      </c>
      <c r="U81" s="120">
        <f>U79/U80</f>
        <v>0.61370714550872829</v>
      </c>
      <c r="V81" s="120">
        <f>V79/V80</f>
        <v>0.69680045441698868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896.70004852672753</v>
      </c>
      <c r="T86" s="131">
        <f t="shared" si="5"/>
        <v>0</v>
      </c>
      <c r="U86" s="131">
        <f t="shared" si="5"/>
        <v>470.30289286887938</v>
      </c>
      <c r="V86" s="131">
        <f t="shared" si="5"/>
        <v>344.41196385930277</v>
      </c>
      <c r="W86" s="165">
        <f>W75</f>
        <v>2050</v>
      </c>
      <c r="X86" s="165">
        <f>SUM(S86:V86)</f>
        <v>1711.4149052549096</v>
      </c>
      <c r="Y86" s="129">
        <f>W86/X86</f>
        <v>1.1978392812318408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53.724334540753162</v>
      </c>
      <c r="U87" s="131">
        <f t="shared" si="5"/>
        <v>573.40667380969171</v>
      </c>
      <c r="V87" s="131">
        <f t="shared" si="5"/>
        <v>756.40154325848948</v>
      </c>
      <c r="W87" s="165">
        <f>W76</f>
        <v>2050</v>
      </c>
      <c r="X87" s="165">
        <f>SUM(S87:V87)</f>
        <v>1383.5325516089342</v>
      </c>
      <c r="Y87" s="129">
        <f>W87/X87</f>
        <v>1.4817143244053197</v>
      </c>
    </row>
    <row r="88" spans="17:25" ht="15.6" x14ac:dyDescent="0.3">
      <c r="Q88" s="128"/>
      <c r="R88" s="131">
        <v>3</v>
      </c>
      <c r="S88" s="131">
        <f t="shared" si="5"/>
        <v>560.0971001707145</v>
      </c>
      <c r="T88" s="131">
        <f t="shared" si="5"/>
        <v>970.22531500551474</v>
      </c>
      <c r="U88" s="131">
        <f t="shared" si="5"/>
        <v>10.290433321428983</v>
      </c>
      <c r="V88" s="131">
        <f t="shared" si="5"/>
        <v>0</v>
      </c>
      <c r="W88" s="165">
        <f>W77</f>
        <v>1054</v>
      </c>
      <c r="X88" s="165">
        <f>SUM(S88:V88)</f>
        <v>1540.6128484976582</v>
      </c>
      <c r="Y88" s="129">
        <f>W88/X88</f>
        <v>0.68414332713622183</v>
      </c>
    </row>
    <row r="89" spans="17:25" ht="15.6" x14ac:dyDescent="0.3">
      <c r="Q89" s="128"/>
      <c r="R89" s="131">
        <v>4</v>
      </c>
      <c r="S89" s="131">
        <f t="shared" si="5"/>
        <v>593.20285130255786</v>
      </c>
      <c r="T89" s="131">
        <f t="shared" si="5"/>
        <v>1026.0503504537321</v>
      </c>
      <c r="U89" s="131">
        <f t="shared" si="5"/>
        <v>0</v>
      </c>
      <c r="V89" s="131">
        <f t="shared" si="5"/>
        <v>7.1864928822076735</v>
      </c>
      <c r="W89" s="165">
        <f>W78</f>
        <v>1108</v>
      </c>
      <c r="X89" s="165">
        <f>SUM(S89:V89)</f>
        <v>1626.4396946384975</v>
      </c>
      <c r="Y89" s="129">
        <f>W89/X89</f>
        <v>0.68124259611498905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1107.9999999999998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1.0000000000000002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1074.1025416078121</v>
      </c>
      <c r="T97" s="131">
        <f t="shared" si="6"/>
        <v>0</v>
      </c>
      <c r="U97" s="131">
        <f t="shared" si="6"/>
        <v>563.34727915531391</v>
      </c>
      <c r="V97" s="131">
        <f t="shared" si="6"/>
        <v>412.55017923687399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79.604116058177453</v>
      </c>
      <c r="U98" s="131">
        <f t="shared" si="6"/>
        <v>849.62488229342887</v>
      </c>
      <c r="V98" s="131">
        <f t="shared" si="6"/>
        <v>1120.7710016483938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383.18669363014232</v>
      </c>
      <c r="T99" s="131">
        <f t="shared" si="6"/>
        <v>663.77317507966177</v>
      </c>
      <c r="U99" s="131">
        <f t="shared" si="6"/>
        <v>7.040131290195867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404.11505044416833</v>
      </c>
      <c r="T100" s="131">
        <f t="shared" si="6"/>
        <v>698.98920448779484</v>
      </c>
      <c r="U100" s="131">
        <f t="shared" si="6"/>
        <v>0</v>
      </c>
      <c r="V100" s="131">
        <f t="shared" si="6"/>
        <v>4.895745068037046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1861.4042856821229</v>
      </c>
      <c r="T102" s="165">
        <f>SUM(T97:T100)</f>
        <v>1442.3664956256339</v>
      </c>
      <c r="U102" s="165">
        <f>SUM(U97:U100)</f>
        <v>1420.0122927389386</v>
      </c>
      <c r="V102" s="165">
        <f>SUM(V97:V100)</f>
        <v>1538.216925953305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1.101319050229201</v>
      </c>
      <c r="T103" s="120">
        <f>T101/T102</f>
        <v>1.4212753875087774</v>
      </c>
      <c r="U103" s="120">
        <f>U101/U102</f>
        <v>0.74224709559875057</v>
      </c>
      <c r="V103" s="120">
        <f>V101/V102</f>
        <v>0.72031452866332268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1182.9295909722864</v>
      </c>
      <c r="T108" s="131">
        <f t="shared" ref="T108:V108" si="7">T97*T$103</f>
        <v>0</v>
      </c>
      <c r="U108" s="131">
        <f t="shared" si="7"/>
        <v>418.14288176649029</v>
      </c>
      <c r="V108" s="131">
        <f t="shared" si="7"/>
        <v>297.16588790697818</v>
      </c>
      <c r="W108" s="165">
        <f>W97</f>
        <v>2050</v>
      </c>
      <c r="X108" s="165">
        <f>SUM(S108:V108)</f>
        <v>1898.2383606457549</v>
      </c>
      <c r="Y108" s="129">
        <f>W108/X108</f>
        <v>1.0799486737285289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113.13937089787984</v>
      </c>
      <c r="U109" s="131">
        <f t="shared" si="8"/>
        <v>630.63160123072794</v>
      </c>
      <c r="V109" s="131">
        <f t="shared" si="8"/>
        <v>807.30763579188283</v>
      </c>
      <c r="W109" s="165">
        <f>W98</f>
        <v>2050</v>
      </c>
      <c r="X109" s="165">
        <f>SUM(S109:V109)</f>
        <v>1551.0786079204906</v>
      </c>
      <c r="Y109" s="129">
        <f>W109/X109</f>
        <v>1.3216609329351827</v>
      </c>
    </row>
    <row r="110" spans="17:25" ht="15.6" x14ac:dyDescent="0.3">
      <c r="Q110" s="70"/>
      <c r="R110" s="131">
        <v>3</v>
      </c>
      <c r="S110" s="131">
        <f t="shared" ref="S110:V110" si="9">S99*S$103</f>
        <v>422.01080548921612</v>
      </c>
      <c r="T110" s="131">
        <f t="shared" si="9"/>
        <v>943.40447662927784</v>
      </c>
      <c r="U110" s="131">
        <f t="shared" si="9"/>
        <v>5.2255170027817668</v>
      </c>
      <c r="V110" s="131">
        <f t="shared" si="9"/>
        <v>0</v>
      </c>
      <c r="W110" s="165">
        <f>W99</f>
        <v>1054</v>
      </c>
      <c r="X110" s="165">
        <f>SUM(S110:V110)</f>
        <v>1370.6407991212757</v>
      </c>
      <c r="Y110" s="129">
        <f>W110/X110</f>
        <v>0.76898338403155986</v>
      </c>
    </row>
    <row r="111" spans="17:25" ht="15.6" x14ac:dyDescent="0.3">
      <c r="Q111" s="70"/>
      <c r="R111" s="131">
        <v>4</v>
      </c>
      <c r="S111" s="131">
        <f t="shared" ref="S111:V111" si="10">S100*S$103</f>
        <v>445.05960353849713</v>
      </c>
      <c r="T111" s="131">
        <f t="shared" si="10"/>
        <v>993.45615247284263</v>
      </c>
      <c r="U111" s="131">
        <f t="shared" si="10"/>
        <v>0</v>
      </c>
      <c r="V111" s="131">
        <f t="shared" si="10"/>
        <v>3.5264763011388913</v>
      </c>
      <c r="W111" s="165">
        <f>W100</f>
        <v>1108</v>
      </c>
      <c r="X111" s="165">
        <f>SUM(S111:V111)</f>
        <v>1442.0422323124787</v>
      </c>
      <c r="Y111" s="129">
        <f>W111/X111</f>
        <v>0.76835475076426574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13.716340052220685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C120" zoomScale="55" zoomScaleNormal="55" workbookViewId="0">
      <selection activeCell="X134" sqref="X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4.7204025707754569E-11</v>
      </c>
      <c r="H7" s="132">
        <f>'Trip Length Frequency'!V44</f>
        <v>3.703745636907734E-11</v>
      </c>
      <c r="I7" s="120">
        <f>SUMPRODUCT(E18:H18,E7:H7)</f>
        <v>1.0277875467664351E-7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4.7204025707754569E-11</v>
      </c>
      <c r="R7" s="132">
        <f t="shared" si="0"/>
        <v>3.703745636907734E-11</v>
      </c>
      <c r="S7" s="120">
        <f>SUMPRODUCT(O18:R18,O7:R7)</f>
        <v>1.6329265879466416E-7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4.7204025707754569E-11</v>
      </c>
      <c r="AB7" s="132">
        <f t="shared" si="1"/>
        <v>3.703745636907734E-11</v>
      </c>
      <c r="AC7" s="120">
        <f>SUMPRODUCT(Y18:AB18,Y7:AB7)</f>
        <v>1.6329265879466416E-7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4.7204025707754569E-11</v>
      </c>
      <c r="AL7" s="132">
        <f t="shared" si="2"/>
        <v>3.703745636907734E-11</v>
      </c>
      <c r="AM7" s="120">
        <f>SUMPRODUCT(AI18:AL18,AI7:AL7)</f>
        <v>1.850098306317977E-7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4.7204025707754569E-11</v>
      </c>
      <c r="AV7" s="132">
        <f t="shared" si="3"/>
        <v>3.703745636907734E-11</v>
      </c>
      <c r="AW7" s="120">
        <f>SUMPRODUCT(AS18:AV18,AS7:AV7)</f>
        <v>1.97110950227223E-7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4.7204025707754569E-11</v>
      </c>
      <c r="BF7" s="132">
        <f t="shared" si="4"/>
        <v>3.703745636907734E-11</v>
      </c>
      <c r="BG7" s="120">
        <f>SUMPRODUCT(BC18:BF18,BC7:BF7)</f>
        <v>2.1012461727383813E-7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4.7204025707754569E-11</v>
      </c>
      <c r="BP7" s="132">
        <f t="shared" si="5"/>
        <v>3.703745636907734E-11</v>
      </c>
      <c r="BQ7" s="120">
        <f>SUMPRODUCT(BM18:BP18,BM7:BP7)</f>
        <v>2.3768431868842522E-7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1.8550934711740702E-10</v>
      </c>
      <c r="H8" s="132">
        <f>'Trip Length Frequency'!V45</f>
        <v>2.6219052641624975E-10</v>
      </c>
      <c r="I8" s="120">
        <f>SUMPRODUCT(E18:H18,E8:H8)</f>
        <v>4.9802216505468421E-7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1.8550934711740702E-10</v>
      </c>
      <c r="R8" s="132">
        <f t="shared" si="0"/>
        <v>2.6219052641624975E-10</v>
      </c>
      <c r="S8" s="120">
        <f>SUMPRODUCT(O18:R18,O8:R8)</f>
        <v>8.2559653610141114E-7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1.8550934711740702E-10</v>
      </c>
      <c r="AB8" s="132">
        <f t="shared" si="1"/>
        <v>2.6219052641624975E-10</v>
      </c>
      <c r="AC8" s="120">
        <f>SUMPRODUCT(Y18:AB18,Y8:AB8)</f>
        <v>8.2559653610141114E-7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1.8550934711740702E-10</v>
      </c>
      <c r="AL8" s="132">
        <f t="shared" si="2"/>
        <v>2.6219052641624975E-10</v>
      </c>
      <c r="AM8" s="120">
        <f>SUMPRODUCT(AI18:AL18,AI8:AL8)</f>
        <v>9.3559152795839052E-7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1.8550934711740702E-10</v>
      </c>
      <c r="AV8" s="132">
        <f t="shared" si="3"/>
        <v>2.6219052641624975E-10</v>
      </c>
      <c r="AW8" s="120">
        <f>SUMPRODUCT(AS18:AV18,AS8:AV8)</f>
        <v>9.968855946660114E-7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1.8550934711740702E-10</v>
      </c>
      <c r="BF8" s="132">
        <f t="shared" si="4"/>
        <v>2.6219052641624975E-10</v>
      </c>
      <c r="BG8" s="120">
        <f>SUMPRODUCT(BC18:BF18,BC8:BF8)</f>
        <v>1.0628041298269513E-6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1.8550934711740702E-10</v>
      </c>
      <c r="BP8" s="132">
        <f t="shared" si="5"/>
        <v>2.6219052641624975E-10</v>
      </c>
      <c r="BQ8" s="120">
        <f>SUMPRODUCT(BM18:BP18,BM8:BP8)</f>
        <v>1.2023120345158993E-6</v>
      </c>
      <c r="BS8" s="129"/>
    </row>
    <row r="9" spans="2:71" x14ac:dyDescent="0.3">
      <c r="C9" s="128"/>
      <c r="D9" s="4" t="s">
        <v>13</v>
      </c>
      <c r="E9" s="132">
        <f>'Trip Length Frequency'!S46</f>
        <v>2.0681500089481827E-11</v>
      </c>
      <c r="F9" s="132">
        <f>'Trip Length Frequency'!T46</f>
        <v>1.8550934711740635E-10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4.2885493104710321E-7</v>
      </c>
      <c r="K9" s="129"/>
      <c r="M9" s="128"/>
      <c r="N9" s="4" t="s">
        <v>13</v>
      </c>
      <c r="O9" s="132">
        <f t="shared" si="0"/>
        <v>2.0681500089481827E-11</v>
      </c>
      <c r="P9" s="132">
        <f t="shared" si="0"/>
        <v>1.8550934711740635E-10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3.4633952356761418E-7</v>
      </c>
      <c r="U9" s="129"/>
      <c r="W9" s="128"/>
      <c r="X9" s="4" t="s">
        <v>13</v>
      </c>
      <c r="Y9" s="132">
        <f t="shared" si="1"/>
        <v>2.0681500089481827E-11</v>
      </c>
      <c r="Z9" s="132">
        <f t="shared" si="1"/>
        <v>1.8550934711740635E-10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3.4633952356761418E-7</v>
      </c>
      <c r="AE9" s="129"/>
      <c r="AG9" s="128"/>
      <c r="AH9" s="4" t="s">
        <v>13</v>
      </c>
      <c r="AI9" s="132">
        <f t="shared" si="2"/>
        <v>2.0681500089481827E-11</v>
      </c>
      <c r="AJ9" s="132">
        <f t="shared" si="2"/>
        <v>1.8550934711740635E-10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3.9287110557619309E-7</v>
      </c>
      <c r="AO9" s="129"/>
      <c r="AQ9" s="128"/>
      <c r="AR9" s="4" t="s">
        <v>13</v>
      </c>
      <c r="AS9" s="132">
        <f t="shared" si="3"/>
        <v>2.0681500089481827E-11</v>
      </c>
      <c r="AT9" s="132">
        <f t="shared" si="3"/>
        <v>1.8550934711740635E-10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4.1885105926766622E-7</v>
      </c>
      <c r="AY9" s="129"/>
      <c r="BA9" s="128"/>
      <c r="BB9" s="4" t="s">
        <v>13</v>
      </c>
      <c r="BC9" s="132">
        <f t="shared" si="4"/>
        <v>2.0681500089481827E-11</v>
      </c>
      <c r="BD9" s="132">
        <f t="shared" si="4"/>
        <v>1.8550934711740635E-10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4.468279701141463E-7</v>
      </c>
      <c r="BI9" s="129"/>
      <c r="BK9" s="128"/>
      <c r="BL9" s="4" t="s">
        <v>13</v>
      </c>
      <c r="BM9" s="132">
        <f t="shared" si="5"/>
        <v>2.0681500089481827E-11</v>
      </c>
      <c r="BN9" s="132">
        <f t="shared" si="5"/>
        <v>1.8550934711740635E-10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5.0582280729133638E-7</v>
      </c>
      <c r="BS9" s="129"/>
    </row>
    <row r="10" spans="2:71" x14ac:dyDescent="0.3">
      <c r="C10" s="128"/>
      <c r="D10" s="4" t="s">
        <v>14</v>
      </c>
      <c r="E10" s="132">
        <f>'Trip Length Frequency'!S47</f>
        <v>2.9273663033136617E-11</v>
      </c>
      <c r="F10" s="132">
        <f>'Trip Length Frequency'!T47</f>
        <v>2.6219052641624975E-10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6.0398106963733755E-7</v>
      </c>
      <c r="K10" s="129"/>
      <c r="M10" s="128"/>
      <c r="N10" s="4" t="s">
        <v>14</v>
      </c>
      <c r="O10" s="132">
        <f t="shared" si="0"/>
        <v>2.9273663033136617E-11</v>
      </c>
      <c r="P10" s="132">
        <f t="shared" si="0"/>
        <v>2.6219052641624975E-10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4.8396985967449655E-7</v>
      </c>
      <c r="U10" s="129"/>
      <c r="W10" s="128"/>
      <c r="X10" s="4" t="s">
        <v>14</v>
      </c>
      <c r="Y10" s="132">
        <f t="shared" si="1"/>
        <v>2.9273663033136617E-11</v>
      </c>
      <c r="Z10" s="132">
        <f t="shared" si="1"/>
        <v>2.6219052641624975E-10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4.8396985967449655E-7</v>
      </c>
      <c r="AE10" s="129"/>
      <c r="AG10" s="128"/>
      <c r="AH10" s="4" t="s">
        <v>14</v>
      </c>
      <c r="AI10" s="132">
        <f t="shared" si="2"/>
        <v>2.9273663033136617E-11</v>
      </c>
      <c r="AJ10" s="132">
        <f t="shared" si="2"/>
        <v>2.6219052641624975E-10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5.4901379720497067E-7</v>
      </c>
      <c r="AO10" s="129"/>
      <c r="AQ10" s="128"/>
      <c r="AR10" s="4" t="s">
        <v>14</v>
      </c>
      <c r="AS10" s="132">
        <f t="shared" si="3"/>
        <v>2.9273663033136617E-11</v>
      </c>
      <c r="AT10" s="132">
        <f t="shared" si="3"/>
        <v>2.6219052641624975E-10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5.8533169563850733E-7</v>
      </c>
      <c r="AY10" s="129"/>
      <c r="BA10" s="128"/>
      <c r="BB10" s="4" t="s">
        <v>14</v>
      </c>
      <c r="BC10" s="132">
        <f t="shared" si="4"/>
        <v>2.9273663033136617E-11</v>
      </c>
      <c r="BD10" s="132">
        <f t="shared" si="4"/>
        <v>2.6219052641624975E-10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6.2444258124456403E-7</v>
      </c>
      <c r="BI10" s="129"/>
      <c r="BK10" s="128"/>
      <c r="BL10" s="4" t="s">
        <v>14</v>
      </c>
      <c r="BM10" s="132">
        <f t="shared" si="5"/>
        <v>2.9273663033136617E-11</v>
      </c>
      <c r="BN10" s="132">
        <f t="shared" si="5"/>
        <v>2.6219052641624975E-10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7.0690450370715709E-7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239.11391435876644</v>
      </c>
      <c r="F14" s="139">
        <f t="shared" si="6"/>
        <v>0</v>
      </c>
      <c r="G14" s="139">
        <f t="shared" si="6"/>
        <v>992.36207587484409</v>
      </c>
      <c r="H14" s="139">
        <f t="shared" si="6"/>
        <v>818.52400976638921</v>
      </c>
      <c r="I14" s="120">
        <v>2050</v>
      </c>
      <c r="J14" s="165">
        <f>SUM(E14:H14)</f>
        <v>2049.9999999999995</v>
      </c>
      <c r="K14" s="129">
        <f>I14/J14</f>
        <v>1.0000000000000002</v>
      </c>
      <c r="M14" s="128"/>
      <c r="N14" s="4" t="s">
        <v>11</v>
      </c>
      <c r="O14" s="139">
        <f t="shared" ref="O14:R17" si="7">$S14*(O$18*O7*1)/$S7</f>
        <v>104.00025394403254</v>
      </c>
      <c r="P14" s="139">
        <f t="shared" si="7"/>
        <v>0</v>
      </c>
      <c r="Q14" s="139">
        <f t="shared" si="7"/>
        <v>1212.3182433169491</v>
      </c>
      <c r="R14" s="139">
        <f t="shared" si="7"/>
        <v>870.42805389029832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111.00071747174694</v>
      </c>
      <c r="Z14" s="139">
        <f t="shared" ref="Z14:AB14" si="8">$AC14*(Z$18*Z7*1)/$AC7</f>
        <v>0</v>
      </c>
      <c r="AA14" s="139">
        <f t="shared" si="8"/>
        <v>1293.9217906591532</v>
      </c>
      <c r="AB14" s="139">
        <f t="shared" si="8"/>
        <v>929.01829394911215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118.42330384712642</v>
      </c>
      <c r="AJ14" s="139">
        <f t="shared" ref="AJ14:AL14" si="9">$AM14*(AJ$18*AJ7*1)/$AM7</f>
        <v>0</v>
      </c>
      <c r="AK14" s="139">
        <f t="shared" si="9"/>
        <v>1381.2515929934448</v>
      </c>
      <c r="AL14" s="139">
        <f t="shared" si="9"/>
        <v>992.70914312169532</v>
      </c>
      <c r="AM14" s="120">
        <v>2492.3840399622668</v>
      </c>
      <c r="AN14" s="165">
        <f>SUM(AI14:AL14)</f>
        <v>2492.3840399622663</v>
      </c>
      <c r="AO14" s="129">
        <f>AM14/AN14</f>
        <v>1.0000000000000002</v>
      </c>
      <c r="AQ14" s="128"/>
      <c r="AR14" s="4" t="s">
        <v>11</v>
      </c>
      <c r="AS14" s="139">
        <f>$AW14*(AS$18*AS7*1)/$AW7</f>
        <v>126.49298240233504</v>
      </c>
      <c r="AT14" s="139">
        <f t="shared" ref="AT14:AV14" si="10">$AW14*(AT$18*AT7*1)/$AW7</f>
        <v>0</v>
      </c>
      <c r="AU14" s="139">
        <f t="shared" si="10"/>
        <v>1475.4635073511151</v>
      </c>
      <c r="AV14" s="139">
        <f t="shared" si="10"/>
        <v>1060.9826750424559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135.1951755176548</v>
      </c>
      <c r="BD14" s="139">
        <f t="shared" ref="BD14:BF14" si="11">$BG14*(BD$18*BD7*1)/$BG7</f>
        <v>0</v>
      </c>
      <c r="BE14" s="139">
        <f t="shared" si="11"/>
        <v>1576.837398870701</v>
      </c>
      <c r="BF14" s="139">
        <f t="shared" si="11"/>
        <v>1134.5028606877993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144.57969915103729</v>
      </c>
      <c r="BN14" s="139">
        <f t="shared" ref="BN14:BP14" si="12">$BQ14*(BN$18*BN7*1)/$BQ7</f>
        <v>0</v>
      </c>
      <c r="BO14" s="139">
        <f t="shared" si="12"/>
        <v>1685.9200165519819</v>
      </c>
      <c r="BP14" s="139">
        <f t="shared" si="12"/>
        <v>1213.6738637162948</v>
      </c>
      <c r="BQ14" s="120">
        <v>3044.1735794193137</v>
      </c>
      <c r="BR14" s="165">
        <f>SUM(BM14:BP14)</f>
        <v>3044.1735794193141</v>
      </c>
      <c r="BS14" s="129">
        <f>BQ14/BR14</f>
        <v>0.99999999999999989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49.34686057788835</v>
      </c>
      <c r="G15" s="139">
        <f t="shared" si="6"/>
        <v>804.84378897587646</v>
      </c>
      <c r="H15" s="139">
        <f t="shared" si="6"/>
        <v>1195.8093504462354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25.688276626571227</v>
      </c>
      <c r="Q15" s="139">
        <f t="shared" si="7"/>
        <v>942.32822103815829</v>
      </c>
      <c r="R15" s="139">
        <f t="shared" si="7"/>
        <v>1218.7300534865506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27.417405516111494</v>
      </c>
      <c r="AA15" s="139">
        <f t="shared" si="13"/>
        <v>1005.7582040655426</v>
      </c>
      <c r="AB15" s="139">
        <f t="shared" si="13"/>
        <v>1300.7651924983584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29.314947288571656</v>
      </c>
      <c r="AK15" s="139">
        <f t="shared" si="14"/>
        <v>1073.4160278527881</v>
      </c>
      <c r="AL15" s="139">
        <f t="shared" si="14"/>
        <v>1389.6530648209068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31.342700390915631</v>
      </c>
      <c r="AU15" s="139">
        <f t="shared" si="15"/>
        <v>1146.5174327696006</v>
      </c>
      <c r="AV15" s="139">
        <f t="shared" si="15"/>
        <v>1485.0790316353896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33.528404440906208</v>
      </c>
      <c r="BE15" s="139">
        <f t="shared" si="16"/>
        <v>1225.1728738990962</v>
      </c>
      <c r="BF15" s="139">
        <f t="shared" si="16"/>
        <v>1587.8341567361526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35.884423672142105</v>
      </c>
      <c r="BO15" s="139">
        <f t="shared" si="17"/>
        <v>1309.8062591871089</v>
      </c>
      <c r="BP15" s="139">
        <f t="shared" si="17"/>
        <v>1698.4828965600627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104.19961158948466</v>
      </c>
      <c r="F16" s="139">
        <f t="shared" si="6"/>
        <v>934.65183048706695</v>
      </c>
      <c r="G16" s="139">
        <f t="shared" si="6"/>
        <v>15.148557923448401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88.261402653302397</v>
      </c>
      <c r="P16" s="139">
        <f t="shared" si="7"/>
        <v>988.68138440084374</v>
      </c>
      <c r="Q16" s="139">
        <f t="shared" si="7"/>
        <v>36.040677614765819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93.287628345349987</v>
      </c>
      <c r="Z16" s="139">
        <f t="shared" si="18"/>
        <v>1044.9838634702578</v>
      </c>
      <c r="AA16" s="139">
        <f t="shared" si="18"/>
        <v>38.093087550938101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98.476967312013045</v>
      </c>
      <c r="AJ16" s="139">
        <f t="shared" si="19"/>
        <v>1105.7624701726693</v>
      </c>
      <c r="AK16" s="139">
        <f t="shared" si="19"/>
        <v>40.235570751304344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104.17057804696185</v>
      </c>
      <c r="AT16" s="139">
        <f t="shared" si="20"/>
        <v>1170.9366041467931</v>
      </c>
      <c r="AU16" s="139">
        <f t="shared" si="20"/>
        <v>42.564447080236882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110.29439498706382</v>
      </c>
      <c r="BD16" s="139">
        <f t="shared" si="21"/>
        <v>1240.9811764387905</v>
      </c>
      <c r="BE16" s="139">
        <f t="shared" si="21"/>
        <v>45.062890186055498</v>
      </c>
      <c r="BF16" s="139">
        <f t="shared" si="21"/>
        <v>0</v>
      </c>
      <c r="BG16" s="120">
        <v>1396.3384616119097</v>
      </c>
      <c r="BH16" s="165">
        <f>SUM(BC16:BF16)</f>
        <v>1396.3384616119099</v>
      </c>
      <c r="BI16" s="129">
        <f>BG16/BH16</f>
        <v>0.99999999999999989</v>
      </c>
      <c r="BK16" s="128"/>
      <c r="BL16" s="4" t="s">
        <v>13</v>
      </c>
      <c r="BM16" s="139">
        <f t="shared" ref="BM16:BP16" si="22">$BQ16*(BM$18*BM9*1)/$BQ9</f>
        <v>116.88102618087402</v>
      </c>
      <c r="BN16" s="139">
        <f t="shared" si="22"/>
        <v>1316.2642920016067</v>
      </c>
      <c r="BO16" s="139">
        <f t="shared" si="22"/>
        <v>47.743422473208732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110.08987128254198</v>
      </c>
      <c r="F17" s="139">
        <f t="shared" si="6"/>
        <v>986.02355543935073</v>
      </c>
      <c r="G17" s="139">
        <f t="shared" si="6"/>
        <v>0</v>
      </c>
      <c r="H17" s="139">
        <f t="shared" si="6"/>
        <v>11.886573278107095</v>
      </c>
      <c r="I17" s="120">
        <v>1108</v>
      </c>
      <c r="J17" s="165">
        <f>SUM(E17:H17)</f>
        <v>1107.9999999999998</v>
      </c>
      <c r="K17" s="129">
        <f>I17/J17</f>
        <v>1.0000000000000002</v>
      </c>
      <c r="M17" s="128"/>
      <c r="N17" s="4" t="s">
        <v>14</v>
      </c>
      <c r="O17" s="139">
        <f t="shared" si="7"/>
        <v>94.201999193641583</v>
      </c>
      <c r="P17" s="139">
        <f t="shared" si="7"/>
        <v>1053.6632117053118</v>
      </c>
      <c r="Q17" s="139">
        <f t="shared" si="7"/>
        <v>0</v>
      </c>
      <c r="R17" s="139">
        <f t="shared" si="7"/>
        <v>24.868027206777089</v>
      </c>
      <c r="S17" s="120">
        <v>1172.7332381057306</v>
      </c>
      <c r="T17" s="165">
        <f>SUM(O17:R17)</f>
        <v>1172.7332381057304</v>
      </c>
      <c r="U17" s="129">
        <f>S17/T17</f>
        <v>1.0000000000000002</v>
      </c>
      <c r="W17" s="128"/>
      <c r="X17" s="4" t="s">
        <v>14</v>
      </c>
      <c r="Y17" s="139">
        <f t="shared" ref="Y17:AB17" si="23">$AC17*(Y$18*Y10*1)/$AC10</f>
        <v>99.797221489456902</v>
      </c>
      <c r="Z17" s="139">
        <f t="shared" si="23"/>
        <v>1116.2465957616862</v>
      </c>
      <c r="AA17" s="139">
        <f t="shared" si="23"/>
        <v>0</v>
      </c>
      <c r="AB17" s="139">
        <f t="shared" si="23"/>
        <v>26.34508864359735</v>
      </c>
      <c r="AC17" s="120">
        <v>1242.3889058947407</v>
      </c>
      <c r="AD17" s="165">
        <f>SUM(Y17:AB17)</f>
        <v>1242.3889058947404</v>
      </c>
      <c r="AE17" s="129">
        <f>AC17/AD17</f>
        <v>1.0000000000000002</v>
      </c>
      <c r="AG17" s="128"/>
      <c r="AH17" s="4" t="s">
        <v>14</v>
      </c>
      <c r="AI17" s="139">
        <f t="shared" ref="AI17:AL17" si="24">$AM17*(AI$18*AI10*1)/$AM10</f>
        <v>105.58672640356089</v>
      </c>
      <c r="AJ17" s="139">
        <f t="shared" si="24"/>
        <v>1183.8390754738339</v>
      </c>
      <c r="AK17" s="139">
        <f t="shared" si="24"/>
        <v>0</v>
      </c>
      <c r="AL17" s="139">
        <f t="shared" si="24"/>
        <v>27.917524634989928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111.94332106789035</v>
      </c>
      <c r="AT17" s="139">
        <f t="shared" si="25"/>
        <v>1256.4426234326002</v>
      </c>
      <c r="AU17" s="139">
        <f t="shared" si="25"/>
        <v>0</v>
      </c>
      <c r="AV17" s="139">
        <f t="shared" si="25"/>
        <v>29.615753123328851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118.78829970526634</v>
      </c>
      <c r="BD17" s="139">
        <f t="shared" si="26"/>
        <v>1334.5706903513039</v>
      </c>
      <c r="BE17" s="139">
        <f t="shared" si="26"/>
        <v>0</v>
      </c>
      <c r="BF17" s="139">
        <f t="shared" si="26"/>
        <v>31.441322222612211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126.15915722063833</v>
      </c>
      <c r="BN17" s="139">
        <f t="shared" si="27"/>
        <v>1418.645968941401</v>
      </c>
      <c r="BO17" s="139">
        <f t="shared" si="27"/>
        <v>0</v>
      </c>
      <c r="BP17" s="139">
        <f t="shared" si="27"/>
        <v>33.40382470963312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453.40339723079308</v>
      </c>
      <c r="F19" s="165">
        <f>SUM(F14:F17)</f>
        <v>1970.0222465043062</v>
      </c>
      <c r="G19" s="165">
        <f>SUM(G14:G17)</f>
        <v>1812.3544227741688</v>
      </c>
      <c r="H19" s="165">
        <f>SUM(H14:H17)</f>
        <v>2026.2199334907316</v>
      </c>
      <c r="K19" s="129"/>
      <c r="M19" s="128"/>
      <c r="N19" s="120" t="s">
        <v>195</v>
      </c>
      <c r="O19" s="165">
        <f>SUM(O14:O17)</f>
        <v>286.46365579097653</v>
      </c>
      <c r="P19" s="165">
        <f>SUM(P14:P17)</f>
        <v>2068.0328727327269</v>
      </c>
      <c r="Q19" s="165">
        <f>SUM(Q14:Q17)</f>
        <v>2190.6871419698728</v>
      </c>
      <c r="R19" s="165">
        <f>SUM(R14:R17)</f>
        <v>2114.0261345836261</v>
      </c>
      <c r="U19" s="129"/>
      <c r="W19" s="128"/>
      <c r="X19" s="120" t="s">
        <v>195</v>
      </c>
      <c r="Y19" s="165">
        <f>SUM(Y14:Y17)</f>
        <v>304.0855673065538</v>
      </c>
      <c r="Z19" s="165">
        <f>SUM(Z14:Z17)</f>
        <v>2188.6478647480553</v>
      </c>
      <c r="AA19" s="165">
        <f>SUM(AA14:AA17)</f>
        <v>2337.7730822756339</v>
      </c>
      <c r="AB19" s="165">
        <f>SUM(AB14:AB17)</f>
        <v>2256.1285750910679</v>
      </c>
      <c r="AE19" s="129"/>
      <c r="AG19" s="128"/>
      <c r="AH19" s="120" t="s">
        <v>195</v>
      </c>
      <c r="AI19" s="165">
        <f>SUM(AI14:AI17)</f>
        <v>322.48699756270037</v>
      </c>
      <c r="AJ19" s="165">
        <f>SUM(AJ14:AJ17)</f>
        <v>2318.9164929350745</v>
      </c>
      <c r="AK19" s="165">
        <f>SUM(AK14:AK17)</f>
        <v>2494.9031915975374</v>
      </c>
      <c r="AL19" s="165">
        <f>SUM(AL14:AL17)</f>
        <v>2410.2797325775923</v>
      </c>
      <c r="AO19" s="129"/>
      <c r="AQ19" s="128"/>
      <c r="AR19" s="120" t="s">
        <v>195</v>
      </c>
      <c r="AS19" s="165">
        <f>SUM(AS14:AS17)</f>
        <v>342.60688151718722</v>
      </c>
      <c r="AT19" s="165">
        <f>SUM(AT14:AT17)</f>
        <v>2458.7219279703086</v>
      </c>
      <c r="AU19" s="165">
        <f>SUM(AU14:AU17)</f>
        <v>2664.5453872009525</v>
      </c>
      <c r="AV19" s="165">
        <f>SUM(AV14:AV17)</f>
        <v>2575.6774598011743</v>
      </c>
      <c r="AY19" s="129"/>
      <c r="BA19" s="128"/>
      <c r="BB19" s="120" t="s">
        <v>195</v>
      </c>
      <c r="BC19" s="165">
        <f>SUM(BC14:BC17)</f>
        <v>364.277870209985</v>
      </c>
      <c r="BD19" s="165">
        <f>SUM(BD14:BD17)</f>
        <v>2609.0802712310006</v>
      </c>
      <c r="BE19" s="165">
        <f>SUM(BE14:BE17)</f>
        <v>2847.0731629558527</v>
      </c>
      <c r="BF19" s="165">
        <f>SUM(BF14:BF17)</f>
        <v>2753.7783396465638</v>
      </c>
      <c r="BI19" s="129"/>
      <c r="BK19" s="128"/>
      <c r="BL19" s="120" t="s">
        <v>195</v>
      </c>
      <c r="BM19" s="165">
        <f>SUM(BM14:BM17)</f>
        <v>387.61988255254965</v>
      </c>
      <c r="BN19" s="165">
        <f>SUM(BN14:BN17)</f>
        <v>2770.7946846151499</v>
      </c>
      <c r="BO19" s="165">
        <f>SUM(BO14:BO17)</f>
        <v>3043.4696982122996</v>
      </c>
      <c r="BP19" s="165">
        <f>SUM(BP14:BP17)</f>
        <v>2945.5605849859908</v>
      </c>
      <c r="BS19" s="129"/>
    </row>
    <row r="20" spans="3:71" x14ac:dyDescent="0.3">
      <c r="C20" s="128"/>
      <c r="D20" s="120" t="s">
        <v>194</v>
      </c>
      <c r="E20" s="120">
        <f>E18/E19</f>
        <v>4.52136003506057</v>
      </c>
      <c r="F20" s="120">
        <f>F18/F19</f>
        <v>1.040597385962321</v>
      </c>
      <c r="G20" s="120">
        <f>G18/G19</f>
        <v>0.58156395170578357</v>
      </c>
      <c r="H20" s="120">
        <f>H18/H19</f>
        <v>0.54683106294940031</v>
      </c>
      <c r="K20" s="129"/>
      <c r="M20" s="128"/>
      <c r="N20" s="120" t="s">
        <v>194</v>
      </c>
      <c r="O20" s="120">
        <f>O18/O19</f>
        <v>4.6358844415885159</v>
      </c>
      <c r="P20" s="120">
        <f>P18/P19</f>
        <v>0.8019484737845276</v>
      </c>
      <c r="Q20" s="120">
        <f>Q18/Q19</f>
        <v>0.87543811962549534</v>
      </c>
      <c r="R20" s="120">
        <f>R18/R19</f>
        <v>0.83013664454190672</v>
      </c>
      <c r="U20" s="129"/>
      <c r="W20" s="128"/>
      <c r="X20" s="120" t="s">
        <v>194</v>
      </c>
      <c r="Y20" s="120">
        <f>Y18/Y19</f>
        <v>4.3672326073376722</v>
      </c>
      <c r="Z20" s="120">
        <f>Z18/Z19</f>
        <v>0.75775360337152931</v>
      </c>
      <c r="AA20" s="120">
        <f>AA18/AA19</f>
        <v>0.82035807786229675</v>
      </c>
      <c r="AB20" s="120">
        <f>AB18/AB19</f>
        <v>0.7778504209434568</v>
      </c>
      <c r="AE20" s="129"/>
      <c r="AG20" s="128"/>
      <c r="AH20" s="120" t="s">
        <v>194</v>
      </c>
      <c r="AI20" s="120">
        <f>AI18/AI19</f>
        <v>4.6612707544565275</v>
      </c>
      <c r="AJ20" s="120">
        <f>AJ18/AJ19</f>
        <v>0.81147444761224274</v>
      </c>
      <c r="AK20" s="120">
        <f>AK18/AK19</f>
        <v>0.87060247826727788</v>
      </c>
      <c r="AL20" s="120">
        <f>AL18/AL19</f>
        <v>0.82545473686929483</v>
      </c>
      <c r="AO20" s="129"/>
      <c r="AQ20" s="128"/>
      <c r="AR20" s="120" t="s">
        <v>194</v>
      </c>
      <c r="AS20" s="120">
        <f>AS18/AS19</f>
        <v>4.6732539192366156</v>
      </c>
      <c r="AT20" s="120">
        <f>AT18/AT19</f>
        <v>0.81603839670460643</v>
      </c>
      <c r="AU20" s="120">
        <f>AU18/AU19</f>
        <v>0.86831203121187051</v>
      </c>
      <c r="AV20" s="120">
        <f>AV18/AV19</f>
        <v>0.82323754441895258</v>
      </c>
      <c r="AY20" s="129"/>
      <c r="BA20" s="128"/>
      <c r="BB20" s="120" t="s">
        <v>194</v>
      </c>
      <c r="BC20" s="120">
        <f>BC18/BC19</f>
        <v>4.6847699353831445</v>
      </c>
      <c r="BD20" s="120">
        <f>BD18/BD19</f>
        <v>0.82046792273750957</v>
      </c>
      <c r="BE20" s="120">
        <f>BE18/BE19</f>
        <v>0.86610308778427803</v>
      </c>
      <c r="BF20" s="120">
        <f>BF18/BF19</f>
        <v>0.8210995304263804</v>
      </c>
      <c r="BI20" s="129"/>
      <c r="BK20" s="128"/>
      <c r="BL20" s="120" t="s">
        <v>194</v>
      </c>
      <c r="BM20" s="120">
        <f>BM18/BM19</f>
        <v>4.9800294440216835</v>
      </c>
      <c r="BN20" s="120">
        <f>BN18/BN19</f>
        <v>0.87467947057329831</v>
      </c>
      <c r="BO20" s="120">
        <f>BO18/BO19</f>
        <v>0.91626282003691051</v>
      </c>
      <c r="BP20" s="120">
        <f>BP18/BP19</f>
        <v>0.86860835894412858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1081.1200962086223</v>
      </c>
      <c r="F25" s="139">
        <f t="shared" si="28"/>
        <v>0</v>
      </c>
      <c r="G25" s="139">
        <f t="shared" si="28"/>
        <v>577.12201036872898</v>
      </c>
      <c r="H25" s="139">
        <f t="shared" si="28"/>
        <v>447.59435431015993</v>
      </c>
      <c r="I25" s="120">
        <f>I14</f>
        <v>2050</v>
      </c>
      <c r="J25" s="165">
        <f>SUM(E25:H25)</f>
        <v>2105.8364608875113</v>
      </c>
      <c r="K25" s="129">
        <f>I25/J25</f>
        <v>0.97348490164142243</v>
      </c>
      <c r="M25" s="128"/>
      <c r="N25" s="4" t="s">
        <v>11</v>
      </c>
      <c r="O25" s="139">
        <f t="shared" ref="O25:R28" si="29">O14*O$20</f>
        <v>482.13315918039513</v>
      </c>
      <c r="P25" s="139">
        <f t="shared" si="29"/>
        <v>0</v>
      </c>
      <c r="Q25" s="139">
        <f t="shared" si="29"/>
        <v>1061.3096033170737</v>
      </c>
      <c r="R25" s="139">
        <f t="shared" si="29"/>
        <v>722.57422397163418</v>
      </c>
      <c r="S25" s="120">
        <f>S14</f>
        <v>2186.7465511512801</v>
      </c>
      <c r="T25" s="165">
        <f>SUM(O25:R25)</f>
        <v>2266.0169864691029</v>
      </c>
      <c r="U25" s="129">
        <f>S25/T25</f>
        <v>0.96501772237756189</v>
      </c>
      <c r="W25" s="128"/>
      <c r="X25" s="4" t="s">
        <v>11</v>
      </c>
      <c r="Y25" s="139">
        <f>Y14*Y$20</f>
        <v>484.76595278048967</v>
      </c>
      <c r="Z25" s="139">
        <f t="shared" ref="Z25:AB25" si="30">Z14*Z$20</f>
        <v>0</v>
      </c>
      <c r="AA25" s="139">
        <f t="shared" si="30"/>
        <v>1061.4791930892841</v>
      </c>
      <c r="AB25" s="139">
        <f t="shared" si="30"/>
        <v>722.63727101248901</v>
      </c>
      <c r="AC25" s="120">
        <f>AC14</f>
        <v>2333.9408020800124</v>
      </c>
      <c r="AD25" s="165">
        <f>SUM(Y25:AB25)</f>
        <v>2268.882416882263</v>
      </c>
      <c r="AE25" s="129">
        <f>AC25/AD25</f>
        <v>1.0286741986775798</v>
      </c>
      <c r="AG25" s="128"/>
      <c r="AH25" s="4" t="s">
        <v>11</v>
      </c>
      <c r="AI25" s="139">
        <f t="shared" ref="AI25:AL28" si="31">AI14*AI$20</f>
        <v>552.00308286872951</v>
      </c>
      <c r="AJ25" s="139">
        <f t="shared" si="31"/>
        <v>0</v>
      </c>
      <c r="AK25" s="139">
        <f t="shared" si="31"/>
        <v>1202.5210599707184</v>
      </c>
      <c r="AL25" s="139">
        <f t="shared" si="31"/>
        <v>819.4364645232622</v>
      </c>
      <c r="AM25" s="120">
        <f>AM14</f>
        <v>2492.3840399622668</v>
      </c>
      <c r="AN25" s="165">
        <f>SUM(AI25:AL25)</f>
        <v>2573.9606073627101</v>
      </c>
      <c r="AO25" s="129">
        <f>AM25/AN25</f>
        <v>0.96830698684078664</v>
      </c>
      <c r="AQ25" s="128"/>
      <c r="AR25" s="4" t="s">
        <v>11</v>
      </c>
      <c r="AS25" s="139">
        <f t="shared" ref="AS25:AV28" si="32">AS14*AS$20</f>
        <v>591.13382576764047</v>
      </c>
      <c r="AT25" s="139">
        <f t="shared" si="32"/>
        <v>0</v>
      </c>
      <c r="AU25" s="139">
        <f t="shared" si="32"/>
        <v>1281.1627150470374</v>
      </c>
      <c r="AV25" s="139">
        <f t="shared" si="32"/>
        <v>873.4407720730029</v>
      </c>
      <c r="AW25" s="120">
        <f>AW14</f>
        <v>2662.939164795906</v>
      </c>
      <c r="AX25" s="165">
        <f>SUM(AS25:AV25)</f>
        <v>2745.7373128876807</v>
      </c>
      <c r="AY25" s="129">
        <f>AW25/AX25</f>
        <v>0.96984483996224091</v>
      </c>
      <c r="BA25" s="128"/>
      <c r="BB25" s="4" t="s">
        <v>11</v>
      </c>
      <c r="BC25" s="139">
        <f t="shared" ref="BC25:BF28" si="33">BC14*BC$20</f>
        <v>633.35829367395661</v>
      </c>
      <c r="BD25" s="139">
        <f t="shared" si="33"/>
        <v>0</v>
      </c>
      <c r="BE25" s="139">
        <f t="shared" si="33"/>
        <v>1365.7037400956433</v>
      </c>
      <c r="BF25" s="139">
        <f t="shared" si="33"/>
        <v>931.53976617813726</v>
      </c>
      <c r="BG25" s="120">
        <f>BG14</f>
        <v>2846.535435076155</v>
      </c>
      <c r="BH25" s="165">
        <f>SUM(BC25:BF25)</f>
        <v>2930.6017999477372</v>
      </c>
      <c r="BI25" s="129">
        <f>BG25/BH25</f>
        <v>0.97131429972059613</v>
      </c>
      <c r="BK25" s="128"/>
      <c r="BL25" s="4" t="s">
        <v>11</v>
      </c>
      <c r="BM25" s="139">
        <f t="shared" ref="BM25:BP28" si="34">BM14*BM$20</f>
        <v>720.01115877996244</v>
      </c>
      <c r="BN25" s="139">
        <f t="shared" si="34"/>
        <v>0</v>
      </c>
      <c r="BO25" s="139">
        <f t="shared" si="34"/>
        <v>1544.7458287225938</v>
      </c>
      <c r="BP25" s="139">
        <f t="shared" si="34"/>
        <v>1054.2072630559908</v>
      </c>
      <c r="BQ25" s="120">
        <f>BQ14</f>
        <v>3044.1735794193137</v>
      </c>
      <c r="BR25" s="165">
        <f>SUM(BM25:BP25)</f>
        <v>3318.9642505585471</v>
      </c>
      <c r="BS25" s="129">
        <f>BQ25/BR25</f>
        <v>0.91720589605838965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51.350214122797723</v>
      </c>
      <c r="G26" s="139">
        <f t="shared" si="28"/>
        <v>468.0681344226665</v>
      </c>
      <c r="H26" s="139">
        <f t="shared" si="28"/>
        <v>653.90569818934682</v>
      </c>
      <c r="I26" s="120">
        <f>I15</f>
        <v>2050</v>
      </c>
      <c r="J26" s="165">
        <f>SUM(E26:H26)</f>
        <v>1173.324046734811</v>
      </c>
      <c r="K26" s="129">
        <f>I26/J26</f>
        <v>1.7471729192841907</v>
      </c>
      <c r="M26" s="128"/>
      <c r="N26" s="4" t="s">
        <v>12</v>
      </c>
      <c r="O26" s="139">
        <f t="shared" si="29"/>
        <v>0</v>
      </c>
      <c r="P26" s="139">
        <f t="shared" si="29"/>
        <v>20.600674234833548</v>
      </c>
      <c r="Q26" s="139">
        <f t="shared" si="29"/>
        <v>824.95004589568339</v>
      </c>
      <c r="R26" s="139">
        <f t="shared" si="29"/>
        <v>1011.7124772037035</v>
      </c>
      <c r="S26" s="120">
        <f>S15</f>
        <v>2186.7465511512801</v>
      </c>
      <c r="T26" s="165">
        <f>SUM(O26:R26)</f>
        <v>1857.2631973342204</v>
      </c>
      <c r="U26" s="129">
        <f>S26/T26</f>
        <v>1.177402618158792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20.775637824931927</v>
      </c>
      <c r="AA26" s="139">
        <f t="shared" si="35"/>
        <v>825.0818670814441</v>
      </c>
      <c r="AB26" s="139">
        <f t="shared" si="35"/>
        <v>1011.8007525334447</v>
      </c>
      <c r="AC26" s="120">
        <f>AC15</f>
        <v>2333.9408020800124</v>
      </c>
      <c r="AD26" s="165">
        <f>SUM(Y26:AB26)</f>
        <v>1857.6582574398208</v>
      </c>
      <c r="AE26" s="129">
        <f>AC26/AD26</f>
        <v>1.2563886779135538</v>
      </c>
      <c r="AG26" s="128"/>
      <c r="AH26" s="4" t="s">
        <v>12</v>
      </c>
      <c r="AI26" s="139">
        <f t="shared" si="31"/>
        <v>0</v>
      </c>
      <c r="AJ26" s="139">
        <f t="shared" si="31"/>
        <v>23.788330657775699</v>
      </c>
      <c r="AK26" s="139">
        <f t="shared" si="31"/>
        <v>934.51865406045476</v>
      </c>
      <c r="AL26" s="139">
        <f t="shared" si="31"/>
        <v>1147.0957049613507</v>
      </c>
      <c r="AM26" s="120">
        <f>AM15</f>
        <v>2492.3840399622668</v>
      </c>
      <c r="AN26" s="165">
        <f>SUM(AI26:AL26)</f>
        <v>2105.4026896795813</v>
      </c>
      <c r="AO26" s="129">
        <f>AM26/AN26</f>
        <v>1.183803959299387</v>
      </c>
      <c r="AQ26" s="128"/>
      <c r="AR26" s="4" t="s">
        <v>12</v>
      </c>
      <c r="AS26" s="139">
        <f t="shared" si="32"/>
        <v>0</v>
      </c>
      <c r="AT26" s="139">
        <f t="shared" si="32"/>
        <v>25.576846975395632</v>
      </c>
      <c r="AU26" s="139">
        <f t="shared" si="32"/>
        <v>995.53488086799109</v>
      </c>
      <c r="AV26" s="139">
        <f t="shared" si="32"/>
        <v>1222.5728152715942</v>
      </c>
      <c r="AW26" s="120">
        <f>AW15</f>
        <v>2662.939164795906</v>
      </c>
      <c r="AX26" s="165">
        <f>SUM(AS26:AV26)</f>
        <v>2243.6845431149809</v>
      </c>
      <c r="AY26" s="129">
        <f>AW26/AX26</f>
        <v>1.1868598787505396</v>
      </c>
      <c r="BA26" s="128"/>
      <c r="BB26" s="4" t="s">
        <v>12</v>
      </c>
      <c r="BC26" s="139">
        <f t="shared" si="33"/>
        <v>0</v>
      </c>
      <c r="BD26" s="139">
        <f t="shared" si="33"/>
        <v>27.508980344333406</v>
      </c>
      <c r="BE26" s="139">
        <f t="shared" si="33"/>
        <v>1061.1260091535451</v>
      </c>
      <c r="BF26" s="139">
        <f t="shared" si="33"/>
        <v>1303.7698804910226</v>
      </c>
      <c r="BG26" s="120">
        <f>BG15</f>
        <v>2846.535435076155</v>
      </c>
      <c r="BH26" s="165">
        <f>SUM(BC26:BF26)</f>
        <v>2392.4048699889008</v>
      </c>
      <c r="BI26" s="129">
        <f>BG26/BH26</f>
        <v>1.1898217859293025</v>
      </c>
      <c r="BK26" s="128"/>
      <c r="BL26" s="4" t="s">
        <v>12</v>
      </c>
      <c r="BM26" s="139">
        <f t="shared" si="34"/>
        <v>0</v>
      </c>
      <c r="BN26" s="139">
        <f t="shared" si="34"/>
        <v>31.387368699377191</v>
      </c>
      <c r="BO26" s="139">
        <f t="shared" si="34"/>
        <v>1200.1267767447769</v>
      </c>
      <c r="BP26" s="139">
        <f t="shared" si="34"/>
        <v>1475.3164414757061</v>
      </c>
      <c r="BQ26" s="120">
        <f>BQ15</f>
        <v>3044.1735794193137</v>
      </c>
      <c r="BR26" s="165">
        <f>SUM(BM26:BP26)</f>
        <v>2706.8305869198603</v>
      </c>
      <c r="BS26" s="129">
        <f>BQ26/BR26</f>
        <v>1.1246265629365895</v>
      </c>
    </row>
    <row r="27" spans="3:71" x14ac:dyDescent="0.3">
      <c r="C27" s="128"/>
      <c r="D27" s="4" t="s">
        <v>13</v>
      </c>
      <c r="E27" s="139">
        <f t="shared" si="28"/>
        <v>471.12395950953015</v>
      </c>
      <c r="F27" s="139">
        <f t="shared" si="28"/>
        <v>972.59625158974018</v>
      </c>
      <c r="G27" s="139">
        <f t="shared" si="28"/>
        <v>8.8098552086046098</v>
      </c>
      <c r="H27" s="139">
        <f t="shared" si="28"/>
        <v>0</v>
      </c>
      <c r="I27" s="120">
        <f>I16</f>
        <v>1054</v>
      </c>
      <c r="J27" s="165">
        <f>SUM(E27:H27)</f>
        <v>1452.5300663078749</v>
      </c>
      <c r="K27" s="129">
        <f>I27/J27</f>
        <v>0.72563041856966048</v>
      </c>
      <c r="M27" s="128"/>
      <c r="N27" s="4" t="s">
        <v>13</v>
      </c>
      <c r="O27" s="139">
        <f t="shared" si="29"/>
        <v>409.16966335322394</v>
      </c>
      <c r="P27" s="139">
        <f t="shared" si="29"/>
        <v>792.87152727943055</v>
      </c>
      <c r="Q27" s="139">
        <f t="shared" si="29"/>
        <v>31.551383041099271</v>
      </c>
      <c r="R27" s="139">
        <f t="shared" si="29"/>
        <v>0</v>
      </c>
      <c r="S27" s="120">
        <f>S16</f>
        <v>1112.9834646689119</v>
      </c>
      <c r="T27" s="165">
        <f>SUM(O27:R27)</f>
        <v>1233.5925736737538</v>
      </c>
      <c r="U27" s="129">
        <f>S27/T27</f>
        <v>0.90222938141913689</v>
      </c>
      <c r="W27" s="128"/>
      <c r="X27" s="4" t="s">
        <v>13</v>
      </c>
      <c r="Y27" s="139">
        <f t="shared" ref="Y27:AB27" si="36">Y16*Y$20</f>
        <v>407.40877237101057</v>
      </c>
      <c r="Z27" s="139">
        <f t="shared" si="36"/>
        <v>791.84028800969008</v>
      </c>
      <c r="AA27" s="139">
        <f t="shared" si="36"/>
        <v>31.249972083127766</v>
      </c>
      <c r="AB27" s="139">
        <f t="shared" si="36"/>
        <v>0</v>
      </c>
      <c r="AC27" s="120">
        <f>AC16</f>
        <v>1176.364579366546</v>
      </c>
      <c r="AD27" s="165">
        <f>SUM(Y27:AB27)</f>
        <v>1230.4990324638284</v>
      </c>
      <c r="AE27" s="129">
        <f>AC27/AD27</f>
        <v>0.95600609860790464</v>
      </c>
      <c r="AG27" s="128"/>
      <c r="AH27" s="4" t="s">
        <v>13</v>
      </c>
      <c r="AI27" s="139">
        <f t="shared" si="31"/>
        <v>459.02780771905782</v>
      </c>
      <c r="AJ27" s="139">
        <f t="shared" si="31"/>
        <v>897.29798967371585</v>
      </c>
      <c r="AK27" s="139">
        <f t="shared" si="31"/>
        <v>35.029187610583961</v>
      </c>
      <c r="AL27" s="139">
        <f t="shared" si="31"/>
        <v>0</v>
      </c>
      <c r="AM27" s="120">
        <f>AM16</f>
        <v>1244.4750082359867</v>
      </c>
      <c r="AN27" s="165">
        <f>SUM(AI27:AL27)</f>
        <v>1391.3549850033576</v>
      </c>
      <c r="AO27" s="129">
        <f>AM27/AN27</f>
        <v>0.89443385882789905</v>
      </c>
      <c r="AQ27" s="128"/>
      <c r="AR27" s="4" t="s">
        <v>13</v>
      </c>
      <c r="AS27" s="139">
        <f t="shared" si="32"/>
        <v>486.81556212710819</v>
      </c>
      <c r="AT27" s="139">
        <f t="shared" si="32"/>
        <v>955.52922909068548</v>
      </c>
      <c r="AU27" s="139">
        <f t="shared" si="32"/>
        <v>36.95922150165066</v>
      </c>
      <c r="AV27" s="139">
        <f t="shared" si="32"/>
        <v>0</v>
      </c>
      <c r="AW27" s="120">
        <f>AW16</f>
        <v>1317.6716292739918</v>
      </c>
      <c r="AX27" s="165">
        <f>SUM(AS27:AV27)</f>
        <v>1479.3040127194445</v>
      </c>
      <c r="AY27" s="129">
        <f>AW27/AX27</f>
        <v>0.8907375481606925</v>
      </c>
      <c r="BA27" s="128"/>
      <c r="BB27" s="4" t="s">
        <v>13</v>
      </c>
      <c r="BC27" s="139">
        <f t="shared" si="33"/>
        <v>516.70386567667003</v>
      </c>
      <c r="BD27" s="139">
        <f t="shared" si="33"/>
        <v>1018.1852479890853</v>
      </c>
      <c r="BE27" s="139">
        <f t="shared" si="33"/>
        <v>39.029108334626507</v>
      </c>
      <c r="BF27" s="139">
        <f t="shared" si="33"/>
        <v>0</v>
      </c>
      <c r="BG27" s="120">
        <f>BG16</f>
        <v>1396.3384616119097</v>
      </c>
      <c r="BH27" s="165">
        <f>SUM(BC27:BF27)</f>
        <v>1573.9182220003818</v>
      </c>
      <c r="BI27" s="129">
        <f>BG27/BH27</f>
        <v>0.88717345164046968</v>
      </c>
      <c r="BK27" s="128"/>
      <c r="BL27" s="4" t="s">
        <v>13</v>
      </c>
      <c r="BM27" s="139">
        <f t="shared" si="34"/>
        <v>582.07095182822184</v>
      </c>
      <c r="BN27" s="139">
        <f t="shared" si="34"/>
        <v>1151.3093540625027</v>
      </c>
      <c r="BO27" s="139">
        <f t="shared" si="34"/>
        <v>43.745522913515842</v>
      </c>
      <c r="BP27" s="139">
        <f t="shared" si="34"/>
        <v>0</v>
      </c>
      <c r="BQ27" s="120">
        <f>BQ16</f>
        <v>1480.8887406556896</v>
      </c>
      <c r="BR27" s="165">
        <f>SUM(BM27:BP27)</f>
        <v>1777.1258288042404</v>
      </c>
      <c r="BS27" s="129">
        <f>BQ27/BR27</f>
        <v>0.83330550749584376</v>
      </c>
    </row>
    <row r="28" spans="3:71" x14ac:dyDescent="0.3">
      <c r="C28" s="128"/>
      <c r="D28" s="4" t="s">
        <v>14</v>
      </c>
      <c r="E28" s="139">
        <f t="shared" si="28"/>
        <v>497.75594428184763</v>
      </c>
      <c r="F28" s="139">
        <f t="shared" si="28"/>
        <v>1026.0535342874621</v>
      </c>
      <c r="G28" s="139">
        <f t="shared" si="28"/>
        <v>0</v>
      </c>
      <c r="H28" s="139">
        <f t="shared" si="28"/>
        <v>6.4999475004932403</v>
      </c>
      <c r="I28" s="120">
        <f>I17</f>
        <v>1108</v>
      </c>
      <c r="J28" s="165">
        <f>SUM(E28:H28)</f>
        <v>1530.3094260698028</v>
      </c>
      <c r="K28" s="129">
        <f>I28/J28</f>
        <v>0.72403657791326981</v>
      </c>
      <c r="M28" s="128"/>
      <c r="N28" s="4" t="s">
        <v>14</v>
      </c>
      <c r="O28" s="139">
        <f t="shared" si="29"/>
        <v>436.70958242833694</v>
      </c>
      <c r="P28" s="139">
        <f t="shared" si="29"/>
        <v>844.98360450997836</v>
      </c>
      <c r="Q28" s="139">
        <f t="shared" si="29"/>
        <v>0</v>
      </c>
      <c r="R28" s="139">
        <f t="shared" si="29"/>
        <v>20.643860661810777</v>
      </c>
      <c r="S28" s="120">
        <f>S17</f>
        <v>1172.7332381057306</v>
      </c>
      <c r="T28" s="165">
        <f>SUM(O28:R28)</f>
        <v>1302.337047600126</v>
      </c>
      <c r="U28" s="129">
        <f>S28/T28</f>
        <v>0.90048366532056967</v>
      </c>
      <c r="W28" s="128"/>
      <c r="X28" s="4" t="s">
        <v>14</v>
      </c>
      <c r="Y28" s="139">
        <f t="shared" ref="Y28:AB28" si="37">Y17*Y$20</f>
        <v>435.83767981045605</v>
      </c>
      <c r="Z28" s="139">
        <f t="shared" si="37"/>
        <v>845.83988018962054</v>
      </c>
      <c r="AA28" s="139">
        <f t="shared" si="37"/>
        <v>0</v>
      </c>
      <c r="AB28" s="139">
        <f t="shared" si="37"/>
        <v>20.492538291214881</v>
      </c>
      <c r="AC28" s="120">
        <f>AC17</f>
        <v>1242.3889058947407</v>
      </c>
      <c r="AD28" s="165">
        <f>SUM(Y28:AB28)</f>
        <v>1302.1700982912914</v>
      </c>
      <c r="AE28" s="129">
        <f>AC28/AD28</f>
        <v>0.95409110340116421</v>
      </c>
      <c r="AG28" s="128"/>
      <c r="AH28" s="4" t="s">
        <v>14</v>
      </c>
      <c r="AI28" s="139">
        <f t="shared" si="31"/>
        <v>492.16831984372124</v>
      </c>
      <c r="AJ28" s="139">
        <f t="shared" si="31"/>
        <v>960.65515983191744</v>
      </c>
      <c r="AK28" s="139">
        <f t="shared" si="31"/>
        <v>0</v>
      </c>
      <c r="AL28" s="139">
        <f t="shared" si="31"/>
        <v>23.044652951617667</v>
      </c>
      <c r="AM28" s="120">
        <f>AM17</f>
        <v>1317.3433265123847</v>
      </c>
      <c r="AN28" s="165">
        <f>SUM(AI28:AL28)</f>
        <v>1475.8681326272565</v>
      </c>
      <c r="AO28" s="129">
        <f>AM28/AN28</f>
        <v>0.89258877361036659</v>
      </c>
      <c r="AQ28" s="128"/>
      <c r="AR28" s="4" t="s">
        <v>14</v>
      </c>
      <c r="AS28" s="139">
        <f t="shared" si="32"/>
        <v>523.13956391288139</v>
      </c>
      <c r="AT28" s="139">
        <f t="shared" si="32"/>
        <v>1025.3054239772687</v>
      </c>
      <c r="AU28" s="139">
        <f t="shared" si="32"/>
        <v>0</v>
      </c>
      <c r="AV28" s="139">
        <f t="shared" si="32"/>
        <v>24.380799877367167</v>
      </c>
      <c r="AW28" s="120">
        <f>AW17</f>
        <v>1398.0016976238194</v>
      </c>
      <c r="AX28" s="165">
        <f>SUM(AS28:AV28)</f>
        <v>1572.8257877675173</v>
      </c>
      <c r="AY28" s="129">
        <f>AW28/AX28</f>
        <v>0.88884713647031133</v>
      </c>
      <c r="BA28" s="128"/>
      <c r="BB28" s="4" t="s">
        <v>14</v>
      </c>
      <c r="BC28" s="139">
        <f t="shared" si="33"/>
        <v>556.49585513451416</v>
      </c>
      <c r="BD28" s="139">
        <f t="shared" si="33"/>
        <v>1094.9724420588984</v>
      </c>
      <c r="BE28" s="139">
        <f t="shared" si="33"/>
        <v>0</v>
      </c>
      <c r="BF28" s="139">
        <f t="shared" si="33"/>
        <v>25.816454912971405</v>
      </c>
      <c r="BG28" s="120">
        <f>BG17</f>
        <v>1484.8003122791824</v>
      </c>
      <c r="BH28" s="165">
        <f>SUM(BC28:BF28)</f>
        <v>1677.2847521063841</v>
      </c>
      <c r="BI28" s="129">
        <f>BG28/BH28</f>
        <v>0.88524045211436286</v>
      </c>
      <c r="BK28" s="128"/>
      <c r="BL28" s="4" t="s">
        <v>14</v>
      </c>
      <c r="BM28" s="139">
        <f t="shared" si="34"/>
        <v>628.27631759173971</v>
      </c>
      <c r="BN28" s="139">
        <f t="shared" si="34"/>
        <v>1240.8605050446083</v>
      </c>
      <c r="BO28" s="139">
        <f t="shared" si="34"/>
        <v>0</v>
      </c>
      <c r="BP28" s="139">
        <f t="shared" si="34"/>
        <v>29.014841363491758</v>
      </c>
      <c r="BQ28" s="120">
        <f>BQ17</f>
        <v>1578.2089508716722</v>
      </c>
      <c r="BR28" s="165">
        <f>SUM(BM28:BP28)</f>
        <v>1898.1516639998397</v>
      </c>
      <c r="BS28" s="129">
        <f>BQ28/BR28</f>
        <v>0.83144512675347815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1054.0000000000002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1917.8110322538564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2006.4115000433499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0.99999999999999978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0.99999999999999978</v>
      </c>
      <c r="R31" s="120">
        <f>R29/R30</f>
        <v>1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1.0000000000000002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0.99999999999999978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0.99999999999999978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1052.4540905202159</v>
      </c>
      <c r="F36" s="139">
        <f t="shared" si="38"/>
        <v>0</v>
      </c>
      <c r="G36" s="139">
        <f t="shared" si="38"/>
        <v>561.81956349890208</v>
      </c>
      <c r="H36" s="139">
        <f t="shared" si="38"/>
        <v>435.726345980882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465.2670431549634</v>
      </c>
      <c r="P36" s="139">
        <f t="shared" ref="P36:R36" si="39">P25*$U25</f>
        <v>0</v>
      </c>
      <c r="Q36" s="139">
        <f t="shared" si="39"/>
        <v>1024.182576130476</v>
      </c>
      <c r="R36" s="139">
        <f t="shared" si="39"/>
        <v>697.29693186584075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498.66622802264368</v>
      </c>
      <c r="Z36" s="139">
        <f t="shared" ref="Z36:AB36" si="40">Z25*$AE25</f>
        <v>0</v>
      </c>
      <c r="AA36" s="139">
        <f t="shared" si="40"/>
        <v>1091.9162583640434</v>
      </c>
      <c r="AB36" s="139">
        <f t="shared" si="40"/>
        <v>743.35831569332515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534.50844189944451</v>
      </c>
      <c r="AJ36" s="139">
        <f t="shared" ref="AJ36:AL36" si="41">AJ25*$AO25</f>
        <v>0</v>
      </c>
      <c r="AK36" s="139">
        <f t="shared" si="41"/>
        <v>1164.4095441928353</v>
      </c>
      <c r="AL36" s="139">
        <f t="shared" si="41"/>
        <v>793.46605386998715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573.30809064788446</v>
      </c>
      <c r="AT36" s="139">
        <f t="shared" ref="AT36:AV36" si="42">AT25*$AY25</f>
        <v>0</v>
      </c>
      <c r="AU36" s="139">
        <f t="shared" si="42"/>
        <v>1242.529048340384</v>
      </c>
      <c r="AV36" s="139">
        <f t="shared" si="42"/>
        <v>847.10202580763769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615.1899674921508</v>
      </c>
      <c r="BD36" s="139">
        <f t="shared" ref="BD36:BF36" si="43">BD25*$BI25</f>
        <v>0</v>
      </c>
      <c r="BE36" s="139">
        <f t="shared" si="43"/>
        <v>1326.5275719367987</v>
      </c>
      <c r="BF36" s="139">
        <f t="shared" si="43"/>
        <v>904.81789564720521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660.3984800608149</v>
      </c>
      <c r="BN36" s="139">
        <f t="shared" ref="BN36:BP36" si="44">BN25*$BS25</f>
        <v>0</v>
      </c>
      <c r="BO36" s="139">
        <f t="shared" si="44"/>
        <v>1416.8499820159664</v>
      </c>
      <c r="BP36" s="139">
        <f t="shared" si="44"/>
        <v>966.92511734253253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89.717703514796781</v>
      </c>
      <c r="G37" s="139">
        <f t="shared" si="38"/>
        <v>817.79596884315526</v>
      </c>
      <c r="H37" s="139">
        <f t="shared" si="38"/>
        <v>1142.4863276420481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24.25528777992939</v>
      </c>
      <c r="Q37" s="139">
        <f t="shared" si="45"/>
        <v>971.29834388779318</v>
      </c>
      <c r="R37" s="139">
        <f t="shared" si="45"/>
        <v>1191.1929194835577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26.102276139677045</v>
      </c>
      <c r="AA37" s="139">
        <f t="shared" si="46"/>
        <v>1036.6235161529021</v>
      </c>
      <c r="AB37" s="139">
        <f t="shared" si="46"/>
        <v>1271.2150097874335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28.160720017797864</v>
      </c>
      <c r="AK37" s="139">
        <f t="shared" si="47"/>
        <v>1106.2868827159004</v>
      </c>
      <c r="AL37" s="139">
        <f t="shared" si="47"/>
        <v>1357.9364372285684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30.356133500039164</v>
      </c>
      <c r="AU37" s="139">
        <f t="shared" si="48"/>
        <v>1181.5604079989168</v>
      </c>
      <c r="AV37" s="139">
        <f t="shared" si="48"/>
        <v>1451.0226232969501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32.730784122388854</v>
      </c>
      <c r="BE37" s="139">
        <f t="shared" si="49"/>
        <v>1262.5508433071045</v>
      </c>
      <c r="BF37" s="139">
        <f t="shared" si="49"/>
        <v>1551.2538076466619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35.299068580004061</v>
      </c>
      <c r="BO37" s="139">
        <f t="shared" si="50"/>
        <v>1349.694452018646</v>
      </c>
      <c r="BP37" s="139">
        <f t="shared" si="50"/>
        <v>1659.1800588206634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341.86187593709616</v>
      </c>
      <c r="F38" s="139">
        <f t="shared" si="38"/>
        <v>705.74542514034601</v>
      </c>
      <c r="G38" s="139">
        <f t="shared" si="38"/>
        <v>6.3926989225578668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369.16489226265571</v>
      </c>
      <c r="P38" s="139">
        <f t="shared" si="51"/>
        <v>715.3519876021669</v>
      </c>
      <c r="Q38" s="139">
        <f t="shared" si="51"/>
        <v>28.466584804089241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389.48527101304569</v>
      </c>
      <c r="Z38" s="139">
        <f t="shared" si="52"/>
        <v>757.0041444607034</v>
      </c>
      <c r="AA38" s="139">
        <f t="shared" si="52"/>
        <v>29.875163892796909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410.57001336746777</v>
      </c>
      <c r="AJ38" s="139">
        <f t="shared" si="53"/>
        <v>802.573703422378</v>
      </c>
      <c r="AK38" s="139">
        <f t="shared" si="53"/>
        <v>31.331291446141044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433.62490021556965</v>
      </c>
      <c r="AT38" s="139">
        <f t="shared" si="54"/>
        <v>851.12576271611385</v>
      </c>
      <c r="AU38" s="139">
        <f t="shared" si="54"/>
        <v>32.920966342308255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458.40595198834495</v>
      </c>
      <c r="BD38" s="139">
        <f t="shared" si="55"/>
        <v>903.3069208678844</v>
      </c>
      <c r="BE38" s="139">
        <f t="shared" si="55"/>
        <v>34.625588755680418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485.04292991180523</v>
      </c>
      <c r="BN38" s="139">
        <f t="shared" si="56"/>
        <v>959.3924255717659</v>
      </c>
      <c r="BO38" s="139">
        <f t="shared" si="56"/>
        <v>36.453385172118381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360.39351053381716</v>
      </c>
      <c r="F39" s="139">
        <f t="shared" si="38"/>
        <v>742.90028972130983</v>
      </c>
      <c r="G39" s="139">
        <f t="shared" si="38"/>
        <v>0</v>
      </c>
      <c r="H39" s="139">
        <f t="shared" si="38"/>
        <v>4.7061997448730377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393.2498454656843</v>
      </c>
      <c r="P39" s="139">
        <f t="shared" si="57"/>
        <v>760.89393332493194</v>
      </c>
      <c r="Q39" s="139">
        <f t="shared" si="57"/>
        <v>0</v>
      </c>
      <c r="R39" s="139">
        <f t="shared" si="57"/>
        <v>18.589459315114489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415.8288528341613</v>
      </c>
      <c r="Z39" s="139">
        <f t="shared" si="58"/>
        <v>807.00830459082363</v>
      </c>
      <c r="AA39" s="139">
        <f t="shared" si="58"/>
        <v>0</v>
      </c>
      <c r="AB39" s="139">
        <f t="shared" si="58"/>
        <v>19.551748469755815</v>
      </c>
      <c r="AC39" s="120">
        <f>AC28</f>
        <v>1242.3889058947407</v>
      </c>
      <c r="AD39" s="165">
        <f>SUM(Y39:AB39)</f>
        <v>1242.3889058947409</v>
      </c>
      <c r="AE39" s="129">
        <f>AC39/AD39</f>
        <v>0.99999999999999978</v>
      </c>
      <c r="AG39" s="128"/>
      <c r="AH39" s="4" t="s">
        <v>14</v>
      </c>
      <c r="AI39" s="139">
        <f t="shared" ref="AI39:AL39" si="59">AI28*$AO28</f>
        <v>439.30391701918177</v>
      </c>
      <c r="AJ39" s="139">
        <f t="shared" si="59"/>
        <v>857.47001097684188</v>
      </c>
      <c r="AK39" s="139">
        <f t="shared" si="59"/>
        <v>0</v>
      </c>
      <c r="AL39" s="139">
        <f t="shared" si="59"/>
        <v>20.569398516360927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464.99110335829204</v>
      </c>
      <c r="AT39" s="139">
        <f t="shared" si="60"/>
        <v>911.3397901096738</v>
      </c>
      <c r="AU39" s="139">
        <f t="shared" si="60"/>
        <v>0</v>
      </c>
      <c r="AV39" s="139">
        <f t="shared" si="60"/>
        <v>21.670804155853524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492.63264239904629</v>
      </c>
      <c r="BD39" s="139">
        <f t="shared" si="61"/>
        <v>969.3138996609872</v>
      </c>
      <c r="BE39" s="139">
        <f t="shared" si="61"/>
        <v>0</v>
      </c>
      <c r="BF39" s="139">
        <f t="shared" si="61"/>
        <v>22.853770219148871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522.37728251627254</v>
      </c>
      <c r="BN39" s="139">
        <f t="shared" si="62"/>
        <v>1031.7074199001993</v>
      </c>
      <c r="BO39" s="139">
        <f t="shared" si="62"/>
        <v>0</v>
      </c>
      <c r="BP39" s="139">
        <f t="shared" si="62"/>
        <v>24.124248455200465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1754.7094769911291</v>
      </c>
      <c r="F41" s="165">
        <f>SUM(F36:F39)</f>
        <v>1538.3634183764525</v>
      </c>
      <c r="G41" s="165">
        <f>SUM(G36:G39)</f>
        <v>1386.0082312646152</v>
      </c>
      <c r="H41" s="165">
        <f>SUM(H36:H39)</f>
        <v>1582.9188733678031</v>
      </c>
      <c r="K41" s="129"/>
      <c r="M41" s="128"/>
      <c r="N41" s="120" t="s">
        <v>195</v>
      </c>
      <c r="O41" s="165">
        <f>SUM(O36:O39)</f>
        <v>1227.6817808833034</v>
      </c>
      <c r="P41" s="165">
        <f>SUM(P36:P39)</f>
        <v>1500.5012087070281</v>
      </c>
      <c r="Q41" s="165">
        <f>SUM(Q36:Q39)</f>
        <v>2023.9475048223585</v>
      </c>
      <c r="R41" s="165">
        <f>SUM(R36:R39)</f>
        <v>1907.0793106645131</v>
      </c>
      <c r="U41" s="129"/>
      <c r="W41" s="128"/>
      <c r="X41" s="120" t="s">
        <v>195</v>
      </c>
      <c r="Y41" s="165">
        <f>SUM(Y36:Y39)</f>
        <v>1303.9803518698507</v>
      </c>
      <c r="Z41" s="165">
        <f>SUM(Z36:Z39)</f>
        <v>1590.1147251912041</v>
      </c>
      <c r="AA41" s="165">
        <f>SUM(AA36:AA39)</f>
        <v>2158.4149384097427</v>
      </c>
      <c r="AB41" s="165">
        <f>SUM(AB36:AB39)</f>
        <v>2034.1250739505147</v>
      </c>
      <c r="AE41" s="129"/>
      <c r="AG41" s="128"/>
      <c r="AH41" s="120" t="s">
        <v>195</v>
      </c>
      <c r="AI41" s="165">
        <f>SUM(AI36:AI39)</f>
        <v>1384.3823722860939</v>
      </c>
      <c r="AJ41" s="165">
        <f>SUM(AJ36:AJ39)</f>
        <v>1688.2044344170176</v>
      </c>
      <c r="AK41" s="165">
        <f>SUM(AK36:AK39)</f>
        <v>2302.0277183548769</v>
      </c>
      <c r="AL41" s="165">
        <f>SUM(AL36:AL39)</f>
        <v>2171.9718896149161</v>
      </c>
      <c r="AO41" s="129"/>
      <c r="AQ41" s="128"/>
      <c r="AR41" s="120" t="s">
        <v>195</v>
      </c>
      <c r="AS41" s="165">
        <f>SUM(AS36:AS39)</f>
        <v>1471.9240942217461</v>
      </c>
      <c r="AT41" s="165">
        <f>SUM(AT36:AT39)</f>
        <v>1792.8216863258267</v>
      </c>
      <c r="AU41" s="165">
        <f>SUM(AU36:AU39)</f>
        <v>2457.0104226816093</v>
      </c>
      <c r="AV41" s="165">
        <f>SUM(AV36:AV39)</f>
        <v>2319.7954532604413</v>
      </c>
      <c r="AY41" s="129"/>
      <c r="BA41" s="128"/>
      <c r="BB41" s="120" t="s">
        <v>195</v>
      </c>
      <c r="BC41" s="165">
        <f>SUM(BC36:BC39)</f>
        <v>1566.228561879542</v>
      </c>
      <c r="BD41" s="165">
        <f>SUM(BD36:BD39)</f>
        <v>1905.3516046512605</v>
      </c>
      <c r="BE41" s="165">
        <f>SUM(BE36:BE39)</f>
        <v>2623.7040039995836</v>
      </c>
      <c r="BF41" s="165">
        <f>SUM(BF36:BF39)</f>
        <v>2478.9254735130162</v>
      </c>
      <c r="BI41" s="129"/>
      <c r="BK41" s="128"/>
      <c r="BL41" s="120" t="s">
        <v>195</v>
      </c>
      <c r="BM41" s="165">
        <f>SUM(BM36:BM39)</f>
        <v>1667.8186924888926</v>
      </c>
      <c r="BN41" s="165">
        <f>SUM(BN36:BN39)</f>
        <v>2026.3989140519693</v>
      </c>
      <c r="BO41" s="165">
        <f>SUM(BO36:BO39)</f>
        <v>2802.9978192067306</v>
      </c>
      <c r="BP41" s="165">
        <f>SUM(BP36:BP39)</f>
        <v>2650.2294246183965</v>
      </c>
      <c r="BS41" s="129"/>
    </row>
    <row r="42" spans="3:71" x14ac:dyDescent="0.3">
      <c r="C42" s="128"/>
      <c r="D42" s="120" t="s">
        <v>194</v>
      </c>
      <c r="E42" s="120">
        <f>E40/E41</f>
        <v>1.1682845661238563</v>
      </c>
      <c r="F42" s="120">
        <f>F40/F41</f>
        <v>1.3325849896791715</v>
      </c>
      <c r="G42" s="120">
        <f>G40/G41</f>
        <v>0.76045724421009697</v>
      </c>
      <c r="H42" s="120">
        <f>H40/H41</f>
        <v>0.69997270147056223</v>
      </c>
      <c r="K42" s="129"/>
      <c r="M42" s="128"/>
      <c r="N42" s="120" t="s">
        <v>194</v>
      </c>
      <c r="O42" s="120">
        <f>O40/O41</f>
        <v>1.0817236401492134</v>
      </c>
      <c r="P42" s="120">
        <f>P40/P41</f>
        <v>1.1052678907558646</v>
      </c>
      <c r="Q42" s="120">
        <f>Q40/Q41</f>
        <v>0.94755967122881568</v>
      </c>
      <c r="R42" s="120">
        <f>R40/R41</f>
        <v>0.9202189715044683</v>
      </c>
      <c r="U42" s="129"/>
      <c r="W42" s="128"/>
      <c r="X42" s="120" t="s">
        <v>194</v>
      </c>
      <c r="Y42" s="120">
        <f>Y40/Y41</f>
        <v>1.0184297662596253</v>
      </c>
      <c r="Z42" s="120">
        <f>Z40/Z41</f>
        <v>1.0429787107498301</v>
      </c>
      <c r="AA42" s="120">
        <f>AA40/AA41</f>
        <v>0.88852750142048376</v>
      </c>
      <c r="AB42" s="120">
        <f>AB40/AB41</f>
        <v>0.86274466811859463</v>
      </c>
      <c r="AE42" s="129"/>
      <c r="AG42" s="128"/>
      <c r="AH42" s="120" t="s">
        <v>194</v>
      </c>
      <c r="AI42" s="120">
        <f>AI40/AI41</f>
        <v>1.0858266043572971</v>
      </c>
      <c r="AJ42" s="120">
        <f>AJ40/AJ41</f>
        <v>1.1146407637610694</v>
      </c>
      <c r="AK42" s="120">
        <f>AK40/AK41</f>
        <v>0.94354593748940885</v>
      </c>
      <c r="AL42" s="120">
        <f>AL40/AL41</f>
        <v>0.91602328370326036</v>
      </c>
      <c r="AO42" s="129"/>
      <c r="AQ42" s="128"/>
      <c r="AR42" s="120" t="s">
        <v>194</v>
      </c>
      <c r="AS42" s="120">
        <f>AS40/AS41</f>
        <v>1.0877523902848927</v>
      </c>
      <c r="AT42" s="120">
        <f>AT40/AT41</f>
        <v>1.1191361167407838</v>
      </c>
      <c r="AU42" s="120">
        <f>AU40/AU41</f>
        <v>0.9416552718126151</v>
      </c>
      <c r="AV42" s="120">
        <f>AV40/AV41</f>
        <v>0.91404368615421616</v>
      </c>
      <c r="AY42" s="129"/>
      <c r="BA42" s="128"/>
      <c r="BB42" s="120" t="s">
        <v>194</v>
      </c>
      <c r="BC42" s="120">
        <f>BC40/BC41</f>
        <v>1.08959704606408</v>
      </c>
      <c r="BD42" s="120">
        <f>BD40/BD41</f>
        <v>1.1235021741743707</v>
      </c>
      <c r="BE42" s="120">
        <f>BE40/BE41</f>
        <v>0.93983881330548369</v>
      </c>
      <c r="BF42" s="120">
        <f>BF40/BF41</f>
        <v>0.91213960473679345</v>
      </c>
      <c r="BI42" s="129"/>
      <c r="BK42" s="128"/>
      <c r="BL42" s="120" t="s">
        <v>194</v>
      </c>
      <c r="BM42" s="120">
        <f>BM40/BM41</f>
        <v>1.1574150337164302</v>
      </c>
      <c r="BN42" s="120">
        <f>BN40/BN41</f>
        <v>1.1959921666955322</v>
      </c>
      <c r="BO42" s="120">
        <f>BO40/BO41</f>
        <v>0.99486988868585213</v>
      </c>
      <c r="BP42" s="120">
        <f>BP40/BP41</f>
        <v>0.96540266368206584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1229.5658705086882</v>
      </c>
      <c r="F47" s="139">
        <f t="shared" ref="F47:H47" si="63">F36*F$42</f>
        <v>0</v>
      </c>
      <c r="G47" s="139">
        <f t="shared" si="63"/>
        <v>427.23975700169467</v>
      </c>
      <c r="H47" s="139">
        <f t="shared" si="63"/>
        <v>304.99654749813482</v>
      </c>
      <c r="I47" s="120">
        <f>I36</f>
        <v>2050</v>
      </c>
      <c r="J47" s="165">
        <f>SUM(E47:H47)</f>
        <v>1961.8021750085177</v>
      </c>
      <c r="K47" s="129">
        <f>I47/J47</f>
        <v>1.0449575528639117</v>
      </c>
      <c r="L47" s="150"/>
      <c r="M47" s="128"/>
      <c r="N47" s="4" t="s">
        <v>11</v>
      </c>
      <c r="O47" s="139">
        <f>O36*O$42</f>
        <v>503.29035956304818</v>
      </c>
      <c r="P47" s="139">
        <f t="shared" ref="P47:R47" si="64">P36*P$42</f>
        <v>0</v>
      </c>
      <c r="Q47" s="139">
        <f t="shared" si="64"/>
        <v>970.47410511647536</v>
      </c>
      <c r="R47" s="139">
        <f t="shared" si="64"/>
        <v>641.66586547480529</v>
      </c>
      <c r="S47" s="120">
        <f>S36</f>
        <v>2186.7465511512801</v>
      </c>
      <c r="T47" s="165">
        <f>SUM(O47:R47)</f>
        <v>2115.4303301543287</v>
      </c>
      <c r="U47" s="129">
        <f>S47/T47</f>
        <v>1.0337123941074196</v>
      </c>
      <c r="W47" s="128"/>
      <c r="X47" s="4" t="s">
        <v>11</v>
      </c>
      <c r="Y47" s="139">
        <f>Y36*Y$42</f>
        <v>507.85653004667006</v>
      </c>
      <c r="Z47" s="139">
        <f t="shared" ref="Z47:AB47" si="65">Z36*Z$42</f>
        <v>0</v>
      </c>
      <c r="AA47" s="139">
        <f t="shared" si="65"/>
        <v>970.1976248046069</v>
      </c>
      <c r="AB47" s="139">
        <f t="shared" si="65"/>
        <v>641.32842336603528</v>
      </c>
      <c r="AC47" s="120">
        <f>AC36</f>
        <v>2333.9408020800124</v>
      </c>
      <c r="AD47" s="165">
        <f>SUM(Y47:AB47)</f>
        <v>2119.3825782173121</v>
      </c>
      <c r="AE47" s="129">
        <f>AC47/AD47</f>
        <v>1.1012361930629688</v>
      </c>
      <c r="AG47" s="128"/>
      <c r="AH47" s="4" t="s">
        <v>11</v>
      </c>
      <c r="AI47" s="139">
        <f>AI36*AI$42</f>
        <v>580.3834864679834</v>
      </c>
      <c r="AJ47" s="139">
        <f t="shared" ref="AJ47:AL47" si="66">AJ36*AJ$42</f>
        <v>0</v>
      </c>
      <c r="AK47" s="139">
        <f t="shared" si="66"/>
        <v>1098.673894997044</v>
      </c>
      <c r="AL47" s="139">
        <f t="shared" si="66"/>
        <v>726.83338017305368</v>
      </c>
      <c r="AM47" s="120">
        <f>AM36</f>
        <v>2492.3840399622668</v>
      </c>
      <c r="AN47" s="165">
        <f>SUM(AI47:AL47)</f>
        <v>2405.8907616380811</v>
      </c>
      <c r="AO47" s="129">
        <f>AM47/AN47</f>
        <v>1.0359506257321907</v>
      </c>
      <c r="BA47" s="128"/>
      <c r="BB47" s="4" t="s">
        <v>11</v>
      </c>
      <c r="BC47" s="139">
        <f>BC36*BC$42</f>
        <v>670.30917134770493</v>
      </c>
      <c r="BD47" s="139">
        <f t="shared" ref="BD47:BF47" si="67">BD36*BD$42</f>
        <v>0</v>
      </c>
      <c r="BE47" s="139">
        <f t="shared" si="67"/>
        <v>1246.7220990260855</v>
      </c>
      <c r="BF47" s="139">
        <f t="shared" si="67"/>
        <v>825.32023769441901</v>
      </c>
      <c r="BG47" s="120">
        <f>BG36</f>
        <v>2846.535435076155</v>
      </c>
      <c r="BH47" s="165">
        <f>SUM(BC47:BF47)</f>
        <v>2742.3515080682096</v>
      </c>
      <c r="BI47" s="129">
        <f>BG47/BH47</f>
        <v>1.0379907268274793</v>
      </c>
      <c r="BK47" s="128"/>
      <c r="BL47" s="4" t="s">
        <v>11</v>
      </c>
      <c r="BM47" s="139">
        <f>BM36*BM$42</f>
        <v>764.35512906586735</v>
      </c>
      <c r="BN47" s="139">
        <f t="shared" ref="BN47:BP47" si="68">BN36*BN$42</f>
        <v>0</v>
      </c>
      <c r="BO47" s="139">
        <f t="shared" si="68"/>
        <v>1409.5813838927761</v>
      </c>
      <c r="BP47" s="139">
        <f t="shared" si="68"/>
        <v>933.47208386357499</v>
      </c>
      <c r="BQ47" s="120">
        <f>BQ36</f>
        <v>3044.1735794193137</v>
      </c>
      <c r="BR47" s="165">
        <f>SUM(BM47:BP47)</f>
        <v>3107.4085968222184</v>
      </c>
      <c r="BS47" s="129">
        <f>BQ47/BR47</f>
        <v>0.97965024056779282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119.55646501230444</v>
      </c>
      <c r="G48" s="139">
        <f t="shared" si="69"/>
        <v>621.89886879259222</v>
      </c>
      <c r="H48" s="139">
        <f t="shared" si="69"/>
        <v>799.70924115278626</v>
      </c>
      <c r="I48" s="120">
        <f>I37</f>
        <v>2050</v>
      </c>
      <c r="J48" s="165">
        <f>SUM(E48:H48)</f>
        <v>1541.1645749576828</v>
      </c>
      <c r="K48" s="129">
        <f>I48/J48</f>
        <v>1.3301629386701215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26.808590764199053</v>
      </c>
      <c r="Q48" s="139">
        <f t="shared" si="70"/>
        <v>920.36313939941044</v>
      </c>
      <c r="R48" s="139">
        <f t="shared" si="70"/>
        <v>1096.1583232305643</v>
      </c>
      <c r="S48" s="120">
        <f>S37</f>
        <v>2186.7465511512801</v>
      </c>
      <c r="T48" s="165">
        <f>SUM(O48:R48)</f>
        <v>2043.3300533941738</v>
      </c>
      <c r="U48" s="129">
        <f>S48/T48</f>
        <v>1.0701876319583699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27.224118315796414</v>
      </c>
      <c r="AA48" s="139">
        <f t="shared" si="71"/>
        <v>921.06850272105453</v>
      </c>
      <c r="AB48" s="139">
        <f t="shared" si="71"/>
        <v>1096.7339717264354</v>
      </c>
      <c r="AC48" s="120">
        <f>AC37</f>
        <v>2333.9408020800124</v>
      </c>
      <c r="AD48" s="165">
        <f>SUM(Y48:AB48)</f>
        <v>2045.0265927632863</v>
      </c>
      <c r="AE48" s="129">
        <f>AC48/AD48</f>
        <v>1.1412765048332887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31.389086468699844</v>
      </c>
      <c r="AK48" s="139">
        <f t="shared" si="72"/>
        <v>1043.83249388441</v>
      </c>
      <c r="AL48" s="139">
        <f t="shared" si="72"/>
        <v>1243.9013942904194</v>
      </c>
      <c r="AM48" s="120">
        <f>AM37</f>
        <v>2492.3840399622668</v>
      </c>
      <c r="AN48" s="165">
        <f>SUM(AI48:AL48)</f>
        <v>2319.1229746435292</v>
      </c>
      <c r="AO48" s="129">
        <f>AM48/AN48</f>
        <v>1.074709736056739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36.773107123935851</v>
      </c>
      <c r="BE48" s="139">
        <f t="shared" si="73"/>
        <v>1186.5942863115868</v>
      </c>
      <c r="BF48" s="139">
        <f t="shared" si="73"/>
        <v>1414.960034953272</v>
      </c>
      <c r="BG48" s="120">
        <f>BG37</f>
        <v>2846.535435076155</v>
      </c>
      <c r="BH48" s="165">
        <f>SUM(BC48:BF48)</f>
        <v>2638.3274283887949</v>
      </c>
      <c r="BI48" s="129">
        <f>BG48/BH48</f>
        <v>1.0789166668424135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42.217409513333237</v>
      </c>
      <c r="BO48" s="139">
        <f t="shared" si="74"/>
        <v>1342.7703692397024</v>
      </c>
      <c r="BP48" s="139">
        <f t="shared" si="74"/>
        <v>1601.7768483136351</v>
      </c>
      <c r="BQ48" s="120">
        <f>BQ37</f>
        <v>3044.1735794193137</v>
      </c>
      <c r="BR48" s="165">
        <f>SUM(BM48:BP48)</f>
        <v>2986.764627066671</v>
      </c>
      <c r="BS48" s="129">
        <f>BQ48/BR48</f>
        <v>1.0192211170014507</v>
      </c>
    </row>
    <row r="49" spans="3:71" x14ac:dyDescent="0.3">
      <c r="C49" s="128"/>
      <c r="D49" s="4" t="s">
        <v>13</v>
      </c>
      <c r="E49" s="139">
        <f t="shared" ref="E49:H49" si="75">E38*E$42</f>
        <v>399.39195340345799</v>
      </c>
      <c r="F49" s="139">
        <f t="shared" si="75"/>
        <v>940.46576007677049</v>
      </c>
      <c r="G49" s="139">
        <f t="shared" si="75"/>
        <v>4.8613742057132114</v>
      </c>
      <c r="H49" s="139">
        <f t="shared" si="75"/>
        <v>0</v>
      </c>
      <c r="I49" s="120">
        <f>I38</f>
        <v>1054</v>
      </c>
      <c r="J49" s="165">
        <f>SUM(E49:H49)</f>
        <v>1344.7190876859418</v>
      </c>
      <c r="K49" s="129">
        <f>I49/J49</f>
        <v>0.78380682601432738</v>
      </c>
      <c r="L49" s="150"/>
      <c r="M49" s="128"/>
      <c r="N49" s="4" t="s">
        <v>13</v>
      </c>
      <c r="O49" s="139">
        <f t="shared" ref="O49:R49" si="76">O38*O$42</f>
        <v>399.33439107365211</v>
      </c>
      <c r="P49" s="139">
        <f t="shared" si="76"/>
        <v>790.65558248506238</v>
      </c>
      <c r="Q49" s="139">
        <f t="shared" si="76"/>
        <v>26.973787737970003</v>
      </c>
      <c r="R49" s="139">
        <f t="shared" si="76"/>
        <v>0</v>
      </c>
      <c r="S49" s="120">
        <f>S38</f>
        <v>1112.9834646689119</v>
      </c>
      <c r="T49" s="165">
        <f>SUM(O49:R49)</f>
        <v>1216.9637612966847</v>
      </c>
      <c r="U49" s="129">
        <f>S49/T49</f>
        <v>0.91455760645084372</v>
      </c>
      <c r="W49" s="128"/>
      <c r="X49" s="4" t="s">
        <v>13</v>
      </c>
      <c r="Y49" s="139">
        <f t="shared" ref="Y49:AB49" si="77">Y38*Y$42</f>
        <v>396.66339351938296</v>
      </c>
      <c r="Z49" s="139">
        <f t="shared" si="77"/>
        <v>789.53920662190251</v>
      </c>
      <c r="AA49" s="139">
        <f t="shared" si="77"/>
        <v>26.54490472819429</v>
      </c>
      <c r="AB49" s="139">
        <f t="shared" si="77"/>
        <v>0</v>
      </c>
      <c r="AC49" s="120">
        <f>AC38</f>
        <v>1176.364579366546</v>
      </c>
      <c r="AD49" s="165">
        <f>SUM(Y49:AB49)</f>
        <v>1212.7475048694798</v>
      </c>
      <c r="AE49" s="129">
        <f>AC49/AD49</f>
        <v>0.96999958741877645</v>
      </c>
      <c r="AG49" s="128"/>
      <c r="AH49" s="4" t="s">
        <v>13</v>
      </c>
      <c r="AI49" s="139">
        <f t="shared" ref="AI49:AL49" si="78">AI38*AI$42</f>
        <v>445.80784346572756</v>
      </c>
      <c r="AJ49" s="139">
        <f t="shared" si="78"/>
        <v>894.5813657572694</v>
      </c>
      <c r="AK49" s="139">
        <f t="shared" si="78"/>
        <v>29.562512760303047</v>
      </c>
      <c r="AL49" s="139">
        <f t="shared" si="78"/>
        <v>0</v>
      </c>
      <c r="AM49" s="120">
        <f>AM38</f>
        <v>1244.4750082359867</v>
      </c>
      <c r="AN49" s="165">
        <f>SUM(AI49:AL49)</f>
        <v>1369.9517219832999</v>
      </c>
      <c r="AO49" s="129">
        <f>AM49/AN49</f>
        <v>0.90840793019650456</v>
      </c>
      <c r="BA49" s="128"/>
      <c r="BB49" s="4" t="s">
        <v>13</v>
      </c>
      <c r="BC49" s="139">
        <f t="shared" ref="BC49:BF49" si="79">BC38*BC$42</f>
        <v>499.47777118469315</v>
      </c>
      <c r="BD49" s="139">
        <f t="shared" si="79"/>
        <v>1014.8672895418243</v>
      </c>
      <c r="BE49" s="139">
        <f t="shared" si="79"/>
        <v>32.542472246142381</v>
      </c>
      <c r="BF49" s="139">
        <f t="shared" si="79"/>
        <v>0</v>
      </c>
      <c r="BG49" s="120">
        <f>BG38</f>
        <v>1396.3384616119097</v>
      </c>
      <c r="BH49" s="165">
        <f>SUM(BC49:BF49)</f>
        <v>1546.8875329726598</v>
      </c>
      <c r="BI49" s="129">
        <f>BG49/BH49</f>
        <v>0.90267613633717814</v>
      </c>
      <c r="BK49" s="128"/>
      <c r="BL49" s="4" t="s">
        <v>13</v>
      </c>
      <c r="BM49" s="139">
        <f t="shared" ref="BM49:BP49" si="80">BM38*BM$42</f>
        <v>561.39597907778818</v>
      </c>
      <c r="BN49" s="139">
        <f t="shared" si="80"/>
        <v>1147.4258257708584</v>
      </c>
      <c r="BO49" s="139">
        <f t="shared" si="80"/>
        <v>36.266375248407904</v>
      </c>
      <c r="BP49" s="139">
        <f t="shared" si="80"/>
        <v>0</v>
      </c>
      <c r="BQ49" s="120">
        <f>BQ38</f>
        <v>1480.8887406556896</v>
      </c>
      <c r="BR49" s="165">
        <f>SUM(BM49:BP49)</f>
        <v>1745.0881800970544</v>
      </c>
      <c r="BS49" s="129">
        <f>BQ49/BR49</f>
        <v>0.84860396027284357</v>
      </c>
    </row>
    <row r="50" spans="3:71" x14ac:dyDescent="0.3">
      <c r="C50" s="128"/>
      <c r="D50" s="4" t="s">
        <v>14</v>
      </c>
      <c r="E50" s="139">
        <f t="shared" ref="E50:H50" si="81">E39*E$42</f>
        <v>421.04217608785405</v>
      </c>
      <c r="F50" s="139">
        <f t="shared" si="81"/>
        <v>989.97777491092518</v>
      </c>
      <c r="G50" s="139">
        <f t="shared" si="81"/>
        <v>0</v>
      </c>
      <c r="H50" s="139">
        <f t="shared" si="81"/>
        <v>3.2942113490788509</v>
      </c>
      <c r="I50" s="120">
        <f>I39</f>
        <v>1108</v>
      </c>
      <c r="J50" s="165">
        <f>SUM(E50:H50)</f>
        <v>1414.314162347858</v>
      </c>
      <c r="K50" s="129">
        <f>I50/J50</f>
        <v>0.78341858513291307</v>
      </c>
      <c r="L50" s="150"/>
      <c r="M50" s="128"/>
      <c r="N50" s="4" t="s">
        <v>14</v>
      </c>
      <c r="O50" s="139">
        <f t="shared" ref="O50:R50" si="82">O39*O$42</f>
        <v>425.38765432525565</v>
      </c>
      <c r="P50" s="139">
        <f t="shared" si="82"/>
        <v>840.99163277498099</v>
      </c>
      <c r="Q50" s="139">
        <f t="shared" si="82"/>
        <v>0</v>
      </c>
      <c r="R50" s="139">
        <f t="shared" si="82"/>
        <v>17.106373131778813</v>
      </c>
      <c r="S50" s="120">
        <f>S39</f>
        <v>1172.7332381057306</v>
      </c>
      <c r="T50" s="165">
        <f>SUM(O50:R50)</f>
        <v>1283.4856602320153</v>
      </c>
      <c r="U50" s="129">
        <f>S50/T50</f>
        <v>0.91370965367368107</v>
      </c>
      <c r="W50" s="128"/>
      <c r="X50" s="4" t="s">
        <v>14</v>
      </c>
      <c r="Y50" s="139">
        <f t="shared" ref="Y50:AB50" si="83">Y39*Y$42</f>
        <v>423.49248139590304</v>
      </c>
      <c r="Z50" s="139">
        <f t="shared" si="83"/>
        <v>841.69248108654335</v>
      </c>
      <c r="AA50" s="139">
        <f t="shared" si="83"/>
        <v>0</v>
      </c>
      <c r="AB50" s="139">
        <f t="shared" si="83"/>
        <v>16.868166744677719</v>
      </c>
      <c r="AC50" s="120">
        <f>AC39</f>
        <v>1242.3889058947407</v>
      </c>
      <c r="AD50" s="165">
        <f>SUM(Y50:AB50)</f>
        <v>1282.0531292271239</v>
      </c>
      <c r="AE50" s="129">
        <f>AC50/AD50</f>
        <v>0.96906195037619502</v>
      </c>
      <c r="AG50" s="128"/>
      <c r="AH50" s="4" t="s">
        <v>14</v>
      </c>
      <c r="AI50" s="139">
        <f t="shared" ref="AI50:AL50" si="84">AI39*AI$42</f>
        <v>477.00788049779794</v>
      </c>
      <c r="AJ50" s="139">
        <f t="shared" si="84"/>
        <v>955.7710279374395</v>
      </c>
      <c r="AK50" s="139">
        <f t="shared" si="84"/>
        <v>0</v>
      </c>
      <c r="AL50" s="139">
        <f t="shared" si="84"/>
        <v>18.842047972757907</v>
      </c>
      <c r="AM50" s="120">
        <f>AM39</f>
        <v>1317.3433265123847</v>
      </c>
      <c r="AN50" s="165">
        <f>SUM(AI50:AL50)</f>
        <v>1451.6209564079954</v>
      </c>
      <c r="AO50" s="129">
        <f>AM50/AN50</f>
        <v>0.90749814591553035</v>
      </c>
      <c r="BA50" s="128"/>
      <c r="BB50" s="4" t="s">
        <v>14</v>
      </c>
      <c r="BC50" s="139">
        <f t="shared" ref="BC50:BF50" si="85">BC39*BC$42</f>
        <v>536.77107195274311</v>
      </c>
      <c r="BD50" s="139">
        <f t="shared" si="85"/>
        <v>1089.0262737265568</v>
      </c>
      <c r="BE50" s="139">
        <f t="shared" si="85"/>
        <v>0</v>
      </c>
      <c r="BF50" s="139">
        <f t="shared" si="85"/>
        <v>20.845828934439954</v>
      </c>
      <c r="BG50" s="120">
        <f>BG39</f>
        <v>1484.8003122791824</v>
      </c>
      <c r="BH50" s="165">
        <f>SUM(BC50:BF50)</f>
        <v>1646.6431746137398</v>
      </c>
      <c r="BI50" s="129">
        <f>BG50/BH50</f>
        <v>0.90171345873247766</v>
      </c>
      <c r="BK50" s="128"/>
      <c r="BL50" s="4" t="s">
        <v>14</v>
      </c>
      <c r="BM50" s="139">
        <f t="shared" ref="BM50:BP50" si="86">BM39*BM$42</f>
        <v>604.6073200562688</v>
      </c>
      <c r="BN50" s="139">
        <f t="shared" si="86"/>
        <v>1233.9139925222967</v>
      </c>
      <c r="BO50" s="139">
        <f t="shared" si="86"/>
        <v>0</v>
      </c>
      <c r="BP50" s="139">
        <f t="shared" si="86"/>
        <v>23.28961371797849</v>
      </c>
      <c r="BQ50" s="120">
        <f>BQ39</f>
        <v>1578.2089508716722</v>
      </c>
      <c r="BR50" s="165">
        <f>SUM(BM50:BP50)</f>
        <v>1861.8109262965438</v>
      </c>
      <c r="BS50" s="129">
        <f>BQ50/BR50</f>
        <v>0.84767412661552921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2050.0000000000005</v>
      </c>
      <c r="F52" s="165">
        <f>SUM(F47:F50)</f>
        <v>2050</v>
      </c>
      <c r="G52" s="165">
        <f>SUM(G47:G50)</f>
        <v>1054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1658.4558060242423</v>
      </c>
      <c r="AA52" s="165">
        <f>SUM(AA47:AA50)</f>
        <v>1917.8110322538557</v>
      </c>
      <c r="AB52" s="165">
        <f>SUM(AB47:AB50)</f>
        <v>1754.9305618371482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1881.7414801634086</v>
      </c>
      <c r="AK52" s="165">
        <f>SUM(AK47:AK50)</f>
        <v>2172.0689016417568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1706.5580144851413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0.99999999999999978</v>
      </c>
      <c r="F53" s="120">
        <f>F51/F52</f>
        <v>1</v>
      </c>
      <c r="G53" s="120">
        <f>G51/G52</f>
        <v>1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1.0000000000000002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</v>
      </c>
      <c r="Z53" s="120">
        <f>Z51/Z52</f>
        <v>1.0000000000000002</v>
      </c>
      <c r="AA53" s="120">
        <f>AA51/AA52</f>
        <v>1.0000000000000002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1.0000000000000002</v>
      </c>
      <c r="AK53" s="120">
        <f>AK51/AK52</f>
        <v>1.0000000000000002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0.99999999999999989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1284.8441431317442</v>
      </c>
      <c r="F58" s="139">
        <f t="shared" ref="F58:H58" si="87">F47*$K47</f>
        <v>0</v>
      </c>
      <c r="G58" s="139">
        <f t="shared" si="87"/>
        <v>446.44741096266313</v>
      </c>
      <c r="H58" s="139">
        <f t="shared" si="87"/>
        <v>318.70844590559278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520.25748251510254</v>
      </c>
      <c r="P58" s="139">
        <f t="shared" ref="P58:R58" si="88">P47*$U47</f>
        <v>0</v>
      </c>
      <c r="Q58" s="139">
        <f t="shared" si="88"/>
        <v>1003.1911106192073</v>
      </c>
      <c r="R58" s="139">
        <f t="shared" si="88"/>
        <v>663.29795801697037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601.24863597113779</v>
      </c>
      <c r="AJ58" s="139">
        <f t="shared" ref="AJ58:AL58" si="89">AJ47*$AO47</f>
        <v>0</v>
      </c>
      <c r="AK58" s="139">
        <f t="shared" si="89"/>
        <v>1138.171908997811</v>
      </c>
      <c r="AL58" s="139">
        <f t="shared" si="89"/>
        <v>752.96349499331814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695.77470396632964</v>
      </c>
      <c r="BD58" s="139">
        <f t="shared" ref="BD58:BF58" si="90">BD47*$BI47</f>
        <v>0</v>
      </c>
      <c r="BE58" s="139">
        <f t="shared" si="90"/>
        <v>1294.0859777199671</v>
      </c>
      <c r="BF58" s="139">
        <f t="shared" si="90"/>
        <v>856.67475338985798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748.80068606860323</v>
      </c>
      <c r="BN58" s="139">
        <f t="shared" ref="BN58:BP58" si="91">BN47*$BS47</f>
        <v>0</v>
      </c>
      <c r="BO58" s="139">
        <f t="shared" si="91"/>
        <v>1380.8967418304405</v>
      </c>
      <c r="BP58" s="139">
        <f t="shared" si="91"/>
        <v>914.47615152027015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159.02957883777844</v>
      </c>
      <c r="G59" s="139">
        <f t="shared" si="92"/>
        <v>827.22682686877874</v>
      </c>
      <c r="H59" s="139">
        <f t="shared" si="92"/>
        <v>1063.743594293443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28.690222266079211</v>
      </c>
      <c r="Q59" s="139">
        <f t="shared" si="93"/>
        <v>984.96124869562607</v>
      </c>
      <c r="R59" s="139">
        <f t="shared" si="93"/>
        <v>1173.0950801895749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33.734156833838568</v>
      </c>
      <c r="AK59" s="139">
        <f t="shared" si="94"/>
        <v>1121.8169439899621</v>
      </c>
      <c r="AL59" s="139">
        <f t="shared" si="94"/>
        <v>1336.8329391384664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39.675118167595876</v>
      </c>
      <c r="BE59" s="139">
        <f t="shared" si="95"/>
        <v>1280.2363522815497</v>
      </c>
      <c r="BF59" s="139">
        <f t="shared" si="95"/>
        <v>1526.6239646270092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43.028875281087174</v>
      </c>
      <c r="BO59" s="139">
        <f t="shared" si="96"/>
        <v>1368.5799156129399</v>
      </c>
      <c r="BP59" s="139">
        <f t="shared" si="96"/>
        <v>1632.5647885252865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313.04613933282656</v>
      </c>
      <c r="F60" s="139">
        <f t="shared" si="97"/>
        <v>737.14348238092543</v>
      </c>
      <c r="G60" s="139">
        <f t="shared" si="97"/>
        <v>3.8103782862479942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365.21430487382446</v>
      </c>
      <c r="P60" s="139">
        <f t="shared" si="98"/>
        <v>723.10007704453631</v>
      </c>
      <c r="Q60" s="139">
        <f t="shared" si="98"/>
        <v>24.669082750550963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404.97538034806888</v>
      </c>
      <c r="AJ60" s="139">
        <f t="shared" si="99"/>
        <v>812.64480685992328</v>
      </c>
      <c r="AK60" s="139">
        <f t="shared" si="99"/>
        <v>26.854821027994646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450.86666467930394</v>
      </c>
      <c r="BD60" s="139">
        <f t="shared" si="100"/>
        <v>916.09648381859824</v>
      </c>
      <c r="BE60" s="139">
        <f t="shared" si="100"/>
        <v>29.375313114007657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1396.3384616119099</v>
      </c>
      <c r="BI60" s="129">
        <f>BG60/BH60</f>
        <v>0.99999999999999989</v>
      </c>
      <c r="BK60" s="128"/>
      <c r="BL60" s="4" t="s">
        <v>13</v>
      </c>
      <c r="BM60" s="139">
        <f t="shared" ref="BM60:BP60" si="101">BM49*$BS49</f>
        <v>476.40285112666146</v>
      </c>
      <c r="BN60" s="139">
        <f t="shared" si="101"/>
        <v>973.71009986848821</v>
      </c>
      <c r="BO60" s="139">
        <f t="shared" si="101"/>
        <v>30.775789660539978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329.85226587202948</v>
      </c>
      <c r="F61" s="139">
        <f t="shared" si="102"/>
        <v>775.56698773374649</v>
      </c>
      <c r="G61" s="139">
        <f t="shared" si="102"/>
        <v>0</v>
      </c>
      <c r="H61" s="139">
        <f t="shared" si="102"/>
        <v>2.5807463942241382</v>
      </c>
      <c r="I61" s="120">
        <f>I50</f>
        <v>1108</v>
      </c>
      <c r="J61" s="165">
        <f>SUM(E61:H61)</f>
        <v>1108.0000000000002</v>
      </c>
      <c r="K61" s="129">
        <f>I61/J61</f>
        <v>0.99999999999999978</v>
      </c>
      <c r="M61" s="128"/>
      <c r="N61" s="4" t="s">
        <v>14</v>
      </c>
      <c r="O61" s="139">
        <f t="shared" ref="O61:R61" si="103">O50*$U50</f>
        <v>388.68080631058888</v>
      </c>
      <c r="P61" s="139">
        <f t="shared" si="103"/>
        <v>768.42217352529144</v>
      </c>
      <c r="Q61" s="139">
        <f t="shared" si="103"/>
        <v>0</v>
      </c>
      <c r="R61" s="139">
        <f t="shared" si="103"/>
        <v>15.630258269850382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432.8837671388485</v>
      </c>
      <c r="AJ61" s="139">
        <f t="shared" si="104"/>
        <v>867.36043577300688</v>
      </c>
      <c r="AK61" s="139">
        <f t="shared" si="104"/>
        <v>0</v>
      </c>
      <c r="AL61" s="139">
        <f t="shared" si="104"/>
        <v>17.099123600529278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484.01369983804761</v>
      </c>
      <c r="BD61" s="139">
        <f t="shared" si="105"/>
        <v>981.98964793251548</v>
      </c>
      <c r="BE61" s="139">
        <f t="shared" si="105"/>
        <v>0</v>
      </c>
      <c r="BF61" s="139">
        <f t="shared" si="105"/>
        <v>18.796964508619411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512.5099819740534</v>
      </c>
      <c r="BN61" s="139">
        <f t="shared" si="106"/>
        <v>1045.9569659300184</v>
      </c>
      <c r="BO61" s="139">
        <f t="shared" si="106"/>
        <v>0</v>
      </c>
      <c r="BP61" s="139">
        <f t="shared" si="106"/>
        <v>19.742002967600463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1927.7425483366001</v>
      </c>
      <c r="F63" s="165">
        <f>SUM(F58:F61)</f>
        <v>1671.7400489524503</v>
      </c>
      <c r="G63" s="165">
        <f>SUM(G58:G61)</f>
        <v>1277.4846161176897</v>
      </c>
      <c r="H63" s="165">
        <f>SUM(H58:H61)</f>
        <v>1385.03278659326</v>
      </c>
      <c r="K63" s="129"/>
      <c r="M63" s="128"/>
      <c r="N63" s="120" t="s">
        <v>195</v>
      </c>
      <c r="O63" s="165">
        <f>SUM(O58:O61)</f>
        <v>1274.1525936995158</v>
      </c>
      <c r="P63" s="165">
        <f>SUM(P58:P61)</f>
        <v>1520.212472835907</v>
      </c>
      <c r="Q63" s="165">
        <f>SUM(Q58:Q61)</f>
        <v>2012.8214420653844</v>
      </c>
      <c r="R63" s="165">
        <f>SUM(R58:R61)</f>
        <v>1852.0232964763957</v>
      </c>
      <c r="U63" s="129"/>
      <c r="AG63" s="128"/>
      <c r="AH63" s="120" t="s">
        <v>195</v>
      </c>
      <c r="AI63" s="165">
        <f>SUM(AI58:AI61)</f>
        <v>1439.1077834580551</v>
      </c>
      <c r="AJ63" s="165">
        <f>SUM(AJ58:AJ61)</f>
        <v>1713.7393994667686</v>
      </c>
      <c r="AK63" s="165">
        <f>SUM(AK58:AK61)</f>
        <v>2286.8436740157676</v>
      </c>
      <c r="AL63" s="165">
        <f>SUM(AL58:AL61)</f>
        <v>2106.895557732314</v>
      </c>
      <c r="AO63" s="129"/>
      <c r="BA63" s="128"/>
      <c r="BB63" s="120" t="s">
        <v>195</v>
      </c>
      <c r="BC63" s="165">
        <f>SUM(BC58:BC61)</f>
        <v>1630.6550684836811</v>
      </c>
      <c r="BD63" s="165">
        <f>SUM(BD58:BD61)</f>
        <v>1937.7612499187096</v>
      </c>
      <c r="BE63" s="165">
        <f>SUM(BE58:BE61)</f>
        <v>2603.6976431155244</v>
      </c>
      <c r="BF63" s="165">
        <f>SUM(BF58:BF61)</f>
        <v>2402.0956825254866</v>
      </c>
      <c r="BI63" s="129"/>
      <c r="BK63" s="128"/>
      <c r="BL63" s="120" t="s">
        <v>195</v>
      </c>
      <c r="BM63" s="165">
        <f>SUM(BM58:BM61)</f>
        <v>1737.7135191693183</v>
      </c>
      <c r="BN63" s="165">
        <f>SUM(BN58:BN61)</f>
        <v>2062.6959410795939</v>
      </c>
      <c r="BO63" s="165">
        <f>SUM(BO58:BO61)</f>
        <v>2780.2524471039205</v>
      </c>
      <c r="BP63" s="165">
        <f>SUM(BP58:BP61)</f>
        <v>2566.7829430131569</v>
      </c>
      <c r="BS63" s="129"/>
    </row>
    <row r="64" spans="3:71" x14ac:dyDescent="0.3">
      <c r="C64" s="128"/>
      <c r="D64" s="120" t="s">
        <v>194</v>
      </c>
      <c r="E64" s="120">
        <f>E62/E63</f>
        <v>1.0634200099846802</v>
      </c>
      <c r="F64" s="120">
        <f>F62/F63</f>
        <v>1.2262672066058211</v>
      </c>
      <c r="G64" s="120">
        <f>G62/G63</f>
        <v>0.82505885918464872</v>
      </c>
      <c r="H64" s="120">
        <f>H62/H63</f>
        <v>0.79998106234389399</v>
      </c>
      <c r="K64" s="129"/>
      <c r="M64" s="128"/>
      <c r="N64" s="120" t="s">
        <v>194</v>
      </c>
      <c r="O64" s="120">
        <f>O62/O63</f>
        <v>1.0422710839571088</v>
      </c>
      <c r="P64" s="120">
        <f>P62/P63</f>
        <v>1.0909368497223597</v>
      </c>
      <c r="Q64" s="120">
        <f>Q62/Q63</f>
        <v>0.95279739780890005</v>
      </c>
      <c r="R64" s="120">
        <f>R62/R63</f>
        <v>0.94757477682706648</v>
      </c>
      <c r="U64" s="129"/>
      <c r="AG64" s="128"/>
      <c r="AH64" s="120" t="s">
        <v>194</v>
      </c>
      <c r="AI64" s="120">
        <f>AI62/AI63</f>
        <v>1.0445355293815779</v>
      </c>
      <c r="AJ64" s="120">
        <f>AJ62/AJ63</f>
        <v>1.0980324550797596</v>
      </c>
      <c r="AK64" s="120">
        <f>AK62/AK63</f>
        <v>0.94981083592283233</v>
      </c>
      <c r="AL64" s="120">
        <f>AL62/AL63</f>
        <v>0.94431677694438954</v>
      </c>
      <c r="AO64" s="129"/>
      <c r="BA64" s="128"/>
      <c r="BB64" s="120" t="s">
        <v>194</v>
      </c>
      <c r="BC64" s="120">
        <f>BC62/BC63</f>
        <v>1.0465475179076595</v>
      </c>
      <c r="BD64" s="120">
        <f>BD62/BD63</f>
        <v>1.1047112591822752</v>
      </c>
      <c r="BE64" s="120">
        <f>BE62/BE63</f>
        <v>0.94706037166175139</v>
      </c>
      <c r="BF64" s="120">
        <f>BF62/BF63</f>
        <v>0.94131391935430953</v>
      </c>
      <c r="BI64" s="129"/>
      <c r="BK64" s="128"/>
      <c r="BL64" s="120" t="s">
        <v>194</v>
      </c>
      <c r="BM64" s="120">
        <f>BM62/BM63</f>
        <v>1.1108611442021217</v>
      </c>
      <c r="BN64" s="120">
        <f>BN62/BN63</f>
        <v>1.1749464278957291</v>
      </c>
      <c r="BO64" s="120">
        <f>BO62/BO63</f>
        <v>1.003008964630417</v>
      </c>
      <c r="BP64" s="120">
        <f>BP62/BP63</f>
        <v>0.99678804273637178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1366.3289715179174</v>
      </c>
      <c r="F69" s="139">
        <f t="shared" ref="F69:H69" si="107">F58*F$64</f>
        <v>0</v>
      </c>
      <c r="G69" s="139">
        <f t="shared" si="107"/>
        <v>368.34539157479486</v>
      </c>
      <c r="H69" s="139">
        <f t="shared" si="107"/>
        <v>254.96072113352758</v>
      </c>
      <c r="I69" s="120">
        <f>I58</f>
        <v>2050</v>
      </c>
      <c r="J69" s="165">
        <f>SUM(E69:H69)</f>
        <v>1989.6350842262398</v>
      </c>
      <c r="K69" s="129">
        <f>I69/J69</f>
        <v>1.030339692063299</v>
      </c>
      <c r="M69" s="128"/>
      <c r="N69" s="4" t="s">
        <v>11</v>
      </c>
      <c r="O69" s="139">
        <f>O58*O$64</f>
        <v>542.2493302378125</v>
      </c>
      <c r="P69" s="139">
        <f t="shared" ref="P69:R69" si="108">P58*P$64</f>
        <v>0</v>
      </c>
      <c r="Q69" s="139">
        <f t="shared" si="108"/>
        <v>955.83787970300114</v>
      </c>
      <c r="R69" s="139">
        <f t="shared" si="108"/>
        <v>628.52441453777965</v>
      </c>
      <c r="S69" s="120">
        <f>S58</f>
        <v>2186.7465511512801</v>
      </c>
      <c r="T69" s="165">
        <f>SUM(O69:R69)</f>
        <v>2126.6116244785935</v>
      </c>
      <c r="U69" s="129">
        <f>S69/T69</f>
        <v>1.0282773431596521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195.01275740910279</v>
      </c>
      <c r="G70" s="139">
        <f t="shared" si="109"/>
        <v>682.51082206329147</v>
      </c>
      <c r="H70" s="139">
        <f t="shared" si="109"/>
        <v>850.97473062438075</v>
      </c>
      <c r="I70" s="120">
        <f>I59</f>
        <v>2050</v>
      </c>
      <c r="J70" s="165">
        <f>SUM(E70:H70)</f>
        <v>1728.498310096775</v>
      </c>
      <c r="K70" s="129">
        <f>I70/J70</f>
        <v>1.1860005809813172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31.299220696790755</v>
      </c>
      <c r="Q70" s="139">
        <f t="shared" si="110"/>
        <v>938.46851469979731</v>
      </c>
      <c r="R70" s="139">
        <f t="shared" si="110"/>
        <v>1111.5953088075662</v>
      </c>
      <c r="S70" s="120">
        <f>S59</f>
        <v>2186.7465511512801</v>
      </c>
      <c r="T70" s="165">
        <f>SUM(O70:R70)</f>
        <v>2081.363044204154</v>
      </c>
      <c r="U70" s="129">
        <f>S70/T70</f>
        <v>1.0506319679503204</v>
      </c>
    </row>
    <row r="71" spans="3:21" x14ac:dyDescent="0.3">
      <c r="C71" s="128"/>
      <c r="D71" s="4" t="s">
        <v>13</v>
      </c>
      <c r="E71" s="139">
        <f t="shared" ref="E71:H71" si="111">E60*E$64</f>
        <v>332.89952861498</v>
      </c>
      <c r="F71" s="139">
        <f t="shared" si="111"/>
        <v>903.9348790069447</v>
      </c>
      <c r="G71" s="139">
        <f t="shared" si="111"/>
        <v>3.143786361913727</v>
      </c>
      <c r="H71" s="139">
        <f t="shared" si="111"/>
        <v>0</v>
      </c>
      <c r="I71" s="120">
        <f>I60</f>
        <v>1054</v>
      </c>
      <c r="J71" s="165">
        <f>SUM(E71:H71)</f>
        <v>1239.9781939838383</v>
      </c>
      <c r="K71" s="129">
        <f>I71/J71</f>
        <v>0.8500149479352358</v>
      </c>
      <c r="M71" s="128"/>
      <c r="N71" s="4" t="s">
        <v>13</v>
      </c>
      <c r="O71" s="139">
        <f t="shared" ref="O71:R71" si="112">O60*O$64</f>
        <v>380.65230941748302</v>
      </c>
      <c r="P71" s="139">
        <f t="shared" si="112"/>
        <v>788.85652008496209</v>
      </c>
      <c r="Q71" s="139">
        <f t="shared" si="112"/>
        <v>23.504637851057382</v>
      </c>
      <c r="R71" s="139">
        <f t="shared" si="112"/>
        <v>0</v>
      </c>
      <c r="S71" s="120">
        <f>S60</f>
        <v>1112.9834646689119</v>
      </c>
      <c r="T71" s="165">
        <f>SUM(O71:R71)</f>
        <v>1193.0134673535026</v>
      </c>
      <c r="U71" s="129">
        <f>S71/T71</f>
        <v>0.93291777094342143</v>
      </c>
    </row>
    <row r="72" spans="3:21" x14ac:dyDescent="0.3">
      <c r="C72" s="128"/>
      <c r="D72" s="4" t="s">
        <v>14</v>
      </c>
      <c r="E72" s="139">
        <f t="shared" ref="E72:H72" si="113">E61*E$64</f>
        <v>350.77149986710299</v>
      </c>
      <c r="F72" s="139">
        <f t="shared" si="113"/>
        <v>951.05236358395246</v>
      </c>
      <c r="G72" s="139">
        <f t="shared" si="113"/>
        <v>0</v>
      </c>
      <c r="H72" s="139">
        <f t="shared" si="113"/>
        <v>2.0645482420915999</v>
      </c>
      <c r="I72" s="120">
        <f>I61</f>
        <v>1108</v>
      </c>
      <c r="J72" s="165">
        <f>SUM(E72:H72)</f>
        <v>1303.888411693147</v>
      </c>
      <c r="K72" s="129">
        <f>I72/J72</f>
        <v>0.84976596928353809</v>
      </c>
      <c r="M72" s="128"/>
      <c r="N72" s="4" t="s">
        <v>14</v>
      </c>
      <c r="O72" s="139">
        <f t="shared" ref="O72:R72" si="114">O61*O$64</f>
        <v>405.11076530666054</v>
      </c>
      <c r="P72" s="139">
        <f t="shared" si="114"/>
        <v>838.30006524248984</v>
      </c>
      <c r="Q72" s="139">
        <f t="shared" si="114"/>
        <v>0</v>
      </c>
      <c r="R72" s="139">
        <f t="shared" si="114"/>
        <v>14.810838491802885</v>
      </c>
      <c r="S72" s="120">
        <f>S61</f>
        <v>1172.7332381057306</v>
      </c>
      <c r="T72" s="165">
        <f>SUM(O72:R72)</f>
        <v>1258.2216690409534</v>
      </c>
      <c r="U72" s="129">
        <f>S72/T72</f>
        <v>0.93205614476471055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2050.0000000000005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0.99999999999999978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1407.7829717709351</v>
      </c>
      <c r="F80" s="139">
        <f t="shared" ref="F80:H80" si="115">F69*$K69</f>
        <v>0</v>
      </c>
      <c r="G80" s="139">
        <f t="shared" si="115"/>
        <v>379.52087732810941</v>
      </c>
      <c r="H80" s="139">
        <f t="shared" si="115"/>
        <v>262.69615090095544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557.58270062703866</v>
      </c>
      <c r="P80" s="139">
        <f t="shared" ref="P80:R80" si="116">P69*$U69</f>
        <v>0</v>
      </c>
      <c r="Q80" s="139">
        <f t="shared" si="116"/>
        <v>982.86643543235721</v>
      </c>
      <c r="R80" s="139">
        <f t="shared" si="116"/>
        <v>646.29741509188386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231.28524358596459</v>
      </c>
      <c r="G81" s="139">
        <f t="shared" si="117"/>
        <v>809.45823149310013</v>
      </c>
      <c r="H81" s="139">
        <f t="shared" si="117"/>
        <v>1009.2565249209355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32.883961835980671</v>
      </c>
      <c r="Q81" s="139">
        <f t="shared" si="118"/>
        <v>985.98502245846225</v>
      </c>
      <c r="R81" s="139">
        <f t="shared" si="118"/>
        <v>1167.8775668568373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282.96957548332676</v>
      </c>
      <c r="F82" s="139">
        <f t="shared" si="119"/>
        <v>768.35815911593181</v>
      </c>
      <c r="G82" s="139">
        <f t="shared" si="119"/>
        <v>2.6722654007416011</v>
      </c>
      <c r="H82" s="139">
        <f t="shared" si="119"/>
        <v>0</v>
      </c>
      <c r="I82" s="120">
        <f>I71</f>
        <v>1054</v>
      </c>
      <c r="J82" s="165">
        <f>SUM(E82:H82)</f>
        <v>1054.0000000000002</v>
      </c>
      <c r="K82" s="129">
        <f>I82/J82</f>
        <v>0.99999999999999978</v>
      </c>
      <c r="M82" s="128"/>
      <c r="N82" s="4" t="s">
        <v>13</v>
      </c>
      <c r="O82" s="139">
        <f t="shared" ref="O82:R82" si="120">O71*$U71</f>
        <v>355.11730400622383</v>
      </c>
      <c r="P82" s="139">
        <f t="shared" si="120"/>
        <v>735.9382663118472</v>
      </c>
      <c r="Q82" s="139">
        <f t="shared" si="120"/>
        <v>21.927894350840823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298.0736835816092</v>
      </c>
      <c r="F83" s="139">
        <f t="shared" si="121"/>
        <v>808.17193358031727</v>
      </c>
      <c r="G83" s="139">
        <f t="shared" si="121"/>
        <v>0</v>
      </c>
      <c r="H83" s="139">
        <f t="shared" si="121"/>
        <v>1.7543828380735931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377.58597811440745</v>
      </c>
      <c r="P83" s="139">
        <f t="shared" si="122"/>
        <v>781.34272696592041</v>
      </c>
      <c r="Q83" s="139">
        <f t="shared" si="122"/>
        <v>0</v>
      </c>
      <c r="R83" s="139">
        <f t="shared" si="122"/>
        <v>13.804533025402577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1988.826230835871</v>
      </c>
      <c r="F85" s="165">
        <f>SUM(F80:F83)</f>
        <v>1807.8153362822136</v>
      </c>
      <c r="G85" s="165">
        <f>SUM(G80:G83)</f>
        <v>1191.6513742219513</v>
      </c>
      <c r="H85" s="165">
        <f>SUM(H80:H83)</f>
        <v>1273.7070586599643</v>
      </c>
      <c r="K85" s="129"/>
      <c r="M85" s="128"/>
      <c r="N85" s="120" t="s">
        <v>195</v>
      </c>
      <c r="O85" s="165">
        <f>SUM(O80:O83)</f>
        <v>1290.28598274767</v>
      </c>
      <c r="P85" s="165">
        <f>SUM(P80:P83)</f>
        <v>1550.1649551137484</v>
      </c>
      <c r="Q85" s="165">
        <f>SUM(Q80:Q83)</f>
        <v>1990.7793522416603</v>
      </c>
      <c r="R85" s="165">
        <f>SUM(R80:R83)</f>
        <v>1827.979514974124</v>
      </c>
      <c r="U85" s="129"/>
    </row>
    <row r="86" spans="3:21" x14ac:dyDescent="0.3">
      <c r="C86" s="128"/>
      <c r="D86" s="120" t="s">
        <v>194</v>
      </c>
      <c r="E86" s="120">
        <f>E84/E85</f>
        <v>1.0307587300567826</v>
      </c>
      <c r="F86" s="120">
        <f>F84/F85</f>
        <v>1.1339653773575353</v>
      </c>
      <c r="G86" s="120">
        <f>G84/G85</f>
        <v>0.88448687493703759</v>
      </c>
      <c r="H86" s="120">
        <f>H84/H85</f>
        <v>0.86990175053728558</v>
      </c>
      <c r="K86" s="129"/>
      <c r="M86" s="128"/>
      <c r="N86" s="120" t="s">
        <v>194</v>
      </c>
      <c r="O86" s="120">
        <f>O84/O85</f>
        <v>1.0292388065271758</v>
      </c>
      <c r="P86" s="120">
        <f>P84/P85</f>
        <v>1.0698576306690843</v>
      </c>
      <c r="Q86" s="120">
        <f>Q84/Q85</f>
        <v>0.96334685714635304</v>
      </c>
      <c r="R86" s="120">
        <f>R84/R85</f>
        <v>0.96003841807931345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1451.0845881781725</v>
      </c>
      <c r="F91" s="139">
        <f t="shared" ref="F91:H91" si="123">F80*F$86</f>
        <v>0</v>
      </c>
      <c r="G91" s="139">
        <f t="shared" si="123"/>
        <v>335.68123476130228</v>
      </c>
      <c r="H91" s="139">
        <f t="shared" si="123"/>
        <v>228.51984152814808</v>
      </c>
      <c r="I91" s="120">
        <f>I80</f>
        <v>2050</v>
      </c>
      <c r="J91" s="165">
        <f>SUM(E91:H91)</f>
        <v>2015.2856644676228</v>
      </c>
      <c r="K91" s="129">
        <f>I91/J91</f>
        <v>1.0172255160369772</v>
      </c>
      <c r="M91" s="128"/>
      <c r="N91" s="4" t="s">
        <v>11</v>
      </c>
      <c r="O91" s="139">
        <f>O80*O$86</f>
        <v>573.88575333357278</v>
      </c>
      <c r="P91" s="139">
        <f t="shared" ref="P91:R91" si="124">P80*P$86</f>
        <v>0</v>
      </c>
      <c r="Q91" s="139">
        <f t="shared" si="124"/>
        <v>946.84129156840027</v>
      </c>
      <c r="R91" s="139">
        <f t="shared" si="124"/>
        <v>620.47034799356163</v>
      </c>
      <c r="S91" s="120">
        <f>S80</f>
        <v>2186.7465511512801</v>
      </c>
      <c r="T91" s="165">
        <f>SUM(O91:R91)</f>
        <v>2141.1973928955344</v>
      </c>
      <c r="U91" s="129">
        <f>S91/T91</f>
        <v>1.0212727506613248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262.26945852018781</v>
      </c>
      <c r="G92" s="139">
        <f t="shared" si="125"/>
        <v>715.95518156539333</v>
      </c>
      <c r="H92" s="139">
        <f t="shared" si="125"/>
        <v>877.95401776989934</v>
      </c>
      <c r="I92" s="120">
        <f>I81</f>
        <v>2050</v>
      </c>
      <c r="J92" s="165">
        <f>SUM(E92:H92)</f>
        <v>1856.1786578554804</v>
      </c>
      <c r="K92" s="129">
        <f>I92/J92</f>
        <v>1.1044195510622072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35.181157496854873</v>
      </c>
      <c r="Q92" s="139">
        <f t="shared" si="126"/>
        <v>949.84557257873598</v>
      </c>
      <c r="R92" s="139">
        <f t="shared" si="126"/>
        <v>1121.2073317955558</v>
      </c>
      <c r="S92" s="120">
        <f>S81</f>
        <v>2186.7465511512801</v>
      </c>
      <c r="T92" s="165">
        <f>SUM(O92:R92)</f>
        <v>2106.2340618711469</v>
      </c>
      <c r="U92" s="129">
        <f>S92/T92</f>
        <v>1.0382258034553895</v>
      </c>
    </row>
    <row r="93" spans="3:21" x14ac:dyDescent="0.3">
      <c r="C93" s="128"/>
      <c r="D93" s="4" t="s">
        <v>13</v>
      </c>
      <c r="E93" s="139">
        <f t="shared" ref="E93:H93" si="127">E82*E$86</f>
        <v>291.6733602699008</v>
      </c>
      <c r="F93" s="139">
        <f t="shared" si="127"/>
        <v>871.29154984763875</v>
      </c>
      <c r="G93" s="139">
        <f t="shared" si="127"/>
        <v>2.3635836733043094</v>
      </c>
      <c r="H93" s="139">
        <f t="shared" si="127"/>
        <v>0</v>
      </c>
      <c r="I93" s="120">
        <f>I82</f>
        <v>1054</v>
      </c>
      <c r="J93" s="165">
        <f>SUM(E93:H93)</f>
        <v>1165.3284937908438</v>
      </c>
      <c r="K93" s="129">
        <f>I93/J93</f>
        <v>0.90446599874281852</v>
      </c>
      <c r="M93" s="128"/>
      <c r="N93" s="4" t="s">
        <v>13</v>
      </c>
      <c r="O93" s="139">
        <f t="shared" ref="O93:R93" si="128">O82*O$86</f>
        <v>365.5005101525141</v>
      </c>
      <c r="P93" s="139">
        <f t="shared" si="128"/>
        <v>787.34916991510647</v>
      </c>
      <c r="Q93" s="139">
        <f t="shared" si="128"/>
        <v>21.124168106719775</v>
      </c>
      <c r="R93" s="139">
        <f t="shared" si="128"/>
        <v>0</v>
      </c>
      <c r="S93" s="120">
        <f>S82</f>
        <v>1112.9834646689119</v>
      </c>
      <c r="T93" s="165">
        <f>SUM(O93:R93)</f>
        <v>1173.9738481743402</v>
      </c>
      <c r="U93" s="129">
        <f>S93/T93</f>
        <v>0.94804791980649727</v>
      </c>
    </row>
    <row r="94" spans="3:21" x14ac:dyDescent="0.3">
      <c r="C94" s="128"/>
      <c r="D94" s="4" t="s">
        <v>14</v>
      </c>
      <c r="E94" s="139">
        <f t="shared" ref="E94:H94" si="129">E83*E$86</f>
        <v>307.24205155192675</v>
      </c>
      <c r="F94" s="139">
        <f t="shared" si="129"/>
        <v>916.4389916321735</v>
      </c>
      <c r="G94" s="139">
        <f t="shared" si="129"/>
        <v>0</v>
      </c>
      <c r="H94" s="139">
        <f t="shared" si="129"/>
        <v>1.5261407019527899</v>
      </c>
      <c r="I94" s="120">
        <f>I83</f>
        <v>1108</v>
      </c>
      <c r="J94" s="165">
        <f>SUM(E94:H94)</f>
        <v>1225.2071838860529</v>
      </c>
      <c r="K94" s="129">
        <f>I94/J94</f>
        <v>0.90433684569633288</v>
      </c>
      <c r="M94" s="128"/>
      <c r="N94" s="4" t="s">
        <v>14</v>
      </c>
      <c r="O94" s="139">
        <f t="shared" ref="O94:R94" si="130">O83*O$86</f>
        <v>388.62614147586908</v>
      </c>
      <c r="P94" s="139">
        <f t="shared" si="130"/>
        <v>835.92547861228093</v>
      </c>
      <c r="Q94" s="139">
        <f t="shared" si="130"/>
        <v>0</v>
      </c>
      <c r="R94" s="139">
        <f t="shared" si="130"/>
        <v>13.252882048031129</v>
      </c>
      <c r="S94" s="120">
        <f>S83</f>
        <v>1172.7332381057306</v>
      </c>
      <c r="T94" s="165">
        <f>SUM(O94:R94)</f>
        <v>1237.8045021361811</v>
      </c>
      <c r="U94" s="129">
        <f>S94/T94</f>
        <v>0.94743009585265547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1658.4558060242423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1.0000000000000002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1476.0802690228461</v>
      </c>
      <c r="F102" s="139">
        <f t="shared" ref="F102:H102" si="131">F91*$K91</f>
        <v>0</v>
      </c>
      <c r="G102" s="139">
        <f t="shared" si="131"/>
        <v>341.46351725399541</v>
      </c>
      <c r="H102" s="139">
        <f t="shared" si="131"/>
        <v>232.45621372315867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586.09388187232446</v>
      </c>
      <c r="P102" s="139">
        <f t="shared" ref="P102:R102" si="132">P91*$U91</f>
        <v>0</v>
      </c>
      <c r="Q102" s="139">
        <f t="shared" si="132"/>
        <v>966.98321027978159</v>
      </c>
      <c r="R102" s="139">
        <f t="shared" si="132"/>
        <v>633.66945899917414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289.65551763619402</v>
      </c>
      <c r="G103" s="139">
        <f t="shared" si="133"/>
        <v>790.71490020511283</v>
      </c>
      <c r="H103" s="139">
        <f t="shared" si="133"/>
        <v>969.62958215869332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36.52598550866275</v>
      </c>
      <c r="Q103" s="139">
        <f t="shared" si="134"/>
        <v>986.15418274910269</v>
      </c>
      <c r="R103" s="139">
        <f t="shared" si="134"/>
        <v>1164.0663828935144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263.80863710318977</v>
      </c>
      <c r="F104" s="139">
        <f t="shared" si="135"/>
        <v>788.05358182912278</v>
      </c>
      <c r="G104" s="139">
        <f t="shared" si="135"/>
        <v>2.1377810676874018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346.51199833830452</v>
      </c>
      <c r="P104" s="139">
        <f t="shared" si="136"/>
        <v>746.44474269938905</v>
      </c>
      <c r="Q104" s="139">
        <f t="shared" si="136"/>
        <v>20.026723631218438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277.85030776573956</v>
      </c>
      <c r="F105" s="139">
        <f t="shared" si="137"/>
        <v>828.76954696576774</v>
      </c>
      <c r="G105" s="139">
        <f t="shared" si="137"/>
        <v>0</v>
      </c>
      <c r="H105" s="139">
        <f t="shared" si="137"/>
        <v>1.3801452684927733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368.1961024693303</v>
      </c>
      <c r="P105" s="139">
        <f t="shared" si="138"/>
        <v>791.9809563273102</v>
      </c>
      <c r="Q105" s="139">
        <f t="shared" si="138"/>
        <v>0</v>
      </c>
      <c r="R105" s="139">
        <f t="shared" si="138"/>
        <v>12.556179309090069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2017.7392138917753</v>
      </c>
      <c r="F107" s="165">
        <f>SUM(F102:F105)</f>
        <v>1906.4786464310846</v>
      </c>
      <c r="G107" s="165">
        <f>SUM(G102:G105)</f>
        <v>1134.3161985267957</v>
      </c>
      <c r="H107" s="165">
        <f>SUM(H102:H105)</f>
        <v>1203.4659411503446</v>
      </c>
      <c r="K107" s="129"/>
      <c r="M107" s="128"/>
      <c r="N107" s="120" t="s">
        <v>195</v>
      </c>
      <c r="O107" s="165">
        <f>SUM(O102:O105)</f>
        <v>1300.8019826799593</v>
      </c>
      <c r="P107" s="165">
        <f>SUM(P102:P105)</f>
        <v>1574.9516845353619</v>
      </c>
      <c r="Q107" s="165">
        <f>SUM(Q102:Q105)</f>
        <v>1973.1641166601025</v>
      </c>
      <c r="R107" s="165">
        <f>SUM(R102:R105)</f>
        <v>1810.2920212017787</v>
      </c>
      <c r="U107" s="129"/>
    </row>
    <row r="108" spans="3:21" x14ac:dyDescent="0.3">
      <c r="C108" s="128"/>
      <c r="D108" s="120" t="s">
        <v>194</v>
      </c>
      <c r="E108" s="120">
        <f>E106/E107</f>
        <v>1.0159885806283167</v>
      </c>
      <c r="F108" s="120">
        <f>F106/F107</f>
        <v>1.0752808607836162</v>
      </c>
      <c r="G108" s="120">
        <f>G106/G107</f>
        <v>0.92919417122746983</v>
      </c>
      <c r="H108" s="120">
        <f>H106/H107</f>
        <v>0.92067416460569496</v>
      </c>
      <c r="K108" s="129"/>
      <c r="M108" s="128"/>
      <c r="N108" s="120" t="s">
        <v>194</v>
      </c>
      <c r="O108" s="120">
        <f>O106/O107</f>
        <v>1.0209181894279842</v>
      </c>
      <c r="P108" s="120">
        <f>P106/P107</f>
        <v>1.0530201163050381</v>
      </c>
      <c r="Q108" s="120">
        <f>Q106/Q107</f>
        <v>0.97194704488142603</v>
      </c>
      <c r="R108" s="120">
        <f>R106/R107</f>
        <v>0.96941849231160071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1499.6806974179851</v>
      </c>
      <c r="F113" s="139">
        <f t="shared" ref="F113:H113" si="139">F102*F$108</f>
        <v>0</v>
      </c>
      <c r="G113" s="139">
        <f t="shared" si="139"/>
        <v>317.28590991924312</v>
      </c>
      <c r="H113" s="139">
        <f t="shared" si="139"/>
        <v>214.01643037697198</v>
      </c>
      <c r="I113" s="120">
        <f>I102</f>
        <v>2050</v>
      </c>
      <c r="J113" s="165">
        <f>SUM(E113:H113)</f>
        <v>2030.9830377142002</v>
      </c>
      <c r="K113" s="129">
        <f>I113/J113</f>
        <v>1.0093634274302963</v>
      </c>
      <c r="M113" s="128"/>
      <c r="N113" s="4" t="s">
        <v>11</v>
      </c>
      <c r="O113" s="139">
        <f>O102*O$108</f>
        <v>598.35390471591234</v>
      </c>
      <c r="P113" s="139">
        <f t="shared" ref="P113:R113" si="140">P102*P$108</f>
        <v>0</v>
      </c>
      <c r="Q113" s="139">
        <f t="shared" si="140"/>
        <v>939.85647368138825</v>
      </c>
      <c r="R113" s="139">
        <f t="shared" si="140"/>
        <v>614.29089156688713</v>
      </c>
      <c r="S113" s="120">
        <f>S102</f>
        <v>2186.7465511512801</v>
      </c>
      <c r="T113" s="165">
        <f>SUM(O113:R113)</f>
        <v>2152.5012699641879</v>
      </c>
      <c r="U113" s="129">
        <f>S113/T113</f>
        <v>1.0159095289117586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311.46103433457063</v>
      </c>
      <c r="G114" s="139">
        <f t="shared" si="141"/>
        <v>734.72767637330128</v>
      </c>
      <c r="H114" s="139">
        <f t="shared" si="141"/>
        <v>892.71290553092399</v>
      </c>
      <c r="I114" s="120">
        <f>I103</f>
        <v>2050</v>
      </c>
      <c r="J114" s="165">
        <f>SUM(E114:H114)</f>
        <v>1938.9016162387959</v>
      </c>
      <c r="K114" s="129">
        <f>I114/J114</f>
        <v>1.0572996498794611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38.462597508488187</v>
      </c>
      <c r="Q114" s="139">
        <f t="shared" si="142"/>
        <v>958.48964372044816</v>
      </c>
      <c r="R114" s="139">
        <f t="shared" si="142"/>
        <v>1128.4674778552492</v>
      </c>
      <c r="S114" s="120">
        <f>S103</f>
        <v>2186.7465511512801</v>
      </c>
      <c r="T114" s="165">
        <f>SUM(O114:R114)</f>
        <v>2125.4197190841855</v>
      </c>
      <c r="U114" s="129">
        <f>S114/T114</f>
        <v>1.0288539865874207</v>
      </c>
    </row>
    <row r="115" spans="3:71" x14ac:dyDescent="0.3">
      <c r="C115" s="128"/>
      <c r="D115" s="4" t="s">
        <v>13</v>
      </c>
      <c r="E115" s="139">
        <f t="shared" ref="E115:H115" si="143">E104*E$108</f>
        <v>268.02656276796046</v>
      </c>
      <c r="F115" s="139">
        <f t="shared" si="143"/>
        <v>847.37893381283106</v>
      </c>
      <c r="G115" s="139">
        <f t="shared" si="143"/>
        <v>1.986413707455571</v>
      </c>
      <c r="H115" s="139">
        <f t="shared" si="143"/>
        <v>0</v>
      </c>
      <c r="I115" s="120">
        <f>I104</f>
        <v>1054</v>
      </c>
      <c r="J115" s="165">
        <f>SUM(E115:H115)</f>
        <v>1117.3919102882471</v>
      </c>
      <c r="K115" s="129">
        <f>I115/J115</f>
        <v>0.94326797097368076</v>
      </c>
      <c r="M115" s="128"/>
      <c r="N115" s="4" t="s">
        <v>13</v>
      </c>
      <c r="O115" s="139">
        <f t="shared" ref="O115:R115" si="144">O104*O$108</f>
        <v>353.76040195861452</v>
      </c>
      <c r="P115" s="139">
        <f t="shared" si="144"/>
        <v>786.02132977259487</v>
      </c>
      <c r="Q115" s="139">
        <f t="shared" si="144"/>
        <v>19.464914852019781</v>
      </c>
      <c r="R115" s="139">
        <f t="shared" si="144"/>
        <v>0</v>
      </c>
      <c r="S115" s="120">
        <f>S104</f>
        <v>1112.9834646689119</v>
      </c>
      <c r="T115" s="165">
        <f>SUM(O115:R115)</f>
        <v>1159.2466465832292</v>
      </c>
      <c r="U115" s="129">
        <f>S115/T115</f>
        <v>0.96009202868891297</v>
      </c>
    </row>
    <row r="116" spans="3:71" x14ac:dyDescent="0.3">
      <c r="C116" s="128"/>
      <c r="D116" s="4" t="s">
        <v>14</v>
      </c>
      <c r="E116" s="139">
        <f t="shared" ref="E116:H116" si="145">E105*E$108</f>
        <v>282.2927398140547</v>
      </c>
      <c r="F116" s="139">
        <f t="shared" si="145"/>
        <v>891.16003185259831</v>
      </c>
      <c r="G116" s="139">
        <f t="shared" si="145"/>
        <v>0</v>
      </c>
      <c r="H116" s="139">
        <f t="shared" si="145"/>
        <v>1.2706640921040866</v>
      </c>
      <c r="I116" s="120">
        <f>I105</f>
        <v>1108</v>
      </c>
      <c r="J116" s="165">
        <f>SUM(E116:H116)</f>
        <v>1174.7234357587572</v>
      </c>
      <c r="K116" s="129">
        <f>I116/J116</f>
        <v>0.94320072816487199</v>
      </c>
      <c r="M116" s="128"/>
      <c r="N116" s="4" t="s">
        <v>14</v>
      </c>
      <c r="O116" s="139">
        <f t="shared" ref="O116:R116" si="146">O105*O$108</f>
        <v>375.89809828742921</v>
      </c>
      <c r="P116" s="139">
        <f t="shared" si="146"/>
        <v>833.97187874315944</v>
      </c>
      <c r="Q116" s="139">
        <f t="shared" si="146"/>
        <v>0</v>
      </c>
      <c r="R116" s="139">
        <f t="shared" si="146"/>
        <v>12.172192415012212</v>
      </c>
      <c r="S116" s="120">
        <f>S105</f>
        <v>1172.7332381057306</v>
      </c>
      <c r="T116" s="165">
        <f>SUM(O116:R116)</f>
        <v>1222.0421694456008</v>
      </c>
      <c r="U116" s="129">
        <f>S116/T116</f>
        <v>0.95965038476353071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2050.0000000000005</v>
      </c>
      <c r="F118" s="165">
        <f>SUM(F113:F116)</f>
        <v>2050</v>
      </c>
      <c r="G118" s="165">
        <f>SUM(G113:G116)</f>
        <v>1054</v>
      </c>
      <c r="H118" s="165">
        <f>SUM(H113:H116)</f>
        <v>1108.0000000000002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0.99999999999999978</v>
      </c>
      <c r="F119" s="120">
        <f>F117/F118</f>
        <v>1</v>
      </c>
      <c r="G119" s="120">
        <f>G117/G118</f>
        <v>1</v>
      </c>
      <c r="H119" s="120">
        <f>H117/H118</f>
        <v>0.99999999999999978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0.99999999999999989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1499.6806974179851</v>
      </c>
      <c r="F122" s="159">
        <f t="shared" si="148"/>
        <v>0</v>
      </c>
      <c r="G122" s="159">
        <f t="shared" si="148"/>
        <v>317.28590991924312</v>
      </c>
      <c r="H122" s="158">
        <f t="shared" si="148"/>
        <v>214.01643037697198</v>
      </c>
      <c r="N122" s="150"/>
      <c r="O122" s="160" t="str">
        <f>N36</f>
        <v>A</v>
      </c>
      <c r="P122" s="159">
        <f>O113</f>
        <v>598.35390471591234</v>
      </c>
      <c r="Q122" s="159">
        <f t="shared" ref="Q122:S122" si="149">P113</f>
        <v>0</v>
      </c>
      <c r="R122" s="159">
        <f t="shared" si="149"/>
        <v>939.85647368138825</v>
      </c>
      <c r="S122" s="159">
        <f t="shared" si="149"/>
        <v>614.29089156688713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507.85653004667006</v>
      </c>
      <c r="AA122" s="159">
        <f t="shared" ref="AA122:AC122" si="150">Z47</f>
        <v>0</v>
      </c>
      <c r="AB122" s="159">
        <f t="shared" si="150"/>
        <v>970.1976248046069</v>
      </c>
      <c r="AC122" s="159">
        <f t="shared" si="150"/>
        <v>641.32842336603528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601.24863597113779</v>
      </c>
      <c r="AK122" s="159">
        <f t="shared" ref="AK122:AM122" si="151">AJ58</f>
        <v>0</v>
      </c>
      <c r="AL122" s="159">
        <f t="shared" si="151"/>
        <v>1138.171908997811</v>
      </c>
      <c r="AM122" s="159">
        <f t="shared" si="151"/>
        <v>752.96349499331814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573.30809064788446</v>
      </c>
      <c r="AU122" s="159">
        <f t="shared" si="147"/>
        <v>0</v>
      </c>
      <c r="AV122" s="159">
        <f t="shared" si="147"/>
        <v>1242.529048340384</v>
      </c>
      <c r="AW122" s="158">
        <f t="shared" si="147"/>
        <v>847.10202580763769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695.77470396632964</v>
      </c>
      <c r="BE122" s="159">
        <f t="shared" ref="BE122:BG122" si="152">BD58</f>
        <v>0</v>
      </c>
      <c r="BF122" s="159">
        <f t="shared" si="152"/>
        <v>1294.0859777199671</v>
      </c>
      <c r="BG122" s="159">
        <f t="shared" si="152"/>
        <v>856.67475338985798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748.80068606860323</v>
      </c>
      <c r="BO122" s="159">
        <f t="shared" ref="BO122:BQ122" si="153">BN58</f>
        <v>0</v>
      </c>
      <c r="BP122" s="159">
        <f t="shared" si="153"/>
        <v>1380.8967418304405</v>
      </c>
      <c r="BQ122" s="159">
        <f t="shared" si="153"/>
        <v>914.47615152027015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311.46103433457063</v>
      </c>
      <c r="G123" s="159">
        <f t="shared" si="148"/>
        <v>734.72767637330128</v>
      </c>
      <c r="H123" s="158">
        <f t="shared" si="148"/>
        <v>892.71290553092399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38.462597508488187</v>
      </c>
      <c r="R123" s="159">
        <f t="shared" si="154"/>
        <v>958.48964372044816</v>
      </c>
      <c r="S123" s="159">
        <f t="shared" si="154"/>
        <v>1128.4674778552492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27.224118315796414</v>
      </c>
      <c r="AB123" s="159">
        <f t="shared" si="155"/>
        <v>921.06850272105453</v>
      </c>
      <c r="AC123" s="159">
        <f t="shared" si="155"/>
        <v>1096.7339717264354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33.734156833838568</v>
      </c>
      <c r="AL123" s="159">
        <f t="shared" si="156"/>
        <v>1121.8169439899621</v>
      </c>
      <c r="AM123" s="159">
        <f t="shared" si="156"/>
        <v>1336.8329391384664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30.356133500039164</v>
      </c>
      <c r="AV123" s="159">
        <f t="shared" si="147"/>
        <v>1181.5604079989168</v>
      </c>
      <c r="AW123" s="158">
        <f t="shared" si="147"/>
        <v>1451.0226232969501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39.675118167595876</v>
      </c>
      <c r="BF123" s="159">
        <f t="shared" si="157"/>
        <v>1280.2363522815497</v>
      </c>
      <c r="BG123" s="159">
        <f t="shared" si="157"/>
        <v>1526.6239646270092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43.028875281087174</v>
      </c>
      <c r="BP123" s="159">
        <f t="shared" si="158"/>
        <v>1368.5799156129399</v>
      </c>
      <c r="BQ123" s="159">
        <f t="shared" si="158"/>
        <v>1632.5647885252865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268.02656276796046</v>
      </c>
      <c r="F124" s="159">
        <f t="shared" si="148"/>
        <v>847.37893381283106</v>
      </c>
      <c r="G124" s="159">
        <f t="shared" si="148"/>
        <v>1.986413707455571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353.76040195861452</v>
      </c>
      <c r="Q124" s="159">
        <f t="shared" si="159"/>
        <v>786.02132977259487</v>
      </c>
      <c r="R124" s="159">
        <f t="shared" si="159"/>
        <v>19.464914852019781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396.66339351938296</v>
      </c>
      <c r="AA124" s="159">
        <f t="shared" si="160"/>
        <v>789.53920662190251</v>
      </c>
      <c r="AB124" s="159">
        <f t="shared" si="160"/>
        <v>26.54490472819429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404.97538034806888</v>
      </c>
      <c r="AK124" s="159">
        <f t="shared" si="161"/>
        <v>812.64480685992328</v>
      </c>
      <c r="AL124" s="159">
        <f t="shared" si="161"/>
        <v>26.854821027994646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433.62490021556965</v>
      </c>
      <c r="AU124" s="159">
        <f t="shared" si="147"/>
        <v>851.12576271611385</v>
      </c>
      <c r="AV124" s="159">
        <f t="shared" si="147"/>
        <v>32.920966342308255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450.86666467930394</v>
      </c>
      <c r="BE124" s="159">
        <f t="shared" si="162"/>
        <v>916.09648381859824</v>
      </c>
      <c r="BF124" s="159">
        <f t="shared" si="162"/>
        <v>29.375313114007657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476.40285112666146</v>
      </c>
      <c r="BO124" s="159">
        <f t="shared" si="163"/>
        <v>973.71009986848821</v>
      </c>
      <c r="BP124" s="159">
        <f t="shared" si="163"/>
        <v>30.775789660539978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282.2927398140547</v>
      </c>
      <c r="F125" s="154">
        <f t="shared" si="148"/>
        <v>891.16003185259831</v>
      </c>
      <c r="G125" s="154">
        <f t="shared" si="148"/>
        <v>0</v>
      </c>
      <c r="H125" s="153">
        <f t="shared" si="148"/>
        <v>1.2706640921040866</v>
      </c>
      <c r="N125" s="152"/>
      <c r="O125" s="155" t="str">
        <f>N39</f>
        <v>D</v>
      </c>
      <c r="P125" s="159">
        <f t="shared" ref="P125:S125" si="164">O116</f>
        <v>375.89809828742921</v>
      </c>
      <c r="Q125" s="159">
        <f t="shared" si="164"/>
        <v>833.97187874315944</v>
      </c>
      <c r="R125" s="159">
        <f t="shared" si="164"/>
        <v>0</v>
      </c>
      <c r="S125" s="159">
        <f t="shared" si="164"/>
        <v>12.172192415012212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423.49248139590304</v>
      </c>
      <c r="AA125" s="159">
        <f t="shared" si="165"/>
        <v>841.69248108654335</v>
      </c>
      <c r="AB125" s="159">
        <f t="shared" si="165"/>
        <v>0</v>
      </c>
      <c r="AC125" s="159">
        <f t="shared" si="165"/>
        <v>16.868166744677719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432.8837671388485</v>
      </c>
      <c r="AK125" s="159">
        <f t="shared" si="166"/>
        <v>867.36043577300688</v>
      </c>
      <c r="AL125" s="159">
        <f t="shared" si="166"/>
        <v>0</v>
      </c>
      <c r="AM125" s="159">
        <f t="shared" si="166"/>
        <v>17.099123600529278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464.99110335829204</v>
      </c>
      <c r="AU125" s="154">
        <f t="shared" si="147"/>
        <v>911.3397901096738</v>
      </c>
      <c r="AV125" s="154">
        <f t="shared" si="147"/>
        <v>0</v>
      </c>
      <c r="AW125" s="153">
        <f t="shared" si="147"/>
        <v>21.670804155853524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484.01369983804761</v>
      </c>
      <c r="BE125" s="159">
        <f t="shared" si="167"/>
        <v>981.98964793251548</v>
      </c>
      <c r="BF125" s="159">
        <f t="shared" si="167"/>
        <v>0</v>
      </c>
      <c r="BG125" s="159">
        <f t="shared" si="167"/>
        <v>18.796964508619411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512.5099819740534</v>
      </c>
      <c r="BO125" s="159">
        <f t="shared" si="168"/>
        <v>1045.9569659300184</v>
      </c>
      <c r="BP125" s="159">
        <f t="shared" si="168"/>
        <v>0</v>
      </c>
      <c r="BQ125" s="159">
        <f t="shared" si="168"/>
        <v>19.742002967600463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1.2952974133407307E-85</v>
      </c>
      <c r="F134" s="130" t="e">
        <f t="shared" si="169"/>
        <v>#DIV/0!</v>
      </c>
      <c r="G134" s="148">
        <f t="shared" si="169"/>
        <v>317.28590991924312</v>
      </c>
      <c r="H134" s="148">
        <f t="shared" si="169"/>
        <v>214.01643037697198</v>
      </c>
      <c r="N134" s="130" t="s">
        <v>11</v>
      </c>
      <c r="O134" s="130">
        <f t="shared" ref="O134:R137" si="170">O129*P122</f>
        <v>5.1680752201135349E-86</v>
      </c>
      <c r="P134" s="130" t="e">
        <f t="shared" si="170"/>
        <v>#DIV/0!</v>
      </c>
      <c r="Q134" s="148">
        <f t="shared" si="170"/>
        <v>939.85647368138825</v>
      </c>
      <c r="R134" s="148">
        <f t="shared" si="170"/>
        <v>614.29089156688713</v>
      </c>
      <c r="W134" s="130" t="s">
        <v>11</v>
      </c>
      <c r="X134" s="130">
        <f t="shared" ref="X134:AA137" si="171">X129*Z122</f>
        <v>4.3864353982166668E-86</v>
      </c>
      <c r="Y134" s="130" t="e">
        <f t="shared" si="171"/>
        <v>#DIV/0!</v>
      </c>
      <c r="Z134" s="148">
        <f t="shared" si="171"/>
        <v>970.1976248046069</v>
      </c>
      <c r="AA134" s="148">
        <f t="shared" si="171"/>
        <v>641.32842336603528</v>
      </c>
      <c r="AG134" s="130" t="s">
        <v>11</v>
      </c>
      <c r="AH134" s="130">
        <f t="shared" ref="AH134:AK137" si="172">AH129*AJ122</f>
        <v>5.1930774616817949E-86</v>
      </c>
      <c r="AI134" s="130" t="e">
        <f t="shared" si="172"/>
        <v>#DIV/0!</v>
      </c>
      <c r="AJ134" s="148">
        <f t="shared" si="172"/>
        <v>1138.171908997811</v>
      </c>
      <c r="AK134" s="148">
        <f t="shared" si="172"/>
        <v>752.96349499331814</v>
      </c>
      <c r="AQ134" s="130" t="s">
        <v>11</v>
      </c>
      <c r="AR134" s="130">
        <f t="shared" ref="AR134:AU137" si="173">AR129*AT122</f>
        <v>4.951750650268869E-86</v>
      </c>
      <c r="AS134" s="130" t="e">
        <f t="shared" si="173"/>
        <v>#DIV/0!</v>
      </c>
      <c r="AT134" s="148">
        <f t="shared" si="173"/>
        <v>1242.529048340384</v>
      </c>
      <c r="AU134" s="148">
        <f t="shared" si="173"/>
        <v>847.10202580763769</v>
      </c>
      <c r="BA134" s="130" t="s">
        <v>11</v>
      </c>
      <c r="BB134" s="130">
        <f t="shared" ref="BB134:BE137" si="174">BB129*BD122</f>
        <v>6.0095137309372909E-86</v>
      </c>
      <c r="BC134" s="130" t="e">
        <f t="shared" si="174"/>
        <v>#DIV/0!</v>
      </c>
      <c r="BD134" s="148">
        <f t="shared" si="174"/>
        <v>1294.0859777199671</v>
      </c>
      <c r="BE134" s="148">
        <f t="shared" si="174"/>
        <v>856.67475338985798</v>
      </c>
      <c r="BK134" s="130" t="s">
        <v>11</v>
      </c>
      <c r="BL134" s="130">
        <f t="shared" ref="BL134:BO137" si="175">BL129*BN122</f>
        <v>6.467507339678015E-86</v>
      </c>
      <c r="BM134" s="130" t="e">
        <f t="shared" si="175"/>
        <v>#DIV/0!</v>
      </c>
      <c r="BN134" s="148">
        <f t="shared" si="175"/>
        <v>1380.8967418304405</v>
      </c>
      <c r="BO134" s="148">
        <f t="shared" si="175"/>
        <v>914.47615152027015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2.6901371260201939E-86</v>
      </c>
      <c r="G135" s="148">
        <f t="shared" si="169"/>
        <v>734.72767637330128</v>
      </c>
      <c r="H135" s="148">
        <f t="shared" si="169"/>
        <v>892.71290553092399</v>
      </c>
      <c r="N135" s="130" t="s">
        <v>12</v>
      </c>
      <c r="O135" s="130" t="e">
        <f t="shared" si="170"/>
        <v>#DIV/0!</v>
      </c>
      <c r="P135" s="130">
        <f t="shared" si="170"/>
        <v>3.3220740354187947E-87</v>
      </c>
      <c r="Q135" s="148">
        <f t="shared" si="170"/>
        <v>958.48964372044816</v>
      </c>
      <c r="R135" s="148">
        <f t="shared" si="170"/>
        <v>1128.4674778552492</v>
      </c>
      <c r="W135" s="130" t="s">
        <v>12</v>
      </c>
      <c r="X135" s="130" t="e">
        <f t="shared" si="171"/>
        <v>#DIV/0!</v>
      </c>
      <c r="Y135" s="130">
        <f t="shared" si="171"/>
        <v>2.3513892054252833E-87</v>
      </c>
      <c r="Z135" s="148">
        <f t="shared" si="171"/>
        <v>921.06850272105453</v>
      </c>
      <c r="AA135" s="148">
        <f t="shared" si="171"/>
        <v>1096.7339717264354</v>
      </c>
      <c r="AG135" s="130" t="s">
        <v>12</v>
      </c>
      <c r="AH135" s="130" t="e">
        <f t="shared" si="172"/>
        <v>#DIV/0!</v>
      </c>
      <c r="AI135" s="130">
        <f t="shared" si="172"/>
        <v>2.913671301053155E-87</v>
      </c>
      <c r="AJ135" s="148">
        <f t="shared" si="172"/>
        <v>1121.8169439899621</v>
      </c>
      <c r="AK135" s="148">
        <f t="shared" si="172"/>
        <v>1336.8329391384664</v>
      </c>
      <c r="AQ135" s="130" t="s">
        <v>12</v>
      </c>
      <c r="AR135" s="130" t="e">
        <f t="shared" si="173"/>
        <v>#DIV/0!</v>
      </c>
      <c r="AS135" s="130">
        <f t="shared" si="173"/>
        <v>2.6219062010549741E-87</v>
      </c>
      <c r="AT135" s="148">
        <f t="shared" si="173"/>
        <v>1181.5604079989168</v>
      </c>
      <c r="AU135" s="148">
        <f t="shared" si="173"/>
        <v>1451.0226232969501</v>
      </c>
      <c r="BA135" s="130" t="s">
        <v>12</v>
      </c>
      <c r="BB135" s="130" t="e">
        <f t="shared" si="174"/>
        <v>#DIV/0!</v>
      </c>
      <c r="BC135" s="130">
        <f t="shared" si="174"/>
        <v>3.4268013201046922E-87</v>
      </c>
      <c r="BD135" s="148">
        <f t="shared" si="174"/>
        <v>1280.2363522815497</v>
      </c>
      <c r="BE135" s="148">
        <f t="shared" si="174"/>
        <v>1526.6239646270092</v>
      </c>
      <c r="BK135" s="130" t="s">
        <v>12</v>
      </c>
      <c r="BL135" s="130" t="e">
        <f t="shared" si="175"/>
        <v>#DIV/0!</v>
      </c>
      <c r="BM135" s="130">
        <f t="shared" si="175"/>
        <v>3.7164705091232387E-87</v>
      </c>
      <c r="BN135" s="148">
        <f t="shared" si="175"/>
        <v>1368.5799156129399</v>
      </c>
      <c r="BO135" s="148">
        <f t="shared" si="175"/>
        <v>1632.5647885252865</v>
      </c>
    </row>
    <row r="136" spans="4:67" x14ac:dyDescent="0.3">
      <c r="D136" s="130" t="s">
        <v>13</v>
      </c>
      <c r="E136" s="148">
        <f t="shared" si="169"/>
        <v>268.02656276796046</v>
      </c>
      <c r="F136" s="148">
        <f t="shared" si="169"/>
        <v>847.37893381283106</v>
      </c>
      <c r="G136" s="130">
        <f t="shared" si="169"/>
        <v>1.7156962422212445E-88</v>
      </c>
      <c r="H136" s="130" t="e">
        <f t="shared" si="169"/>
        <v>#DIV/0!</v>
      </c>
      <c r="N136" s="130" t="s">
        <v>13</v>
      </c>
      <c r="O136" s="148">
        <f t="shared" si="170"/>
        <v>353.76040195861452</v>
      </c>
      <c r="P136" s="148">
        <f t="shared" si="170"/>
        <v>786.02132977259487</v>
      </c>
      <c r="Q136" s="130">
        <f t="shared" si="170"/>
        <v>1.6812148013992587E-87</v>
      </c>
      <c r="R136" s="130" t="e">
        <f t="shared" si="170"/>
        <v>#DIV/0!</v>
      </c>
      <c r="W136" s="130" t="s">
        <v>13</v>
      </c>
      <c r="X136" s="148">
        <f t="shared" si="171"/>
        <v>396.66339351938296</v>
      </c>
      <c r="Y136" s="148">
        <f t="shared" si="171"/>
        <v>789.53920662190251</v>
      </c>
      <c r="Z136" s="130">
        <f t="shared" si="171"/>
        <v>2.2927244773507243E-87</v>
      </c>
      <c r="AA136" s="130" t="e">
        <f t="shared" si="171"/>
        <v>#DIV/0!</v>
      </c>
      <c r="AG136" s="130" t="s">
        <v>13</v>
      </c>
      <c r="AH136" s="148">
        <f t="shared" si="172"/>
        <v>404.97538034806888</v>
      </c>
      <c r="AI136" s="148">
        <f t="shared" si="172"/>
        <v>812.64480685992328</v>
      </c>
      <c r="AJ136" s="130">
        <f t="shared" si="172"/>
        <v>2.3194924275000251E-87</v>
      </c>
      <c r="AK136" s="130" t="e">
        <f t="shared" si="172"/>
        <v>#DIV/0!</v>
      </c>
      <c r="AQ136" s="130" t="s">
        <v>13</v>
      </c>
      <c r="AR136" s="148">
        <f t="shared" si="173"/>
        <v>433.62490021556965</v>
      </c>
      <c r="AS136" s="148">
        <f t="shared" si="173"/>
        <v>851.12576271611385</v>
      </c>
      <c r="AT136" s="130">
        <f t="shared" si="173"/>
        <v>2.8434347805694272E-87</v>
      </c>
      <c r="AU136" s="130" t="e">
        <f t="shared" si="173"/>
        <v>#DIV/0!</v>
      </c>
      <c r="BA136" s="130" t="s">
        <v>13</v>
      </c>
      <c r="BB136" s="148">
        <f t="shared" si="174"/>
        <v>450.86666467930394</v>
      </c>
      <c r="BC136" s="148">
        <f t="shared" si="174"/>
        <v>916.09648381859824</v>
      </c>
      <c r="BD136" s="130">
        <f t="shared" si="174"/>
        <v>2.5371912273165094E-87</v>
      </c>
      <c r="BE136" s="130" t="e">
        <f t="shared" si="174"/>
        <v>#DIV/0!</v>
      </c>
      <c r="BK136" s="130" t="s">
        <v>13</v>
      </c>
      <c r="BL136" s="148">
        <f t="shared" si="175"/>
        <v>476.40285112666146</v>
      </c>
      <c r="BM136" s="148">
        <f t="shared" si="175"/>
        <v>973.71009986848821</v>
      </c>
      <c r="BN136" s="130">
        <f t="shared" si="175"/>
        <v>2.6581525527033675E-87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282.2927398140547</v>
      </c>
      <c r="F137" s="148">
        <f t="shared" si="169"/>
        <v>891.16003185259831</v>
      </c>
      <c r="G137" s="130" t="e">
        <f t="shared" si="169"/>
        <v>#DIV/0!</v>
      </c>
      <c r="H137" s="130">
        <f t="shared" si="169"/>
        <v>1.0974922292199351E-88</v>
      </c>
      <c r="N137" s="130" t="s">
        <v>14</v>
      </c>
      <c r="O137" s="148">
        <f t="shared" si="170"/>
        <v>375.89809828742921</v>
      </c>
      <c r="P137" s="148">
        <f t="shared" si="170"/>
        <v>833.97187874315944</v>
      </c>
      <c r="Q137" s="130" t="e">
        <f t="shared" si="170"/>
        <v>#DIV/0!</v>
      </c>
      <c r="R137" s="130">
        <f t="shared" si="170"/>
        <v>1.0513310851434245E-87</v>
      </c>
      <c r="W137" s="130" t="s">
        <v>14</v>
      </c>
      <c r="X137" s="148">
        <f t="shared" si="171"/>
        <v>423.49248139590304</v>
      </c>
      <c r="Y137" s="148">
        <f t="shared" si="171"/>
        <v>841.69248108654335</v>
      </c>
      <c r="Z137" s="130" t="e">
        <f t="shared" si="171"/>
        <v>#DIV/0!</v>
      </c>
      <c r="AA137" s="130">
        <f t="shared" si="171"/>
        <v>1.4569296510783479E-87</v>
      </c>
      <c r="AG137" s="130" t="s">
        <v>14</v>
      </c>
      <c r="AH137" s="148">
        <f t="shared" si="172"/>
        <v>432.8837671388485</v>
      </c>
      <c r="AI137" s="148">
        <f t="shared" si="172"/>
        <v>867.36043577300688</v>
      </c>
      <c r="AJ137" s="130" t="e">
        <f t="shared" si="172"/>
        <v>#DIV/0!</v>
      </c>
      <c r="AK137" s="130">
        <f t="shared" si="172"/>
        <v>1.4768777519302755E-87</v>
      </c>
      <c r="AQ137" s="130" t="s">
        <v>14</v>
      </c>
      <c r="AR137" s="148">
        <f t="shared" si="173"/>
        <v>464.99110335829204</v>
      </c>
      <c r="AS137" s="148">
        <f t="shared" si="173"/>
        <v>911.3397901096738</v>
      </c>
      <c r="AT137" s="130" t="e">
        <f t="shared" si="173"/>
        <v>#DIV/0!</v>
      </c>
      <c r="AU137" s="130">
        <f t="shared" si="173"/>
        <v>1.8717408723349748E-87</v>
      </c>
      <c r="BA137" s="130" t="s">
        <v>14</v>
      </c>
      <c r="BB137" s="148">
        <f t="shared" si="174"/>
        <v>484.01369983804761</v>
      </c>
      <c r="BC137" s="148">
        <f t="shared" si="174"/>
        <v>981.98964793251548</v>
      </c>
      <c r="BD137" s="130" t="e">
        <f t="shared" si="174"/>
        <v>#DIV/0!</v>
      </c>
      <c r="BE137" s="130">
        <f t="shared" si="174"/>
        <v>1.6235228971468291E-87</v>
      </c>
      <c r="BK137" s="130" t="s">
        <v>14</v>
      </c>
      <c r="BL137" s="148">
        <f t="shared" si="175"/>
        <v>512.5099819740534</v>
      </c>
      <c r="BM137" s="148">
        <f t="shared" si="175"/>
        <v>1045.9569659300184</v>
      </c>
      <c r="BN137" s="130" t="e">
        <f t="shared" si="175"/>
        <v>#DIV/0!</v>
      </c>
      <c r="BO137" s="130">
        <f t="shared" si="175"/>
        <v>1.7051473305034245E-87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3.154106560133988E-74</v>
      </c>
      <c r="H140" s="130">
        <f>'Mode Choice Q'!O38</f>
        <v>5.3537461502163186E-73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3.6389459564750147E-58</v>
      </c>
      <c r="H141" s="130">
        <f>'Mode Choice Q'!O39</f>
        <v>6.324530776778329E-60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4.7952293777228224E-70</v>
      </c>
      <c r="F142" s="130">
        <f>'Mode Choice Q'!M40</f>
        <v>3.638945956475222E-58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8.3341649323358964E-72</v>
      </c>
      <c r="F143" s="130">
        <f>'Mode Choice Q'!M41</f>
        <v>6.324530776778329E-60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1.0339100696831902E-4</v>
      </c>
      <c r="F145" s="130" t="e">
        <f t="shared" si="176"/>
        <v>#DIV/0!</v>
      </c>
      <c r="G145" s="217">
        <f t="shared" si="176"/>
        <v>1.0007535699143662E-71</v>
      </c>
      <c r="H145" s="130">
        <f t="shared" si="176"/>
        <v>1.1457896402137525E-70</v>
      </c>
      <c r="N145" s="130" t="s">
        <v>11</v>
      </c>
      <c r="O145" s="130">
        <f t="shared" ref="O145:R148" si="177">O140*P122</f>
        <v>4.1251723009115443E-5</v>
      </c>
      <c r="P145" s="130" t="e">
        <f t="shared" si="177"/>
        <v>#DIV/0!</v>
      </c>
      <c r="Q145" s="149">
        <f t="shared" si="177"/>
        <v>2.8990264900046789E-84</v>
      </c>
      <c r="R145" s="130">
        <f t="shared" si="177"/>
        <v>1.8948058741836201E-84</v>
      </c>
      <c r="W145" s="130" t="s">
        <v>11</v>
      </c>
      <c r="X145" s="130">
        <f t="shared" ref="X145:AA148" si="178">X140*Z122</f>
        <v>3.5012651778051665E-5</v>
      </c>
      <c r="Y145" s="130" t="e">
        <f t="shared" si="178"/>
        <v>#DIV/0!</v>
      </c>
      <c r="Z145" s="149">
        <f t="shared" si="178"/>
        <v>2.9926150360290628E-84</v>
      </c>
      <c r="AA145" s="130">
        <f t="shared" si="178"/>
        <v>1.978204268624691E-84</v>
      </c>
      <c r="AG145" s="130" t="s">
        <v>11</v>
      </c>
      <c r="AH145" s="130">
        <f t="shared" ref="AH145:AK148" si="179">AH140*AJ122</f>
        <v>4.1451291610548873E-5</v>
      </c>
      <c r="AI145" s="130" t="e">
        <f t="shared" si="179"/>
        <v>#DIV/0!</v>
      </c>
      <c r="AJ145" s="149">
        <f t="shared" si="179"/>
        <v>3.5107387210298785E-84</v>
      </c>
      <c r="AK145" s="130">
        <f t="shared" si="179"/>
        <v>2.3225473028258624E-84</v>
      </c>
      <c r="AQ145" s="130" t="s">
        <v>11</v>
      </c>
      <c r="AR145" s="130">
        <f t="shared" ref="AR145:AU148" si="180">AR140*AT122</f>
        <v>3.9525014156162223E-5</v>
      </c>
      <c r="AS145" s="130" t="e">
        <f t="shared" si="180"/>
        <v>#DIV/0!</v>
      </c>
      <c r="AT145" s="149">
        <f t="shared" si="180"/>
        <v>3.832632669570991E-84</v>
      </c>
      <c r="AU145" s="130">
        <f t="shared" si="180"/>
        <v>2.6129215271921146E-84</v>
      </c>
      <c r="BA145" s="130" t="s">
        <v>11</v>
      </c>
      <c r="BB145" s="130">
        <f t="shared" ref="BB145:BE148" si="181">BB140*BD122</f>
        <v>4.7968109071495859E-5</v>
      </c>
      <c r="BC145" s="130" t="e">
        <f t="shared" si="181"/>
        <v>#DIV/0!</v>
      </c>
      <c r="BD145" s="149">
        <f t="shared" si="181"/>
        <v>3.9916621684361344E-84</v>
      </c>
      <c r="BE145" s="130">
        <f t="shared" si="181"/>
        <v>2.6424490046523198E-84</v>
      </c>
      <c r="BK145" s="130" t="s">
        <v>11</v>
      </c>
      <c r="BL145" s="130">
        <f t="shared" ref="BL145:BO148" si="182">BL140*BN122</f>
        <v>5.162382704831402E-5</v>
      </c>
      <c r="BM145" s="130" t="e">
        <f t="shared" si="182"/>
        <v>#DIV/0!</v>
      </c>
      <c r="BN145" s="149">
        <f t="shared" si="182"/>
        <v>4.2594335907981461E-84</v>
      </c>
      <c r="BO145" s="130">
        <f t="shared" si="182"/>
        <v>2.8207398278064276E-84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2.1472750850690017E-5</v>
      </c>
      <c r="G146" s="130">
        <f t="shared" si="176"/>
        <v>2.6736343070489078E-55</v>
      </c>
      <c r="H146" s="130">
        <f t="shared" si="176"/>
        <v>5.6459902458575337E-57</v>
      </c>
      <c r="N146" s="130" t="s">
        <v>12</v>
      </c>
      <c r="O146" s="130" t="e">
        <f t="shared" si="177"/>
        <v>#DIV/0!</v>
      </c>
      <c r="P146" s="130">
        <f t="shared" si="177"/>
        <v>2.6516889187588079E-6</v>
      </c>
      <c r="Q146" s="130">
        <f t="shared" si="177"/>
        <v>7.9772334209549591E-85</v>
      </c>
      <c r="R146" s="130">
        <f t="shared" si="177"/>
        <v>9.3919100094452032E-85</v>
      </c>
      <c r="W146" s="130" t="s">
        <v>12</v>
      </c>
      <c r="X146" s="130" t="e">
        <f t="shared" si="178"/>
        <v>#DIV/0!</v>
      </c>
      <c r="Y146" s="130">
        <f t="shared" si="178"/>
        <v>1.8768855339279853E-6</v>
      </c>
      <c r="Z146" s="130">
        <f t="shared" si="178"/>
        <v>7.6657880354086794E-85</v>
      </c>
      <c r="AA146" s="130">
        <f t="shared" si="178"/>
        <v>9.1278011718449877E-85</v>
      </c>
      <c r="AG146" s="130" t="s">
        <v>12</v>
      </c>
      <c r="AH146" s="130" t="e">
        <f t="shared" si="179"/>
        <v>#DIV/0!</v>
      </c>
      <c r="AI146" s="130">
        <f t="shared" si="179"/>
        <v>2.3257006976770215E-6</v>
      </c>
      <c r="AJ146" s="130">
        <f t="shared" si="179"/>
        <v>9.3365595303190731E-85</v>
      </c>
      <c r="AK146" s="130">
        <f t="shared" si="179"/>
        <v>1.1126075769514664E-84</v>
      </c>
      <c r="AQ146" s="130" t="s">
        <v>12</v>
      </c>
      <c r="AR146" s="130" t="e">
        <f t="shared" si="180"/>
        <v>#DIV/0!</v>
      </c>
      <c r="AS146" s="130">
        <f t="shared" si="180"/>
        <v>2.0928129672119177E-6</v>
      </c>
      <c r="AT146" s="130">
        <f t="shared" si="180"/>
        <v>9.8337871852011271E-85</v>
      </c>
      <c r="AU146" s="130">
        <f t="shared" si="180"/>
        <v>1.2076443643351623E-84</v>
      </c>
      <c r="BA146" s="130" t="s">
        <v>12</v>
      </c>
      <c r="BB146" s="130" t="e">
        <f t="shared" si="181"/>
        <v>#DIV/0!</v>
      </c>
      <c r="BC146" s="130">
        <f t="shared" si="181"/>
        <v>2.7352825344737221E-6</v>
      </c>
      <c r="BD146" s="130">
        <f t="shared" si="181"/>
        <v>1.0655038667397935E-84</v>
      </c>
      <c r="BE146" s="130">
        <f t="shared" si="181"/>
        <v>1.2705651846776997E-84</v>
      </c>
      <c r="BK146" s="130" t="s">
        <v>12</v>
      </c>
      <c r="BL146" s="130" t="e">
        <f t="shared" si="182"/>
        <v>#DIV/0!</v>
      </c>
      <c r="BM146" s="130">
        <f t="shared" si="182"/>
        <v>2.966497302849436E-6</v>
      </c>
      <c r="BN146" s="130">
        <f t="shared" si="182"/>
        <v>1.1390296716924613E-84</v>
      </c>
      <c r="BO146" s="130">
        <f t="shared" si="182"/>
        <v>1.3587366830951962E-84</v>
      </c>
    </row>
    <row r="147" spans="4:67" x14ac:dyDescent="0.3">
      <c r="D147" s="130" t="s">
        <v>13</v>
      </c>
      <c r="E147" s="130">
        <f t="shared" si="176"/>
        <v>1.285248847794994E-67</v>
      </c>
      <c r="F147" s="130">
        <f t="shared" si="176"/>
        <v>3.0835661448004865E-55</v>
      </c>
      <c r="G147" s="130">
        <f t="shared" si="176"/>
        <v>1.3694736074359262E-7</v>
      </c>
      <c r="H147" s="130" t="e">
        <f t="shared" si="176"/>
        <v>#DIV/0!</v>
      </c>
      <c r="N147" s="130" t="s">
        <v>13</v>
      </c>
      <c r="O147" s="130">
        <f t="shared" si="177"/>
        <v>1.0911887135017936E-84</v>
      </c>
      <c r="P147" s="130">
        <f t="shared" si="177"/>
        <v>6.5418292858197882E-85</v>
      </c>
      <c r="Q147" s="130">
        <f t="shared" si="177"/>
        <v>1.3419504235587278E-6</v>
      </c>
      <c r="R147" s="130" t="e">
        <f t="shared" si="177"/>
        <v>#DIV/0!</v>
      </c>
      <c r="W147" s="130" t="s">
        <v>13</v>
      </c>
      <c r="X147" s="130">
        <f t="shared" si="178"/>
        <v>1.2235247802502988E-84</v>
      </c>
      <c r="Y147" s="130">
        <f t="shared" si="178"/>
        <v>6.5711075622800043E-85</v>
      </c>
      <c r="Z147" s="130">
        <f t="shared" si="178"/>
        <v>1.8300591815653427E-6</v>
      </c>
      <c r="AA147" s="130" t="e">
        <f t="shared" si="178"/>
        <v>#DIV/0!</v>
      </c>
      <c r="AG147" s="130" t="s">
        <v>13</v>
      </c>
      <c r="AH147" s="130">
        <f t="shared" si="179"/>
        <v>1.2491634502767387E-84</v>
      </c>
      <c r="AI147" s="130">
        <f t="shared" si="179"/>
        <v>6.76340882253621E-85</v>
      </c>
      <c r="AJ147" s="130">
        <f t="shared" si="179"/>
        <v>1.8514254353068373E-6</v>
      </c>
      <c r="AK147" s="130" t="e">
        <f t="shared" si="179"/>
        <v>#DIV/0!</v>
      </c>
      <c r="AQ147" s="130" t="s">
        <v>13</v>
      </c>
      <c r="AR147" s="130">
        <f t="shared" si="180"/>
        <v>1.3375340891429833E-84</v>
      </c>
      <c r="AS147" s="130">
        <f t="shared" si="180"/>
        <v>7.0836747420872682E-85</v>
      </c>
      <c r="AT147" s="130">
        <f t="shared" si="180"/>
        <v>2.2696377077878155E-6</v>
      </c>
      <c r="AU147" s="130" t="e">
        <f t="shared" si="180"/>
        <v>#DIV/0!</v>
      </c>
      <c r="BA147" s="130" t="s">
        <v>13</v>
      </c>
      <c r="BB147" s="130">
        <f t="shared" si="181"/>
        <v>1.3907170307031984E-84</v>
      </c>
      <c r="BC147" s="130">
        <f t="shared" si="181"/>
        <v>7.6244073531883275E-85</v>
      </c>
      <c r="BD147" s="130">
        <f t="shared" si="181"/>
        <v>2.0251932348639265E-6</v>
      </c>
      <c r="BE147" s="130" t="e">
        <f t="shared" si="181"/>
        <v>#DIV/0!</v>
      </c>
      <c r="BK147" s="130" t="s">
        <v>13</v>
      </c>
      <c r="BL147" s="130">
        <f t="shared" si="182"/>
        <v>1.4694844627927114E-84</v>
      </c>
      <c r="BM147" s="130">
        <f t="shared" si="182"/>
        <v>8.1039088965449041E-85</v>
      </c>
      <c r="BN147" s="130">
        <f t="shared" si="182"/>
        <v>2.1217449079172561E-6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2.3526742528113159E-69</v>
      </c>
      <c r="F148" s="130">
        <f t="shared" si="176"/>
        <v>5.6361690484865137E-57</v>
      </c>
      <c r="G148" s="130" t="e">
        <f t="shared" si="176"/>
        <v>#DIV/0!</v>
      </c>
      <c r="H148" s="130">
        <f t="shared" si="176"/>
        <v>8.7602141060638044E-8</v>
      </c>
      <c r="N148" s="130" t="s">
        <v>14</v>
      </c>
      <c r="O148" s="130">
        <f t="shared" si="177"/>
        <v>1.1594733610858348E-84</v>
      </c>
      <c r="P148" s="130">
        <f t="shared" si="177"/>
        <v>6.9409079032124332E-85</v>
      </c>
      <c r="Q148" s="130" t="e">
        <f t="shared" si="177"/>
        <v>#DIV/0!</v>
      </c>
      <c r="R148" s="130">
        <f t="shared" si="177"/>
        <v>8.3917545445974667E-7</v>
      </c>
      <c r="W148" s="130" t="s">
        <v>14</v>
      </c>
      <c r="X148" s="130">
        <f t="shared" si="178"/>
        <v>1.3062802207188208E-84</v>
      </c>
      <c r="Y148" s="130">
        <f t="shared" si="178"/>
        <v>7.0051642542821044E-85</v>
      </c>
      <c r="Z148" s="130" t="e">
        <f t="shared" si="178"/>
        <v>#DIV/0!</v>
      </c>
      <c r="AA148" s="130">
        <f t="shared" si="178"/>
        <v>1.162925380345584E-6</v>
      </c>
      <c r="AG148" s="130" t="s">
        <v>14</v>
      </c>
      <c r="AH148" s="130">
        <f t="shared" si="179"/>
        <v>1.3352480332587083E-84</v>
      </c>
      <c r="AI148" s="130">
        <f t="shared" si="179"/>
        <v>7.2187912530857918E-85</v>
      </c>
      <c r="AJ148" s="130" t="e">
        <f t="shared" si="179"/>
        <v>#DIV/0!</v>
      </c>
      <c r="AK148" s="130">
        <f t="shared" si="179"/>
        <v>1.178848011032131E-6</v>
      </c>
      <c r="AQ148" s="130" t="s">
        <v>14</v>
      </c>
      <c r="AR148" s="130">
        <f t="shared" si="180"/>
        <v>1.4342844508715614E-84</v>
      </c>
      <c r="AS148" s="130">
        <f t="shared" si="180"/>
        <v>7.584818760576319E-85</v>
      </c>
      <c r="AT148" s="130" t="e">
        <f t="shared" si="180"/>
        <v>#DIV/0!</v>
      </c>
      <c r="AU148" s="130">
        <f t="shared" si="180"/>
        <v>1.4940288738426341E-6</v>
      </c>
      <c r="BA148" s="130" t="s">
        <v>14</v>
      </c>
      <c r="BB148" s="130">
        <f t="shared" si="181"/>
        <v>1.4929604430552106E-84</v>
      </c>
      <c r="BC148" s="130">
        <f t="shared" si="181"/>
        <v>8.1728171919651776E-85</v>
      </c>
      <c r="BD148" s="130" t="e">
        <f t="shared" si="181"/>
        <v>#DIV/0!</v>
      </c>
      <c r="BE148" s="130">
        <f t="shared" si="181"/>
        <v>1.2959005819305064E-6</v>
      </c>
      <c r="BK148" s="130" t="s">
        <v>14</v>
      </c>
      <c r="BL148" s="130">
        <f t="shared" si="182"/>
        <v>1.5808584137478434E-84</v>
      </c>
      <c r="BM148" s="130">
        <f t="shared" si="182"/>
        <v>8.7051987678347252E-85</v>
      </c>
      <c r="BN148" s="130" t="e">
        <f t="shared" si="182"/>
        <v>#DIV/0!</v>
      </c>
      <c r="BO148" s="130">
        <f t="shared" si="182"/>
        <v>1.3610534361787909E-6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1.2849818779654805E-49</v>
      </c>
      <c r="H151" s="130">
        <f>'Mode Choice Q'!T38</f>
        <v>2.1811142556842414E-48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2.1201539163811645E-36</v>
      </c>
      <c r="H152" s="130">
        <f>'Mode Choice Q'!T39</f>
        <v>3.6848523874888297E-38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1.9535747234867545E-45</v>
      </c>
      <c r="F153" s="130">
        <f>'Mode Choice Q'!R40</f>
        <v>2.1201539163812851E-36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3.3953357953677057E-47</v>
      </c>
      <c r="F154" s="130">
        <f>'Mode Choice Q'!R41</f>
        <v>3.6848523874888297E-38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1499.6805940269783</v>
      </c>
      <c r="F156" s="130" t="e">
        <f t="shared" si="183"/>
        <v>#DIV/0!</v>
      </c>
      <c r="G156" s="130">
        <f t="shared" si="183"/>
        <v>4.0770664438001529E-47</v>
      </c>
      <c r="H156" s="130">
        <f t="shared" si="183"/>
        <v>4.6679428724586749E-46</v>
      </c>
      <c r="N156" s="130" t="s">
        <v>11</v>
      </c>
      <c r="O156" s="148">
        <f t="shared" ref="O156:R159" si="184">O151*P122</f>
        <v>598.35386346418932</v>
      </c>
      <c r="P156" s="130" t="e">
        <f t="shared" si="184"/>
        <v>#DIV/0!</v>
      </c>
      <c r="Q156" s="130">
        <f t="shared" si="184"/>
        <v>1.1810623491552675E-59</v>
      </c>
      <c r="R156" s="130">
        <f t="shared" si="184"/>
        <v>7.7194323152007305E-60</v>
      </c>
      <c r="W156" s="130" t="s">
        <v>11</v>
      </c>
      <c r="X156" s="148">
        <f t="shared" ref="X156:AA159" si="185">X151*Z122</f>
        <v>507.85649503401828</v>
      </c>
      <c r="Y156" s="130" t="e">
        <f t="shared" si="185"/>
        <v>#DIV/0!</v>
      </c>
      <c r="Z156" s="130">
        <f t="shared" si="185"/>
        <v>1.2191902891388053E-59</v>
      </c>
      <c r="AA156" s="130">
        <f t="shared" si="185"/>
        <v>8.0591970741429287E-60</v>
      </c>
      <c r="AG156" s="130" t="s">
        <v>11</v>
      </c>
      <c r="AH156" s="148">
        <f t="shared" ref="AH156:AK159" si="186">AH151*AJ122</f>
        <v>601.24859451984616</v>
      </c>
      <c r="AI156" s="130" t="e">
        <f t="shared" si="186"/>
        <v>#DIV/0!</v>
      </c>
      <c r="AJ156" s="130">
        <f t="shared" si="186"/>
        <v>1.4302736920224608E-59</v>
      </c>
      <c r="AK156" s="130">
        <f t="shared" si="186"/>
        <v>9.4620493567663684E-60</v>
      </c>
      <c r="AQ156" s="130" t="s">
        <v>11</v>
      </c>
      <c r="AR156" s="148">
        <f t="shared" ref="AR156:AU159" si="187">AR151*AT122</f>
        <v>573.30805112287032</v>
      </c>
      <c r="AS156" s="130" t="e">
        <f t="shared" si="187"/>
        <v>#DIV/0!</v>
      </c>
      <c r="AT156" s="130">
        <f t="shared" si="187"/>
        <v>1.5614131708625515E-59</v>
      </c>
      <c r="AU156" s="130">
        <f t="shared" si="187"/>
        <v>1.0645032902265434E-59</v>
      </c>
      <c r="BA156" s="130" t="s">
        <v>11</v>
      </c>
      <c r="BB156" s="148">
        <f t="shared" ref="BB156:BE159" si="188">BB151*BD122</f>
        <v>695.77465599822062</v>
      </c>
      <c r="BC156" s="130" t="e">
        <f t="shared" si="188"/>
        <v>#DIV/0!</v>
      </c>
      <c r="BD156" s="130">
        <f t="shared" si="188"/>
        <v>1.6262017314922091E-59</v>
      </c>
      <c r="BE156" s="130">
        <f t="shared" si="188"/>
        <v>1.076532773921852E-59</v>
      </c>
      <c r="BK156" s="130" t="s">
        <v>11</v>
      </c>
      <c r="BL156" s="148">
        <f t="shared" ref="BL156:BO159" si="189">BL151*BN122</f>
        <v>748.80063444477616</v>
      </c>
      <c r="BM156" s="130" t="e">
        <f t="shared" si="189"/>
        <v>#DIV/0!</v>
      </c>
      <c r="BN156" s="130">
        <f t="shared" si="189"/>
        <v>1.7352917126365395E-59</v>
      </c>
      <c r="BO156" s="130">
        <f t="shared" si="189"/>
        <v>1.1491683911379186E-59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311.46101286181977</v>
      </c>
      <c r="G157" s="130">
        <f t="shared" si="183"/>
        <v>1.5577357605364876E-33</v>
      </c>
      <c r="H157" s="130">
        <f t="shared" si="183"/>
        <v>3.2895152812877155E-35</v>
      </c>
      <c r="N157" s="130" t="s">
        <v>12</v>
      </c>
      <c r="O157" s="130" t="e">
        <f t="shared" si="184"/>
        <v>#DIV/0!</v>
      </c>
      <c r="P157" s="148">
        <f t="shared" si="184"/>
        <v>38.462594856799271</v>
      </c>
      <c r="Q157" s="130">
        <f t="shared" si="184"/>
        <v>4.6477641827106635E-63</v>
      </c>
      <c r="R157" s="130">
        <f t="shared" si="184"/>
        <v>5.4719951950353797E-63</v>
      </c>
      <c r="W157" s="130" t="s">
        <v>12</v>
      </c>
      <c r="X157" s="130" t="e">
        <f t="shared" si="185"/>
        <v>#DIV/0!</v>
      </c>
      <c r="Y157" s="148">
        <f t="shared" si="185"/>
        <v>27.22411643891088</v>
      </c>
      <c r="Z157" s="130">
        <f t="shared" si="185"/>
        <v>4.4663071998912705E-63</v>
      </c>
      <c r="AA157" s="130">
        <f t="shared" si="185"/>
        <v>5.3181178379417365E-63</v>
      </c>
      <c r="AG157" s="130" t="s">
        <v>12</v>
      </c>
      <c r="AH157" s="130" t="e">
        <f t="shared" si="186"/>
        <v>#DIV/0!</v>
      </c>
      <c r="AI157" s="148">
        <f t="shared" si="186"/>
        <v>33.73415450813787</v>
      </c>
      <c r="AJ157" s="130">
        <f t="shared" si="186"/>
        <v>5.4397464239636285E-63</v>
      </c>
      <c r="AK157" s="130">
        <f t="shared" si="186"/>
        <v>6.4823697298160341E-63</v>
      </c>
      <c r="AQ157" s="130" t="s">
        <v>12</v>
      </c>
      <c r="AR157" s="130" t="e">
        <f t="shared" si="187"/>
        <v>#DIV/0!</v>
      </c>
      <c r="AS157" s="148">
        <f t="shared" si="187"/>
        <v>30.356131407226197</v>
      </c>
      <c r="AT157" s="130">
        <f t="shared" si="187"/>
        <v>5.7294454666095911E-63</v>
      </c>
      <c r="AU157" s="130">
        <f t="shared" si="187"/>
        <v>7.0360812149050008E-63</v>
      </c>
      <c r="BA157" s="130" t="s">
        <v>12</v>
      </c>
      <c r="BB157" s="130" t="e">
        <f t="shared" si="188"/>
        <v>#DIV/0!</v>
      </c>
      <c r="BC157" s="148">
        <f t="shared" si="188"/>
        <v>39.675115432313341</v>
      </c>
      <c r="BD157" s="130">
        <f t="shared" si="188"/>
        <v>6.2079300517448015E-63</v>
      </c>
      <c r="BE157" s="130">
        <f t="shared" si="188"/>
        <v>7.4026758971749475E-63</v>
      </c>
      <c r="BK157" s="130" t="s">
        <v>12</v>
      </c>
      <c r="BL157" s="130" t="e">
        <f t="shared" si="189"/>
        <v>#DIV/0!</v>
      </c>
      <c r="BM157" s="148">
        <f t="shared" si="189"/>
        <v>43.028872314589869</v>
      </c>
      <c r="BN157" s="130">
        <f t="shared" si="189"/>
        <v>6.6363124052889579E-63</v>
      </c>
      <c r="BO157" s="130">
        <f t="shared" si="189"/>
        <v>7.9163882466271863E-63</v>
      </c>
    </row>
    <row r="158" spans="4:67" x14ac:dyDescent="0.3">
      <c r="D158" s="130" t="s">
        <v>13</v>
      </c>
      <c r="E158" s="130">
        <f t="shared" si="183"/>
        <v>5.2360991824652363E-43</v>
      </c>
      <c r="F158" s="130">
        <f t="shared" si="183"/>
        <v>1.7965737651822716E-33</v>
      </c>
      <c r="G158" s="148">
        <f t="shared" si="183"/>
        <v>1.9864135705082102</v>
      </c>
      <c r="H158" s="130" t="e">
        <f t="shared" si="183"/>
        <v>#DIV/0!</v>
      </c>
      <c r="N158" s="130" t="s">
        <v>13</v>
      </c>
      <c r="O158" s="130">
        <f t="shared" si="184"/>
        <v>4.4454988934511687E-60</v>
      </c>
      <c r="P158" s="130">
        <f t="shared" si="184"/>
        <v>3.8114567093112723E-63</v>
      </c>
      <c r="Q158" s="148">
        <f t="shared" si="184"/>
        <v>19.464913510069358</v>
      </c>
      <c r="R158" s="130" t="e">
        <f t="shared" si="184"/>
        <v>#DIV/0!</v>
      </c>
      <c r="W158" s="130" t="s">
        <v>13</v>
      </c>
      <c r="X158" s="130">
        <f t="shared" si="185"/>
        <v>4.9846355533293808E-60</v>
      </c>
      <c r="Y158" s="130">
        <f t="shared" si="185"/>
        <v>3.8285150699586906E-63</v>
      </c>
      <c r="Z158" s="148">
        <f t="shared" si="185"/>
        <v>26.54490289813511</v>
      </c>
      <c r="AA158" s="130" t="e">
        <f t="shared" si="185"/>
        <v>#DIV/0!</v>
      </c>
      <c r="AG158" s="130" t="s">
        <v>13</v>
      </c>
      <c r="AH158" s="130">
        <f t="shared" si="186"/>
        <v>5.0890874027865927E-60</v>
      </c>
      <c r="AI158" s="130">
        <f t="shared" si="186"/>
        <v>3.9405552802101697E-63</v>
      </c>
      <c r="AJ158" s="148">
        <f t="shared" si="186"/>
        <v>26.854819176569212</v>
      </c>
      <c r="AK158" s="130" t="e">
        <f t="shared" si="186"/>
        <v>#DIV/0!</v>
      </c>
      <c r="AQ158" s="130" t="s">
        <v>13</v>
      </c>
      <c r="AR158" s="130">
        <f t="shared" si="187"/>
        <v>5.4491090676301933E-60</v>
      </c>
      <c r="AS158" s="130">
        <f t="shared" si="187"/>
        <v>4.1271513582341862E-63</v>
      </c>
      <c r="AT158" s="148">
        <f t="shared" si="187"/>
        <v>32.92096407267055</v>
      </c>
      <c r="AU158" s="130" t="e">
        <f t="shared" si="187"/>
        <v>#DIV/0!</v>
      </c>
      <c r="BA158" s="130" t="s">
        <v>13</v>
      </c>
      <c r="BB158" s="130">
        <f t="shared" si="188"/>
        <v>5.6657761802304424E-60</v>
      </c>
      <c r="BC158" s="130">
        <f t="shared" si="188"/>
        <v>4.4421976317577036E-63</v>
      </c>
      <c r="BD158" s="148">
        <f t="shared" si="188"/>
        <v>29.375311088814421</v>
      </c>
      <c r="BE158" s="130" t="e">
        <f t="shared" si="188"/>
        <v>#DIV/0!</v>
      </c>
      <c r="BK158" s="130" t="s">
        <v>13</v>
      </c>
      <c r="BL158" s="130">
        <f t="shared" si="189"/>
        <v>5.9866744152114479E-60</v>
      </c>
      <c r="BM158" s="130">
        <f t="shared" si="189"/>
        <v>4.721568935211475E-63</v>
      </c>
      <c r="BN158" s="148">
        <f t="shared" si="189"/>
        <v>30.775787538795072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9.5847864426308221E-45</v>
      </c>
      <c r="F159" s="130">
        <f t="shared" si="183"/>
        <v>3.2837931710066684E-35</v>
      </c>
      <c r="G159" s="130" t="e">
        <f t="shared" si="183"/>
        <v>#DIV/0!</v>
      </c>
      <c r="H159" s="148">
        <f t="shared" si="183"/>
        <v>1.2706640045019455</v>
      </c>
      <c r="N159" s="130" t="s">
        <v>14</v>
      </c>
      <c r="O159" s="130">
        <f t="shared" si="184"/>
        <v>4.7236903020668135E-60</v>
      </c>
      <c r="P159" s="130">
        <f t="shared" si="184"/>
        <v>4.0439713175877325E-63</v>
      </c>
      <c r="Q159" s="130" t="e">
        <f t="shared" si="184"/>
        <v>#DIV/0!</v>
      </c>
      <c r="R159" s="148">
        <f t="shared" si="184"/>
        <v>12.172191575836758</v>
      </c>
      <c r="W159" s="130" t="s">
        <v>14</v>
      </c>
      <c r="X159" s="130">
        <f t="shared" si="185"/>
        <v>5.3217809201003264E-60</v>
      </c>
      <c r="Y159" s="130">
        <f t="shared" si="185"/>
        <v>4.0814089041862135E-63</v>
      </c>
      <c r="Z159" s="130" t="e">
        <f t="shared" si="185"/>
        <v>#DIV/0!</v>
      </c>
      <c r="AA159" s="148">
        <f t="shared" si="185"/>
        <v>16.86816558175234</v>
      </c>
      <c r="AG159" s="130" t="s">
        <v>14</v>
      </c>
      <c r="AH159" s="130">
        <f t="shared" si="186"/>
        <v>5.4397956841813324E-60</v>
      </c>
      <c r="AI159" s="130">
        <f t="shared" si="186"/>
        <v>4.2058740992112943E-63</v>
      </c>
      <c r="AJ159" s="130" t="e">
        <f t="shared" si="186"/>
        <v>#DIV/0!</v>
      </c>
      <c r="AK159" s="148">
        <f t="shared" si="186"/>
        <v>17.099122421681269</v>
      </c>
      <c r="AQ159" s="130" t="s">
        <v>14</v>
      </c>
      <c r="AR159" s="130">
        <f t="shared" si="187"/>
        <v>5.8432696932703959E-60</v>
      </c>
      <c r="AS159" s="130">
        <f t="shared" si="187"/>
        <v>4.4191321862484015E-63</v>
      </c>
      <c r="AT159" s="130" t="e">
        <f t="shared" si="187"/>
        <v>#DIV/0!</v>
      </c>
      <c r="AU159" s="148">
        <f t="shared" si="187"/>
        <v>21.670802661824652</v>
      </c>
      <c r="BA159" s="130" t="s">
        <v>14</v>
      </c>
      <c r="BB159" s="130">
        <f t="shared" si="188"/>
        <v>6.082315474350254E-60</v>
      </c>
      <c r="BC159" s="130">
        <f t="shared" si="188"/>
        <v>4.761716877542546E-63</v>
      </c>
      <c r="BD159" s="130" t="e">
        <f t="shared" si="188"/>
        <v>#DIV/0!</v>
      </c>
      <c r="BE159" s="148">
        <f t="shared" si="188"/>
        <v>18.796963212718829</v>
      </c>
      <c r="BK159" s="130" t="s">
        <v>14</v>
      </c>
      <c r="BL159" s="130">
        <f t="shared" si="189"/>
        <v>6.4404114907548988E-60</v>
      </c>
      <c r="BM159" s="130">
        <f t="shared" si="189"/>
        <v>5.0718975992651573E-63</v>
      </c>
      <c r="BN159" s="130" t="e">
        <f t="shared" si="189"/>
        <v>#DIV/0!</v>
      </c>
      <c r="BO159" s="148">
        <f t="shared" si="189"/>
        <v>19.742001606547028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-289.88240839212216</v>
      </c>
      <c r="J28" s="206">
        <f t="shared" si="7"/>
        <v>-292.71408474230009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-273.87925867366278</v>
      </c>
      <c r="J29" s="206">
        <f t="shared" si="10"/>
        <v>-269.8268302667293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-299.51166503446365</v>
      </c>
      <c r="H30" s="206">
        <f t="shared" si="10"/>
        <v>-273.87925867366283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-295.45923662753017</v>
      </c>
      <c r="H31" s="206">
        <f t="shared" si="10"/>
        <v>-269.8268302667293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1.2754681977527682E-126</v>
      </c>
      <c r="J33" s="206">
        <f t="shared" si="13"/>
        <v>7.5142946581651667E-128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1.1369706406061807E-119</v>
      </c>
      <c r="J34" s="206">
        <f t="shared" si="16"/>
        <v>6.54178920348652E-118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8.3895102671495591E-131</v>
      </c>
      <c r="H35" s="206">
        <f t="shared" si="16"/>
        <v>1.136970640606116E-119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4.8270734289952746E-129</v>
      </c>
      <c r="H36" s="206">
        <f t="shared" si="16"/>
        <v>6.54178920348652E-118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3.154106560133988E-74</v>
      </c>
      <c r="O38" s="206">
        <f t="shared" si="20"/>
        <v>5.3537461502163186E-73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1.2849818779654805E-49</v>
      </c>
      <c r="T38" s="206">
        <f t="shared" si="21"/>
        <v>2.1811142556842414E-48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3.6389459564750147E-58</v>
      </c>
      <c r="O39" s="206">
        <f t="shared" si="20"/>
        <v>6.324530776778329E-60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2.1201539163811645E-36</v>
      </c>
      <c r="T39" s="206">
        <f t="shared" si="21"/>
        <v>3.6848523874888297E-38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4.7952293777228224E-70</v>
      </c>
      <c r="M40" s="206">
        <f t="shared" si="20"/>
        <v>3.638945956475222E-58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1.9535747234867545E-45</v>
      </c>
      <c r="R40" s="206">
        <f t="shared" si="21"/>
        <v>2.1201539163812851E-36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8.3341649323358964E-72</v>
      </c>
      <c r="M41" s="206">
        <f t="shared" si="20"/>
        <v>6.324530776778329E-60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3.3953357953677057E-47</v>
      </c>
      <c r="R41" s="206">
        <f t="shared" si="21"/>
        <v>3.6848523874888297E-38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13.879248970584378</v>
      </c>
      <c r="J46">
        <f>'Trip Length Frequency'!L28</f>
        <v>14.009626812574245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13.142421781558209</v>
      </c>
      <c r="J47">
        <f>'Trip Length Frequency'!L29</f>
        <v>12.955837297607131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14.322605324115457</v>
      </c>
      <c r="H48">
        <f>'Trip Length Frequency'!J30</f>
        <v>13.142421781558211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14.136020840164377</v>
      </c>
      <c r="H49">
        <f>'Trip Length Frequency'!J31</f>
        <v>12.955837297607131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opLeftCell="F85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Gravity!X134</f>
        <v>4.3864353982166668E-86</v>
      </c>
      <c r="G25" s="4" t="e">
        <f>Gravity!Y134</f>
        <v>#DIV/0!</v>
      </c>
      <c r="H25" s="4">
        <f>Gravity!Z134</f>
        <v>970.1976248046069</v>
      </c>
      <c r="I25" s="4">
        <f>Gravity!AA134</f>
        <v>641.32842336603528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Gravity!X135</f>
        <v>#DIV/0!</v>
      </c>
      <c r="G26" s="4">
        <f>Gravity!Y135</f>
        <v>2.3513892054252833E-87</v>
      </c>
      <c r="H26" s="4">
        <f>Gravity!Z135</f>
        <v>921.06850272105453</v>
      </c>
      <c r="I26" s="4">
        <f>Gravity!AA135</f>
        <v>1096.7339717264354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Gravity!X136</f>
        <v>396.66339351938296</v>
      </c>
      <c r="G27" s="4">
        <f>Gravity!Y136</f>
        <v>789.53920662190251</v>
      </c>
      <c r="H27" s="4">
        <f>Gravity!Z136</f>
        <v>2.2927244773507243E-87</v>
      </c>
      <c r="I27" s="4" t="e">
        <f>Gravity!AA136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Gravity!X137</f>
        <v>423.49248139590304</v>
      </c>
      <c r="G28" s="4">
        <f>Gravity!Y137</f>
        <v>841.69248108654335</v>
      </c>
      <c r="H28" s="4" t="e">
        <f>Gravity!Z137</f>
        <v>#DIV/0!</v>
      </c>
      <c r="I28" s="4">
        <f>Gravity!AA137</f>
        <v>1.4569296510783479E-87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970.1976248046069</v>
      </c>
      <c r="D36" s="31">
        <f>E36-H36</f>
        <v>0</v>
      </c>
      <c r="E36">
        <f>W6*G66+(W6*0.17/X6^3.8)*(G66^4.8/4.8)</f>
        <v>2470.7283201425639</v>
      </c>
      <c r="F36" s="258"/>
      <c r="G36" s="32" t="s">
        <v>62</v>
      </c>
      <c r="H36" s="33">
        <f>W6*G66+0.17*W6/X6^3.8*G66^4.8/4.8</f>
        <v>2470.7283201425639</v>
      </c>
      <c r="I36" s="32" t="s">
        <v>63</v>
      </c>
      <c r="J36" s="33">
        <f>W6*(1+0.17*(G66/X6)^3.8)</f>
        <v>2.5062378289140099</v>
      </c>
      <c r="K36" s="34">
        <v>1</v>
      </c>
      <c r="L36" s="35" t="s">
        <v>61</v>
      </c>
      <c r="M36" s="36" t="s">
        <v>64</v>
      </c>
      <c r="N36" s="37">
        <f>J36+J54+J51</f>
        <v>15.017886749478112</v>
      </c>
      <c r="O36" s="38" t="s">
        <v>65</v>
      </c>
      <c r="P36" s="39">
        <v>0</v>
      </c>
      <c r="Q36" s="39">
        <f>IF(P36&lt;=0,0,P36)</f>
        <v>0</v>
      </c>
      <c r="R36" s="40">
        <f>G58</f>
        <v>970.19762467868622</v>
      </c>
      <c r="S36" s="40" t="s">
        <v>39</v>
      </c>
      <c r="T36" s="40">
        <f>I58</f>
        <v>970.1976248046069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641.32842336603528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13.884310989879809</v>
      </c>
      <c r="O37" s="48" t="s">
        <v>70</v>
      </c>
      <c r="P37" s="39">
        <v>621.83705583387268</v>
      </c>
      <c r="Q37" s="39">
        <f t="shared" ref="Q37:Q60" si="5">IF(P37&lt;=0,0,P37)</f>
        <v>621.83705583387268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921.06850272105453</v>
      </c>
      <c r="D38" s="31">
        <f t="shared" si="1"/>
        <v>0</v>
      </c>
      <c r="E38">
        <f t="shared" si="2"/>
        <v>1560.0315782088728</v>
      </c>
      <c r="F38" s="258"/>
      <c r="G38" s="44" t="s">
        <v>72</v>
      </c>
      <c r="H38" s="33">
        <f t="shared" si="3"/>
        <v>1560.0315782088728</v>
      </c>
      <c r="I38" s="44" t="s">
        <v>73</v>
      </c>
      <c r="J38" s="33">
        <f t="shared" si="4"/>
        <v>2.5050758861416473</v>
      </c>
      <c r="K38" s="34">
        <v>3</v>
      </c>
      <c r="L38" s="45"/>
      <c r="M38" s="46" t="s">
        <v>74</v>
      </c>
      <c r="N38" s="47">
        <f>J36+J47+J39+J49+J43</f>
        <v>14.162060505402208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1096.7339717264354</v>
      </c>
      <c r="D39" s="31">
        <f t="shared" si="1"/>
        <v>0</v>
      </c>
      <c r="E39">
        <f t="shared" si="2"/>
        <v>6063.4048115752566</v>
      </c>
      <c r="F39" s="258"/>
      <c r="G39" s="44" t="s">
        <v>77</v>
      </c>
      <c r="H39" s="33">
        <f t="shared" si="3"/>
        <v>6063.4048115752566</v>
      </c>
      <c r="I39" s="44" t="s">
        <v>78</v>
      </c>
      <c r="J39" s="33">
        <f t="shared" si="4"/>
        <v>3.8101065628920572</v>
      </c>
      <c r="K39" s="34">
        <v>4</v>
      </c>
      <c r="L39" s="45"/>
      <c r="M39" s="46" t="s">
        <v>79</v>
      </c>
      <c r="N39" s="47">
        <f>J36+J47+J48+J42+J43</f>
        <v>14.190472727884329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2430.9915296049135</v>
      </c>
      <c r="F40" s="258"/>
      <c r="G40" s="44" t="s">
        <v>81</v>
      </c>
      <c r="H40" s="33">
        <f t="shared" si="3"/>
        <v>2430.9915296049135</v>
      </c>
      <c r="I40" s="44" t="s">
        <v>82</v>
      </c>
      <c r="J40" s="33">
        <f t="shared" si="4"/>
        <v>2.5271984235872451</v>
      </c>
      <c r="K40" s="34">
        <v>5</v>
      </c>
      <c r="L40" s="45"/>
      <c r="M40" s="46" t="s">
        <v>83</v>
      </c>
      <c r="N40" s="47">
        <f>J45+J38+J39+J40+J51</f>
        <v>13.884310625334537</v>
      </c>
      <c r="O40" s="48" t="s">
        <v>84</v>
      </c>
      <c r="P40" s="39">
        <v>348.36056884481354</v>
      </c>
      <c r="Q40" s="39">
        <f t="shared" si="5"/>
        <v>348.36056884481354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5595.8448248086861</v>
      </c>
      <c r="F41" s="258"/>
      <c r="G41" s="44" t="s">
        <v>85</v>
      </c>
      <c r="H41" s="33">
        <f t="shared" si="3"/>
        <v>5595.8448248086861</v>
      </c>
      <c r="I41" s="44" t="s">
        <v>86</v>
      </c>
      <c r="J41" s="33">
        <f t="shared" si="4"/>
        <v>3.811538418266859</v>
      </c>
      <c r="K41" s="34">
        <v>6</v>
      </c>
      <c r="L41" s="45"/>
      <c r="M41" s="46" t="s">
        <v>87</v>
      </c>
      <c r="N41" s="47">
        <f>J45+J38+J39+J49+J43</f>
        <v>14.162060140856935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5084.0887978255669</v>
      </c>
      <c r="F42" s="258"/>
      <c r="G42" s="44" t="s">
        <v>89</v>
      </c>
      <c r="H42" s="33">
        <f t="shared" si="3"/>
        <v>5084.0887978255669</v>
      </c>
      <c r="I42" s="44" t="s">
        <v>90</v>
      </c>
      <c r="J42" s="33">
        <f t="shared" si="4"/>
        <v>2.5941601264736596</v>
      </c>
      <c r="K42" s="34">
        <v>7</v>
      </c>
      <c r="L42" s="45"/>
      <c r="M42" s="46" t="s">
        <v>91</v>
      </c>
      <c r="N42" s="47">
        <f>J45+J38+J48+J42+J43</f>
        <v>14.190472363339056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2362.3402846997301</v>
      </c>
      <c r="F43" s="258"/>
      <c r="G43" s="44" t="s">
        <v>93</v>
      </c>
      <c r="H43" s="33">
        <f t="shared" si="3"/>
        <v>2362.3402846997301</v>
      </c>
      <c r="I43" s="44" t="s">
        <v>94</v>
      </c>
      <c r="J43" s="33">
        <f t="shared" si="4"/>
        <v>2.8109555185742661</v>
      </c>
      <c r="K43" s="34">
        <v>8</v>
      </c>
      <c r="L43" s="53"/>
      <c r="M43" s="54" t="s">
        <v>95</v>
      </c>
      <c r="N43" s="55">
        <f>J45+J46+J41+J42+J43</f>
        <v>14.246934895464269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14.01045214280833</v>
      </c>
      <c r="O44" s="38" t="s">
        <v>100</v>
      </c>
      <c r="P44" s="39">
        <v>365.94080644732327</v>
      </c>
      <c r="Q44" s="39">
        <f t="shared" si="5"/>
        <v>365.94080644732327</v>
      </c>
      <c r="R44" s="40">
        <f>G59</f>
        <v>641.3290290655209</v>
      </c>
      <c r="S44" s="40" t="s">
        <v>39</v>
      </c>
      <c r="T44" s="40">
        <f>I59</f>
        <v>641.32842336603528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1563.3069020862224</v>
      </c>
      <c r="F45" s="258"/>
      <c r="G45" s="44" t="s">
        <v>101</v>
      </c>
      <c r="H45" s="33">
        <f t="shared" si="3"/>
        <v>1563.3069020862224</v>
      </c>
      <c r="I45" s="44" t="s">
        <v>102</v>
      </c>
      <c r="J45" s="33">
        <f t="shared" si="4"/>
        <v>2.5302808321494838</v>
      </c>
      <c r="K45" s="34">
        <v>10</v>
      </c>
      <c r="L45" s="45"/>
      <c r="M45" s="46" t="s">
        <v>103</v>
      </c>
      <c r="N45" s="47">
        <f>J36+J47+J48+J42+J50</f>
        <v>14.038864365290451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14.010451778263057</v>
      </c>
      <c r="O46" s="48" t="s">
        <v>108</v>
      </c>
      <c r="P46" s="39">
        <v>275.38822261819757</v>
      </c>
      <c r="Q46" s="39">
        <f t="shared" si="5"/>
        <v>275.38822261819757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2475.437021201049</v>
      </c>
      <c r="F47" s="258"/>
      <c r="G47" s="44" t="s">
        <v>109</v>
      </c>
      <c r="H47" s="33">
        <f t="shared" si="3"/>
        <v>2475.437021201049</v>
      </c>
      <c r="I47" s="44" t="s">
        <v>110</v>
      </c>
      <c r="J47" s="33">
        <f t="shared" si="4"/>
        <v>2.5291192539223935</v>
      </c>
      <c r="K47" s="34">
        <v>12</v>
      </c>
      <c r="L47" s="45"/>
      <c r="M47" s="46" t="s">
        <v>111</v>
      </c>
      <c r="N47" s="47">
        <f>J45+J38+J48+J42+J50</f>
        <v>14.038864000745178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14.095326532870391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1604.0763134575432</v>
      </c>
      <c r="F49" s="258"/>
      <c r="G49" s="44" t="s">
        <v>117</v>
      </c>
      <c r="H49" s="33">
        <f t="shared" si="3"/>
        <v>1604.0763134575432</v>
      </c>
      <c r="I49" s="44" t="s">
        <v>118</v>
      </c>
      <c r="J49" s="33">
        <f t="shared" si="4"/>
        <v>2.50564134109948</v>
      </c>
      <c r="K49" s="34">
        <v>14</v>
      </c>
      <c r="L49" s="53"/>
      <c r="M49" s="54" t="s">
        <v>119</v>
      </c>
      <c r="N49" s="55">
        <f>J45+J46+J53+J44</f>
        <v>15.030280832149483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4402.8565428321699</v>
      </c>
      <c r="F50" s="258"/>
      <c r="G50" s="44" t="s">
        <v>121</v>
      </c>
      <c r="H50" s="33">
        <f t="shared" si="3"/>
        <v>4402.8565428321699</v>
      </c>
      <c r="I50" s="44" t="s">
        <v>122</v>
      </c>
      <c r="J50" s="33">
        <f t="shared" si="4"/>
        <v>2.6593471559803872</v>
      </c>
      <c r="K50" s="34">
        <v>15</v>
      </c>
      <c r="L50" s="35" t="s">
        <v>71</v>
      </c>
      <c r="M50" s="36" t="s">
        <v>123</v>
      </c>
      <c r="N50" s="37">
        <f>J37+J46+J41+J42+J43</f>
        <v>14.216654063314786</v>
      </c>
      <c r="O50" s="38" t="s">
        <v>124</v>
      </c>
      <c r="P50" s="39">
        <v>0</v>
      </c>
      <c r="Q50" s="39">
        <f t="shared" si="5"/>
        <v>0</v>
      </c>
      <c r="R50" s="40">
        <f>G60</f>
        <v>921.06850272105453</v>
      </c>
      <c r="S50" s="40" t="s">
        <v>39</v>
      </c>
      <c r="T50" s="40">
        <f>I60</f>
        <v>921.06850272105453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2427.8485940011665</v>
      </c>
      <c r="F51" s="258"/>
      <c r="G51" s="44" t="s">
        <v>125</v>
      </c>
      <c r="H51" s="33">
        <f t="shared" si="3"/>
        <v>2427.8485940011665</v>
      </c>
      <c r="I51" s="44" t="s">
        <v>126</v>
      </c>
      <c r="J51" s="33">
        <f t="shared" si="4"/>
        <v>2.5116489205641028</v>
      </c>
      <c r="K51" s="34">
        <v>16</v>
      </c>
      <c r="L51" s="45"/>
      <c r="M51" s="46" t="s">
        <v>127</v>
      </c>
      <c r="N51" s="47">
        <f>J37+J38+J39+J40+J51</f>
        <v>13.854029793185052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5595.8448248086861</v>
      </c>
      <c r="F52" s="258"/>
      <c r="G52" s="44" t="s">
        <v>129</v>
      </c>
      <c r="H52" s="33">
        <f t="shared" si="3"/>
        <v>5595.8448248086861</v>
      </c>
      <c r="I52" s="44" t="s">
        <v>130</v>
      </c>
      <c r="J52" s="33">
        <f t="shared" si="4"/>
        <v>3.811538418266859</v>
      </c>
      <c r="K52" s="34">
        <v>17</v>
      </c>
      <c r="L52" s="45"/>
      <c r="M52" s="46" t="s">
        <v>131</v>
      </c>
      <c r="N52" s="47">
        <f>J37+J38+J39+J49+J43</f>
        <v>14.131779308707451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14.160191531189573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13.028192481581643</v>
      </c>
      <c r="O54" s="56" t="s">
        <v>140</v>
      </c>
      <c r="P54" s="39">
        <v>921.06850272105453</v>
      </c>
      <c r="Q54" s="39">
        <f t="shared" si="5"/>
        <v>921.06850272105453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43636.800345252428</v>
      </c>
      <c r="K55" s="34">
        <v>20</v>
      </c>
      <c r="L55" s="35" t="s">
        <v>76</v>
      </c>
      <c r="M55" s="36" t="s">
        <v>142</v>
      </c>
      <c r="N55" s="37">
        <f>J37+J38+J39+J49+J50</f>
        <v>13.980170946113571</v>
      </c>
      <c r="O55" s="38" t="s">
        <v>143</v>
      </c>
      <c r="P55" s="39">
        <v>0</v>
      </c>
      <c r="Q55" s="39">
        <f t="shared" si="5"/>
        <v>0</v>
      </c>
      <c r="R55" s="40">
        <f>G61</f>
        <v>1096.7339717264354</v>
      </c>
      <c r="S55" s="40" t="s">
        <v>39</v>
      </c>
      <c r="T55" s="40">
        <f>I61</f>
        <v>1096.7339717264354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14.008583168595695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14.065045700720908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970.19762467868622</v>
      </c>
      <c r="H58" s="68" t="s">
        <v>39</v>
      </c>
      <c r="I58" s="69">
        <f>C36</f>
        <v>970.1976248046069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641.3290290655209</v>
      </c>
      <c r="H59" s="68" t="s">
        <v>39</v>
      </c>
      <c r="I59" s="69">
        <f t="shared" ref="I59:I60" si="6">C37</f>
        <v>641.32842336603528</v>
      </c>
      <c r="K59" s="34">
        <v>24</v>
      </c>
      <c r="L59" s="45"/>
      <c r="M59" s="46" t="s">
        <v>151</v>
      </c>
      <c r="N59" s="47">
        <f>J52+J53+J44</f>
        <v>13.81153841826686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921.06850272105453</v>
      </c>
      <c r="H60" s="68" t="s">
        <v>39</v>
      </c>
      <c r="I60" s="69">
        <f t="shared" si="6"/>
        <v>921.06850272105453</v>
      </c>
      <c r="K60" s="34">
        <v>25</v>
      </c>
      <c r="L60" s="53"/>
      <c r="M60" s="54" t="s">
        <v>153</v>
      </c>
      <c r="N60" s="55">
        <f>J52+J41+J42+J50</f>
        <v>12.876584118987765</v>
      </c>
      <c r="O60" s="56" t="s">
        <v>154</v>
      </c>
      <c r="P60" s="39">
        <v>1096.7339717264354</v>
      </c>
      <c r="Q60" s="71">
        <f t="shared" si="5"/>
        <v>1096.7339717264354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1096.7339717264354</v>
      </c>
      <c r="H61" s="74" t="s">
        <v>39</v>
      </c>
      <c r="I61" s="69">
        <f>C39</f>
        <v>1096.7339717264354</v>
      </c>
      <c r="K61" s="264" t="s">
        <v>155</v>
      </c>
      <c r="L61" s="264"/>
      <c r="M61" s="264"/>
      <c r="N61" s="76">
        <f>SUM(N36:N60)</f>
        <v>352.09551818042951</v>
      </c>
      <c r="U61" s="77" t="s">
        <v>156</v>
      </c>
      <c r="V61" s="78">
        <f>SUMPRODUCT($Q$36:$Q$60,V36:V60)</f>
        <v>987.77786228119589</v>
      </c>
      <c r="W61" s="78">
        <f>SUMPRODUCT($Q$36:$Q$60,W36:W60)</f>
        <v>1.4210854715202004E-14</v>
      </c>
      <c r="X61" s="78">
        <f t="shared" ref="X61:AN61" si="7">SUMPRODUCT($Q$36:$Q$60,X36:X60)</f>
        <v>623.74879146301112</v>
      </c>
      <c r="Y61" s="78">
        <f t="shared" si="7"/>
        <v>1611.5266537442071</v>
      </c>
      <c r="Z61" s="78">
        <f t="shared" si="7"/>
        <v>970.19762467868622</v>
      </c>
      <c r="AA61" s="78">
        <f t="shared" si="7"/>
        <v>2017.8024744474899</v>
      </c>
      <c r="AB61" s="78">
        <f t="shared" si="7"/>
        <v>2017.8024744474899</v>
      </c>
      <c r="AC61" s="78">
        <f t="shared" si="7"/>
        <v>921.06850272105453</v>
      </c>
      <c r="AD61" s="78">
        <f t="shared" si="7"/>
        <v>1.4210854715202004E-14</v>
      </c>
      <c r="AE61" s="78">
        <f t="shared" si="7"/>
        <v>623.74879146301112</v>
      </c>
      <c r="AF61" s="78">
        <f t="shared" si="7"/>
        <v>1.4210854715202004E-14</v>
      </c>
      <c r="AG61" s="78">
        <f t="shared" si="7"/>
        <v>987.77786228119589</v>
      </c>
      <c r="AH61" s="78">
        <f t="shared" si="7"/>
        <v>0</v>
      </c>
      <c r="AI61" s="78">
        <f t="shared" si="7"/>
        <v>641.3290290655209</v>
      </c>
      <c r="AJ61" s="78">
        <f t="shared" si="7"/>
        <v>1738.0630007919563</v>
      </c>
      <c r="AK61" s="78">
        <f t="shared" si="7"/>
        <v>970.19762467868622</v>
      </c>
      <c r="AL61" s="78">
        <f t="shared" si="7"/>
        <v>2017.8024744474899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0.32925928742706528</v>
      </c>
      <c r="W64">
        <f t="shared" ref="W64:AN64" si="8">W61/W63</f>
        <v>9.4739031434680022E-18</v>
      </c>
      <c r="X64">
        <f t="shared" si="8"/>
        <v>0.31187439573150555</v>
      </c>
      <c r="Y64">
        <f t="shared" si="8"/>
        <v>0.53717555124806904</v>
      </c>
      <c r="Z64">
        <f t="shared" si="8"/>
        <v>0.4850988123393431</v>
      </c>
      <c r="AA64">
        <f t="shared" si="8"/>
        <v>1.3452016496316599</v>
      </c>
      <c r="AB64">
        <f t="shared" si="8"/>
        <v>0.67260082481582995</v>
      </c>
      <c r="AC64">
        <f t="shared" si="8"/>
        <v>0.92106850272105456</v>
      </c>
      <c r="AD64">
        <f t="shared" si="8"/>
        <v>1.4210854715202004E-17</v>
      </c>
      <c r="AE64">
        <f t="shared" si="8"/>
        <v>0.49899903317040889</v>
      </c>
      <c r="AF64">
        <f t="shared" si="8"/>
        <v>7.105427357601002E-18</v>
      </c>
      <c r="AG64">
        <f t="shared" si="8"/>
        <v>0.49388893114059795</v>
      </c>
      <c r="AH64">
        <f t="shared" si="8"/>
        <v>0</v>
      </c>
      <c r="AI64">
        <f t="shared" si="8"/>
        <v>0.32066451453276046</v>
      </c>
      <c r="AJ64">
        <f t="shared" si="8"/>
        <v>0.77247244479642496</v>
      </c>
      <c r="AK64">
        <f t="shared" si="8"/>
        <v>0.38807904987147451</v>
      </c>
      <c r="AL64">
        <f t="shared" si="8"/>
        <v>1.3452016496316599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987.77786228119589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2.5062378289140099</v>
      </c>
      <c r="W67" s="82">
        <f t="shared" ref="W67:AN67" si="9">AB15*(1+0.17*(W61/AB16)^3.8)</f>
        <v>2.5</v>
      </c>
      <c r="X67" s="82">
        <f t="shared" si="9"/>
        <v>2.5050758861416473</v>
      </c>
      <c r="Y67" s="82">
        <f t="shared" si="9"/>
        <v>3.8101065628920572</v>
      </c>
      <c r="Z67" s="82">
        <f t="shared" si="9"/>
        <v>2.5271984235872451</v>
      </c>
      <c r="AA67" s="82">
        <f t="shared" si="9"/>
        <v>3.811538418266859</v>
      </c>
      <c r="AB67" s="82">
        <f t="shared" si="9"/>
        <v>2.5941601264736596</v>
      </c>
      <c r="AC67" s="82">
        <f t="shared" si="9"/>
        <v>2.8109555185742661</v>
      </c>
      <c r="AD67" s="82">
        <f t="shared" si="9"/>
        <v>2.5</v>
      </c>
      <c r="AE67" s="82">
        <f t="shared" si="9"/>
        <v>2.5302808321494838</v>
      </c>
      <c r="AF67" s="82">
        <f t="shared" si="9"/>
        <v>2.5</v>
      </c>
      <c r="AG67" s="82">
        <f t="shared" si="9"/>
        <v>2.5291192539223935</v>
      </c>
      <c r="AH67" s="82">
        <f t="shared" si="9"/>
        <v>3.75</v>
      </c>
      <c r="AI67" s="82">
        <f t="shared" si="9"/>
        <v>2.50564134109948</v>
      </c>
      <c r="AJ67" s="82">
        <f t="shared" si="9"/>
        <v>2.6593471559803872</v>
      </c>
      <c r="AK67" s="82">
        <f t="shared" si="9"/>
        <v>2.5116489205641028</v>
      </c>
      <c r="AL67" s="82">
        <f t="shared" si="9"/>
        <v>3.811538418266859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623.74879146301112</v>
      </c>
      <c r="H68" s="6"/>
    </row>
    <row r="69" spans="6:40" x14ac:dyDescent="0.3">
      <c r="F69" s="4" t="s">
        <v>45</v>
      </c>
      <c r="G69" s="4">
        <f>Y61</f>
        <v>1611.5266537442071</v>
      </c>
      <c r="H69" s="6"/>
    </row>
    <row r="70" spans="6:40" x14ac:dyDescent="0.3">
      <c r="F70" s="4" t="s">
        <v>46</v>
      </c>
      <c r="G70" s="4">
        <f>Z61</f>
        <v>970.19762467868622</v>
      </c>
      <c r="U70" s="41" t="s">
        <v>65</v>
      </c>
      <c r="V70">
        <f t="shared" ref="V70:V94" si="10">SUMPRODUCT($V$67:$AN$67,V36:AN36)</f>
        <v>15.017886749478112</v>
      </c>
      <c r="X70">
        <v>15.000195603366421</v>
      </c>
    </row>
    <row r="71" spans="6:40" x14ac:dyDescent="0.3">
      <c r="F71" s="4" t="s">
        <v>47</v>
      </c>
      <c r="G71" s="4">
        <f>AA61</f>
        <v>2017.8024744474899</v>
      </c>
      <c r="U71" s="41" t="s">
        <v>70</v>
      </c>
      <c r="V71">
        <f t="shared" si="10"/>
        <v>13.884310989879809</v>
      </c>
      <c r="X71">
        <v>13.75090229828113</v>
      </c>
    </row>
    <row r="72" spans="6:40" x14ac:dyDescent="0.3">
      <c r="F72" s="4" t="s">
        <v>48</v>
      </c>
      <c r="G72" s="4">
        <f>AB61</f>
        <v>2017.8024744474899</v>
      </c>
      <c r="U72" s="41" t="s">
        <v>75</v>
      </c>
      <c r="V72">
        <f t="shared" si="10"/>
        <v>14.162060505402208</v>
      </c>
      <c r="X72">
        <v>14.225219683523857</v>
      </c>
    </row>
    <row r="73" spans="6:40" x14ac:dyDescent="0.3">
      <c r="F73" s="4" t="s">
        <v>49</v>
      </c>
      <c r="G73" s="4">
        <f>AC61</f>
        <v>921.06850272105453</v>
      </c>
      <c r="U73" s="41" t="s">
        <v>80</v>
      </c>
      <c r="V73">
        <f t="shared" si="10"/>
        <v>14.190472727884329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13.884310625334535</v>
      </c>
      <c r="X74">
        <v>13.805151472614</v>
      </c>
    </row>
    <row r="75" spans="6:40" x14ac:dyDescent="0.3">
      <c r="F75" s="4" t="s">
        <v>51</v>
      </c>
      <c r="G75" s="4">
        <f>AE61</f>
        <v>623.74879146301112</v>
      </c>
      <c r="U75" s="41" t="s">
        <v>88</v>
      </c>
      <c r="V75">
        <f t="shared" si="10"/>
        <v>14.162060140856934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14.190472363339058</v>
      </c>
      <c r="X76">
        <v>14.326575531725375</v>
      </c>
    </row>
    <row r="77" spans="6:40" x14ac:dyDescent="0.3">
      <c r="F77" s="4" t="s">
        <v>53</v>
      </c>
      <c r="G77" s="4">
        <f>AG61</f>
        <v>987.77786228119589</v>
      </c>
      <c r="U77" s="41" t="s">
        <v>96</v>
      </c>
      <c r="V77">
        <f t="shared" si="10"/>
        <v>14.246934895464268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14.01045214280833</v>
      </c>
      <c r="X78">
        <v>13.750771910176033</v>
      </c>
    </row>
    <row r="79" spans="6:40" x14ac:dyDescent="0.3">
      <c r="F79" s="4" t="s">
        <v>55</v>
      </c>
      <c r="G79" s="4">
        <f>AI61</f>
        <v>641.3290290655209</v>
      </c>
      <c r="U79" s="41" t="s">
        <v>104</v>
      </c>
      <c r="V79">
        <f t="shared" si="10"/>
        <v>14.038864365290451</v>
      </c>
      <c r="X79">
        <v>13.801434953032715</v>
      </c>
    </row>
    <row r="80" spans="6:40" x14ac:dyDescent="0.3">
      <c r="F80" s="4" t="s">
        <v>56</v>
      </c>
      <c r="G80" s="4">
        <f>AJ61</f>
        <v>1738.0630007919563</v>
      </c>
      <c r="U80" s="41" t="s">
        <v>108</v>
      </c>
      <c r="V80">
        <f t="shared" si="10"/>
        <v>14.010451778263057</v>
      </c>
      <c r="X80">
        <v>13.808577453496937</v>
      </c>
    </row>
    <row r="81" spans="6:24" x14ac:dyDescent="0.3">
      <c r="F81" s="4" t="s">
        <v>57</v>
      </c>
      <c r="G81" s="4">
        <f>AK61</f>
        <v>970.19762467868622</v>
      </c>
      <c r="U81" s="41" t="s">
        <v>112</v>
      </c>
      <c r="V81">
        <f t="shared" si="10"/>
        <v>14.038864000745178</v>
      </c>
      <c r="X81">
        <v>13.855684127365585</v>
      </c>
    </row>
    <row r="82" spans="6:24" x14ac:dyDescent="0.3">
      <c r="F82" s="4" t="s">
        <v>58</v>
      </c>
      <c r="G82" s="4">
        <f>AL61</f>
        <v>2017.8024744474899</v>
      </c>
      <c r="U82" s="41" t="s">
        <v>116</v>
      </c>
      <c r="V82">
        <f t="shared" si="10"/>
        <v>14.095326532870391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15.030280832149483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14.216654063314785</v>
      </c>
      <c r="X84">
        <v>13.696318465991869</v>
      </c>
    </row>
    <row r="85" spans="6:24" x14ac:dyDescent="0.3">
      <c r="U85" s="41" t="s">
        <v>128</v>
      </c>
      <c r="V85">
        <f t="shared" si="10"/>
        <v>13.854029793185052</v>
      </c>
      <c r="X85">
        <v>13.75056790087643</v>
      </c>
    </row>
    <row r="86" spans="6:24" x14ac:dyDescent="0.3">
      <c r="U86" s="41" t="s">
        <v>132</v>
      </c>
      <c r="V86">
        <f t="shared" si="10"/>
        <v>14.131779308707451</v>
      </c>
      <c r="X86">
        <v>14.224885286119157</v>
      </c>
    </row>
    <row r="87" spans="6:24" x14ac:dyDescent="0.3">
      <c r="U87" s="41" t="s">
        <v>136</v>
      </c>
      <c r="V87">
        <f t="shared" si="10"/>
        <v>14.160191531189572</v>
      </c>
      <c r="X87">
        <v>14.271991959987805</v>
      </c>
    </row>
    <row r="88" spans="6:24" x14ac:dyDescent="0.3">
      <c r="U88" s="41" t="s">
        <v>140</v>
      </c>
      <c r="V88">
        <f t="shared" si="10"/>
        <v>13.028192481581645</v>
      </c>
      <c r="X88">
        <v>11.68222407686552</v>
      </c>
    </row>
    <row r="89" spans="6:24" x14ac:dyDescent="0.3">
      <c r="U89" s="41" t="s">
        <v>143</v>
      </c>
      <c r="V89">
        <f t="shared" si="10"/>
        <v>13.980170946113571</v>
      </c>
      <c r="X89">
        <v>13.753993881759367</v>
      </c>
    </row>
    <row r="90" spans="6:24" x14ac:dyDescent="0.3">
      <c r="U90" s="41" t="s">
        <v>145</v>
      </c>
      <c r="V90">
        <f t="shared" si="10"/>
        <v>14.008583168595695</v>
      </c>
      <c r="X90">
        <v>13.801100555628015</v>
      </c>
    </row>
    <row r="91" spans="6:24" x14ac:dyDescent="0.3">
      <c r="U91" s="41" t="s">
        <v>148</v>
      </c>
      <c r="V91">
        <f t="shared" si="10"/>
        <v>14.065045700720905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13.81153841826686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12.876584118987765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2.5062378289140099</v>
      </c>
      <c r="K97" s="4" t="s">
        <v>61</v>
      </c>
      <c r="L97" s="76">
        <f>MIN(N36:N43)</f>
        <v>13.884310625334537</v>
      </c>
      <c r="M97" s="135" t="s">
        <v>11</v>
      </c>
      <c r="N97" s="4">
        <v>15</v>
      </c>
      <c r="O97" s="4">
        <v>99999</v>
      </c>
      <c r="P97" s="76">
        <f>L97</f>
        <v>13.884310625334537</v>
      </c>
      <c r="Q97" s="76">
        <f>L98</f>
        <v>14.010451778263057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14.010451778263057</v>
      </c>
      <c r="M98" s="135" t="s">
        <v>12</v>
      </c>
      <c r="N98" s="4">
        <v>99999</v>
      </c>
      <c r="O98" s="4">
        <v>15</v>
      </c>
      <c r="P98" s="76">
        <f>L99</f>
        <v>13.028192481581643</v>
      </c>
      <c r="Q98" s="76">
        <f>L100</f>
        <v>12.876584118987765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2.5050758861416473</v>
      </c>
      <c r="K99" s="4" t="s">
        <v>71</v>
      </c>
      <c r="L99" s="76">
        <f>MIN(N50:N54)</f>
        <v>13.028192481581643</v>
      </c>
      <c r="M99" s="135" t="s">
        <v>13</v>
      </c>
      <c r="N99" s="76">
        <f>L101</f>
        <v>14.246934895464268</v>
      </c>
      <c r="O99" s="76">
        <f>L102</f>
        <v>13.028192481581645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3.8101065628920572</v>
      </c>
      <c r="K100" s="4" t="s">
        <v>76</v>
      </c>
      <c r="L100" s="76">
        <f>MIN(N55:N60)</f>
        <v>12.876584118987765</v>
      </c>
      <c r="M100" s="135" t="s">
        <v>14</v>
      </c>
      <c r="N100" s="76">
        <f>L104</f>
        <v>14.095326532870388</v>
      </c>
      <c r="O100" s="76">
        <f>L105</f>
        <v>12.876584118987765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2.5271984235872451</v>
      </c>
      <c r="K101" s="4" t="s">
        <v>252</v>
      </c>
      <c r="L101" s="76">
        <f>J104+J103+J102+J107+J106</f>
        <v>14.246934895464268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3.811538418266859</v>
      </c>
      <c r="K102" s="4" t="s">
        <v>253</v>
      </c>
      <c r="L102" s="76">
        <f>J104+J103+J102+J113</f>
        <v>13.028192481581645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2.5941601264736596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2.8109555185742661</v>
      </c>
      <c r="K104" s="4" t="s">
        <v>255</v>
      </c>
      <c r="L104" s="76">
        <f>J111+J103+J102+J107+J106</f>
        <v>14.095326532870388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12.876584118987765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2.5302808321494838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2.5291192539223935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2.50564134109948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2.6593471559803872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2.5116489205641028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3.811538418266859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2024-01-07T17:14:20Z</dcterms:modified>
</cp:coreProperties>
</file>