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10\"/>
    </mc:Choice>
  </mc:AlternateContent>
  <xr:revisionPtr revIDLastSave="0" documentId="13_ncr:1_{31785349-77FB-47BF-A1DF-7814F0C626E3}" xr6:coauthVersionLast="47" xr6:coauthVersionMax="47" xr10:uidLastSave="{00000000-0000-0000-0000-000000000000}"/>
  <bookViews>
    <workbookView xWindow="3888" yWindow="552" windowWidth="15684" windowHeight="11424" firstSheet="2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7" i="6" l="1"/>
  <c r="I46" i="6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G48" i="6"/>
  <c r="H48" i="6"/>
  <c r="I48" i="6"/>
  <c r="J48" i="6"/>
  <c r="G49" i="6"/>
  <c r="H49" i="6"/>
  <c r="I49" i="6"/>
  <c r="J49" i="6"/>
  <c r="H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I35" i="6" s="1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E64" i="4"/>
  <c r="W67" i="4"/>
  <c r="E69" i="4"/>
  <c r="N70" i="4"/>
  <c r="L68" i="4"/>
  <c r="F64" i="4"/>
  <c r="J74" i="4"/>
  <c r="F69" i="4"/>
  <c r="U79" i="4"/>
  <c r="T68" i="4"/>
  <c r="E54" i="4"/>
  <c r="N68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D37" i="7" s="1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AS8" i="5" l="1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9" i="7" l="1"/>
  <c r="P98" i="7" s="1"/>
  <c r="L98" i="7"/>
  <c r="Q97" i="7" s="1"/>
  <c r="L97" i="7"/>
  <c r="L100" i="7"/>
  <c r="Q98" i="7" s="1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BH16" i="5" s="1"/>
  <c r="BI16" i="5" s="1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E19" i="5" l="1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X76" i="4" s="1"/>
  <c r="Y76" i="4" s="1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T80" i="4" l="1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6" i="4"/>
  <c r="U87" i="4"/>
  <c r="U89" i="4"/>
  <c r="T89" i="4" l="1"/>
  <c r="T88" i="4"/>
  <c r="T87" i="4"/>
  <c r="V91" i="4"/>
  <c r="V92" i="4" s="1"/>
  <c r="S87" i="4"/>
  <c r="X87" i="4" s="1"/>
  <c r="Y87" i="4" s="1"/>
  <c r="S98" i="4" s="1"/>
  <c r="S89" i="4"/>
  <c r="X89" i="4" s="1"/>
  <c r="Y89" i="4" s="1"/>
  <c r="S100" i="4" s="1"/>
  <c r="S88" i="4"/>
  <c r="X88" i="4" s="1"/>
  <c r="Y88" i="4" s="1"/>
  <c r="T99" i="4" s="1"/>
  <c r="AJ30" i="5"/>
  <c r="AJ31" i="5" s="1"/>
  <c r="AN28" i="5"/>
  <c r="AO28" i="5" s="1"/>
  <c r="AK39" i="5" s="1"/>
  <c r="BN30" i="5"/>
  <c r="BN31" i="5" s="1"/>
  <c r="E38" i="5"/>
  <c r="J38" i="5" s="1"/>
  <c r="K38" i="5" s="1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U91" i="4"/>
  <c r="U92" i="4" s="1"/>
  <c r="X86" i="4"/>
  <c r="Y86" i="4" s="1"/>
  <c r="T91" i="4" l="1"/>
  <c r="T92" i="4" s="1"/>
  <c r="AL39" i="5"/>
  <c r="S91" i="4"/>
  <c r="S92" i="4" s="1"/>
  <c r="AI39" i="5"/>
  <c r="R37" i="5"/>
  <c r="O37" i="5"/>
  <c r="P37" i="5"/>
  <c r="P38" i="5"/>
  <c r="O38" i="5"/>
  <c r="R38" i="5"/>
  <c r="BH37" i="5"/>
  <c r="BI37" i="5" s="1"/>
  <c r="AB37" i="5"/>
  <c r="O39" i="5"/>
  <c r="AA37" i="5"/>
  <c r="R39" i="5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T38" i="5" l="1"/>
  <c r="U38" i="5" s="1"/>
  <c r="O41" i="5"/>
  <c r="O42" i="5" s="1"/>
  <c r="O50" i="5" s="1"/>
  <c r="T37" i="5"/>
  <c r="U37" i="5" s="1"/>
  <c r="T39" i="5"/>
  <c r="U39" i="5" s="1"/>
  <c r="AB41" i="5"/>
  <c r="AB42" i="5" s="1"/>
  <c r="AB50" i="5" s="1"/>
  <c r="AC125" i="5" s="1"/>
  <c r="AA148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AA159" i="5" l="1"/>
  <c r="AA137" i="5"/>
  <c r="I28" i="7" s="1"/>
  <c r="G52" i="5"/>
  <c r="G53" i="5" s="1"/>
  <c r="V108" i="4"/>
  <c r="V110" i="4"/>
  <c r="S110" i="4"/>
  <c r="F52" i="5"/>
  <c r="F53" i="5" s="1"/>
  <c r="BO47" i="5"/>
  <c r="U111" i="4"/>
  <c r="Z47" i="5"/>
  <c r="AA122" i="5" s="1"/>
  <c r="Y134" i="5" s="1"/>
  <c r="G25" i="7" s="1"/>
  <c r="U108" i="4"/>
  <c r="Z50" i="5"/>
  <c r="AA125" i="5" s="1"/>
  <c r="Y148" i="5" s="1"/>
  <c r="T109" i="4"/>
  <c r="V111" i="4"/>
  <c r="AA136" i="5"/>
  <c r="I27" i="7" s="1"/>
  <c r="U110" i="4"/>
  <c r="AA158" i="5"/>
  <c r="T111" i="4"/>
  <c r="S109" i="4"/>
  <c r="S111" i="4"/>
  <c r="Y135" i="5"/>
  <c r="G26" i="7" s="1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I25" i="7" s="1"/>
  <c r="O52" i="5"/>
  <c r="O53" i="5" s="1"/>
  <c r="J49" i="5"/>
  <c r="K49" i="5" s="1"/>
  <c r="H60" i="5" s="1"/>
  <c r="AA156" i="5"/>
  <c r="AB52" i="5"/>
  <c r="AB53" i="5" s="1"/>
  <c r="Z136" i="5"/>
  <c r="H27" i="7" s="1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H28" i="7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I26" i="7" s="1"/>
  <c r="S119" i="4" l="1"/>
  <c r="X38" i="4" s="1"/>
  <c r="Y156" i="5"/>
  <c r="V113" i="4"/>
  <c r="V114" i="4" s="1"/>
  <c r="Y145" i="5"/>
  <c r="Y159" i="5"/>
  <c r="Y137" i="5"/>
  <c r="G28" i="7" s="1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G27" i="7" s="1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F27" i="7" s="1"/>
  <c r="X147" i="5"/>
  <c r="Z145" i="5"/>
  <c r="G60" i="5"/>
  <c r="E60" i="5"/>
  <c r="Z134" i="5"/>
  <c r="H25" i="7" s="1"/>
  <c r="AL52" i="5"/>
  <c r="AL53" i="5" s="1"/>
  <c r="AJ52" i="5"/>
  <c r="AJ53" i="5" s="1"/>
  <c r="AN48" i="5"/>
  <c r="AO48" i="5" s="1"/>
  <c r="Z157" i="5"/>
  <c r="Z135" i="5"/>
  <c r="H26" i="7" s="1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58" i="5"/>
  <c r="BE122" i="5" s="1"/>
  <c r="J59" i="5"/>
  <c r="K59" i="5" s="1"/>
  <c r="BF58" i="5"/>
  <c r="BH58" i="5" s="1"/>
  <c r="BI58" i="5" s="1"/>
  <c r="J60" i="5"/>
  <c r="K60" i="5" s="1"/>
  <c r="E63" i="5"/>
  <c r="E64" i="5" s="1"/>
  <c r="E72" i="5" s="1"/>
  <c r="P60" i="5"/>
  <c r="E70" i="5"/>
  <c r="E69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F28" i="7" s="1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BD122" i="5"/>
  <c r="X145" i="5"/>
  <c r="X134" i="5"/>
  <c r="F25" i="7" s="1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BE147" i="5"/>
  <c r="BM58" i="5"/>
  <c r="BO58" i="5"/>
  <c r="BN58" i="5"/>
  <c r="X135" i="5"/>
  <c r="F26" i="7" s="1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BM148" i="5"/>
  <c r="E71" i="5" l="1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BN159" i="5"/>
  <c r="BD123" i="5"/>
  <c r="BH59" i="5"/>
  <c r="BI59" i="5" s="1"/>
  <c r="AI147" i="5"/>
  <c r="AI136" i="5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BM145" i="5"/>
  <c r="BL156" i="5"/>
  <c r="BL134" i="5"/>
  <c r="BL145" i="5"/>
  <c r="AH156" i="5"/>
  <c r="AH134" i="5"/>
  <c r="AH145" i="5"/>
  <c r="AJ156" i="5"/>
  <c r="AJ134" i="5"/>
  <c r="AJ145" i="5"/>
  <c r="BN134" i="5"/>
  <c r="BN156" i="5"/>
  <c r="BN145" i="5"/>
  <c r="E83" i="5"/>
  <c r="AK134" i="5"/>
  <c r="AK156" i="5"/>
  <c r="AK145" i="5"/>
  <c r="P69" i="5"/>
  <c r="P70" i="5"/>
  <c r="P71" i="5"/>
  <c r="BL147" i="5"/>
  <c r="BL136" i="5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F96" i="5" s="1"/>
  <c r="F97" i="5" s="1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H96" i="5" l="1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T92" i="5" s="1"/>
  <c r="U92" i="5" s="1"/>
  <c r="O103" i="5" s="1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P96" i="5" l="1"/>
  <c r="P97" i="5" s="1"/>
  <c r="T93" i="5"/>
  <c r="U93" i="5" s="1"/>
  <c r="O104" i="5" s="1"/>
  <c r="T91" i="5"/>
  <c r="U91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O102" i="5"/>
  <c r="H102" i="5"/>
  <c r="F102" i="5"/>
  <c r="G102" i="5"/>
  <c r="E102" i="5"/>
  <c r="Q102" i="5"/>
  <c r="R105" i="5"/>
  <c r="P105" i="5"/>
  <c r="O105" i="5"/>
  <c r="T105" i="5" s="1"/>
  <c r="U105" i="5" s="1"/>
  <c r="P103" i="5"/>
  <c r="R103" i="5"/>
  <c r="Q103" i="5"/>
  <c r="G107" i="5" l="1"/>
  <c r="G108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F107" i="5"/>
  <c r="F108" i="5" s="1"/>
  <c r="F114" i="5" s="1"/>
  <c r="F123" i="5" s="1"/>
  <c r="G113" i="5"/>
  <c r="G116" i="5"/>
  <c r="G125" i="5" s="1"/>
  <c r="G114" i="5"/>
  <c r="G123" i="5" s="1"/>
  <c r="G115" i="5"/>
  <c r="G124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C39" i="7" s="1"/>
  <c r="I61" i="7" s="1"/>
  <c r="T55" i="7" s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E114" i="5"/>
  <c r="E116" i="5"/>
  <c r="E115" i="5"/>
  <c r="E113" i="5"/>
  <c r="O116" i="5"/>
  <c r="O113" i="5"/>
  <c r="O114" i="5"/>
  <c r="Q159" i="5"/>
  <c r="G135" i="5"/>
  <c r="C38" i="7" s="1"/>
  <c r="I60" i="7" s="1"/>
  <c r="T50" i="7" s="1"/>
  <c r="G157" i="5"/>
  <c r="G146" i="5"/>
  <c r="O115" i="5"/>
  <c r="G137" i="5"/>
  <c r="G159" i="5"/>
  <c r="G148" i="5"/>
  <c r="Q137" i="5"/>
  <c r="G136" i="5"/>
  <c r="G158" i="5"/>
  <c r="G147" i="5"/>
  <c r="P157" i="5"/>
  <c r="P135" i="5"/>
  <c r="P146" i="5"/>
  <c r="G122" i="5"/>
  <c r="G118" i="5"/>
  <c r="G119" i="5" s="1"/>
  <c r="F145" i="5"/>
  <c r="F157" i="5"/>
  <c r="F146" i="5"/>
  <c r="F135" i="5"/>
  <c r="H134" i="5"/>
  <c r="C37" i="7" s="1"/>
  <c r="I59" i="7" s="1"/>
  <c r="T44" i="7" s="1"/>
  <c r="H158" i="5" l="1"/>
  <c r="H145" i="5"/>
  <c r="Q146" i="5"/>
  <c r="Q145" i="5"/>
  <c r="Q134" i="5"/>
  <c r="H159" i="5"/>
  <c r="R116" i="5"/>
  <c r="S125" i="5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R159" i="5"/>
  <c r="R137" i="5"/>
  <c r="R148" i="5"/>
  <c r="J113" i="5"/>
  <c r="K113" i="5" s="1"/>
  <c r="E122" i="5"/>
  <c r="E118" i="5"/>
  <c r="E119" i="5" s="1"/>
  <c r="J115" i="5"/>
  <c r="K115" i="5" s="1"/>
  <c r="E124" i="5"/>
  <c r="R157" i="5"/>
  <c r="R146" i="5"/>
  <c r="R135" i="5"/>
  <c r="J116" i="5"/>
  <c r="K116" i="5" s="1"/>
  <c r="E125" i="5"/>
  <c r="E123" i="5"/>
  <c r="J114" i="5"/>
  <c r="K114" i="5" s="1"/>
  <c r="G134" i="5"/>
  <c r="C36" i="7" s="1"/>
  <c r="I58" i="7" s="1"/>
  <c r="T36" i="7" s="1"/>
  <c r="G156" i="5"/>
  <c r="G145" i="5"/>
  <c r="P145" i="5"/>
  <c r="P134" i="5"/>
  <c r="P156" i="5"/>
  <c r="T114" i="5"/>
  <c r="U114" i="5" s="1"/>
  <c r="P123" i="5"/>
  <c r="R136" i="5" l="1"/>
  <c r="T113" i="5"/>
  <c r="U113" i="5" s="1"/>
  <c r="R118" i="5"/>
  <c r="R119" i="5" s="1"/>
  <c r="T115" i="5"/>
  <c r="U115" i="5" s="1"/>
  <c r="R158" i="5"/>
  <c r="O146" i="5"/>
  <c r="O157" i="5"/>
  <c r="O135" i="5"/>
  <c r="E134" i="5"/>
  <c r="E145" i="5"/>
  <c r="E156" i="5"/>
  <c r="E137" i="5"/>
  <c r="E148" i="5"/>
  <c r="E159" i="5"/>
  <c r="E147" i="5"/>
  <c r="E158" i="5"/>
  <c r="E136" i="5"/>
  <c r="R134" i="5"/>
  <c r="R145" i="5"/>
  <c r="R156" i="5"/>
  <c r="O156" i="5"/>
  <c r="O134" i="5"/>
  <c r="O145" i="5"/>
  <c r="O137" i="5"/>
  <c r="O159" i="5"/>
  <c r="O148" i="5"/>
  <c r="E146" i="5"/>
  <c r="E157" i="5"/>
  <c r="E135" i="5"/>
  <c r="O158" i="5"/>
  <c r="O136" i="5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<sst xmlns="http://schemas.openxmlformats.org/spreadsheetml/2006/main" count="2044" uniqueCount="259">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</sst>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/Users/Admin/Desktop/TermProject1/Year%205/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33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33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5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6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5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6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5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6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5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6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5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7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5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8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5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8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5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9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5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7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5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8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5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8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5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9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5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5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5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5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33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33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33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33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33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33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33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33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33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33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33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33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33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33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33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33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33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33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33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33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33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33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33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33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33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33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33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33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33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33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33"/>
      <c r="B33" s="99" t="s">
        <v>182</v>
      </c>
      <c r="C33" s="229">
        <f>C32/D32</f>
        <v>0.94847076160997024</v>
      </c>
      <c r="D33" s="229"/>
      <c r="E33" s="233"/>
      <c r="F33" s="99" t="s">
        <v>182</v>
      </c>
      <c r="G33" s="229">
        <f>G32/H32</f>
        <v>0.94685129920355626</v>
      </c>
      <c r="H33" s="229"/>
      <c r="I33" s="233"/>
      <c r="J33" s="99" t="s">
        <v>182</v>
      </c>
      <c r="K33" s="229">
        <f>K32/L32</f>
        <v>0.94550035421067213</v>
      </c>
      <c r="L33" s="229"/>
      <c r="M33" s="233"/>
      <c r="N33" s="99" t="s">
        <v>182</v>
      </c>
      <c r="O33" s="229">
        <f>O32/P32</f>
        <v>0.94440505594782898</v>
      </c>
      <c r="P33" s="229"/>
      <c r="Q33" s="233"/>
      <c r="R33" s="99" t="s">
        <v>182</v>
      </c>
      <c r="S33" s="229">
        <f>S32/T32</f>
        <v>0.94355280409454845</v>
      </c>
      <c r="T33" s="229"/>
      <c r="U33" s="233"/>
      <c r="V33" s="99" t="s">
        <v>182</v>
      </c>
      <c r="W33" s="229">
        <f>W32/X32</f>
        <v>0.94293131098627969</v>
      </c>
      <c r="X33" s="229"/>
    </row>
    <row r="34" spans="1:24" x14ac:dyDescent="0.3">
      <c r="A34" s="233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33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4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4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4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4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33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33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4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4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4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4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33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33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4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4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4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4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33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33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4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4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4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4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33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33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33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33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33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33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0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1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1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1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1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1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1"/>
      <c r="B45" s="112" t="s">
        <v>182</v>
      </c>
      <c r="C45" s="229">
        <f>C44/D44</f>
        <v>0.95037183184094698</v>
      </c>
      <c r="D45" s="229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1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1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1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1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2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A8:A12"/>
    <mergeCell ref="I8:I12"/>
    <mergeCell ref="A13:A16"/>
    <mergeCell ref="I13:I16"/>
    <mergeCell ref="A17:A20"/>
    <mergeCell ref="I17:I20"/>
    <mergeCell ref="A21:A24"/>
    <mergeCell ref="A28:A38"/>
    <mergeCell ref="E28:E38"/>
    <mergeCell ref="I28:I38"/>
    <mergeCell ref="M28:M38"/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B24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0" t="s">
        <v>188</v>
      </c>
      <c r="D2" s="241"/>
      <c r="E2" s="242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13.884310625334537</v>
      </c>
      <c r="L28" s="147">
        <v>14.010451778263057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13.028192481581643</v>
      </c>
      <c r="L29" s="147">
        <v>12.876584118987765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14.246934895464268</v>
      </c>
      <c r="J30" s="4">
        <v>13.028192481581645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14.095326532870388</v>
      </c>
      <c r="J31" s="4">
        <v>12.876584118987765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4" t="s">
        <v>210</v>
      </c>
      <c r="I38" s="245"/>
      <c r="J38" s="245"/>
      <c r="K38" s="245"/>
      <c r="L38" s="245"/>
      <c r="M38" s="245"/>
      <c r="N38" s="246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13.650580348197289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33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33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33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33"/>
      <c r="D41" s="99" t="s">
        <v>12</v>
      </c>
      <c r="E41" s="67">
        <f>'[1]Trip Rate'!C47</f>
        <v>2050</v>
      </c>
      <c r="F41" s="67">
        <f>'[1]Trip Rate'!D47</f>
        <v>1558.6098042191531</v>
      </c>
      <c r="H41" s="233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33"/>
      <c r="D42" s="99" t="s">
        <v>13</v>
      </c>
      <c r="E42" s="67">
        <f>'[1]Trip Rate'!C48</f>
        <v>1054</v>
      </c>
      <c r="F42" s="67">
        <f>'[1]Trip Rate'!D48</f>
        <v>1803.8057368341174</v>
      </c>
      <c r="H42" s="233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33"/>
      <c r="D43" s="99" t="s">
        <v>14</v>
      </c>
      <c r="E43" s="73">
        <f>'[1]Trip Rate'!C49</f>
        <v>1108</v>
      </c>
      <c r="F43" s="73">
        <f>'[1]Trip Rate'!D49</f>
        <v>1649.845500075884</v>
      </c>
      <c r="H43" s="233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33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33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4.676171136469634E-11</v>
      </c>
      <c r="V44" s="215">
        <f t="shared" si="1"/>
        <v>3.6980644592753906E-11</v>
      </c>
      <c r="W44" s="120"/>
      <c r="X44" s="120"/>
      <c r="Y44" s="129"/>
    </row>
    <row r="45" spans="3:25" ht="15.6" x14ac:dyDescent="0.3">
      <c r="C45" s="233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33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2.2927917229210859E-10</v>
      </c>
      <c r="V45" s="215">
        <f t="shared" si="1"/>
        <v>3.0367109172867409E-10</v>
      </c>
      <c r="W45" s="120"/>
      <c r="X45" s="120"/>
      <c r="Y45" s="129"/>
    </row>
    <row r="46" spans="3:25" ht="15.6" x14ac:dyDescent="0.3">
      <c r="C46" s="233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33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2.3811658303493892E-11</v>
      </c>
      <c r="T46" s="215">
        <f t="shared" si="1"/>
        <v>2.2927917229210779E-10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33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33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3.1577299444224456E-11</v>
      </c>
      <c r="T47" s="215">
        <f t="shared" si="1"/>
        <v>3.0367109172867409E-10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33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33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33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33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33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33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33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33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3" t="s">
        <v>205</v>
      </c>
      <c r="S51" s="243"/>
      <c r="T51" s="243"/>
      <c r="U51" s="243"/>
      <c r="V51" s="243"/>
      <c r="W51" s="120"/>
      <c r="X51" s="120"/>
      <c r="Y51" s="129"/>
    </row>
    <row r="52" spans="3:25" ht="15.6" x14ac:dyDescent="0.3">
      <c r="C52" s="233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33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33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33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4.676171136469634E-11</v>
      </c>
      <c r="V53" s="216">
        <f t="shared" si="2"/>
        <v>3.6980644592753906E-11</v>
      </c>
      <c r="W53" s="165">
        <f>N40</f>
        <v>2050</v>
      </c>
      <c r="X53" s="165">
        <f>SUM(S53:V53)</f>
        <v>8.9590263237319747E-11</v>
      </c>
      <c r="Y53" s="129">
        <f>W53/X53</f>
        <v>22881950849610.313</v>
      </c>
    </row>
    <row r="54" spans="3:25" ht="15.6" x14ac:dyDescent="0.3">
      <c r="C54" s="233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33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2.2927917229210859E-10</v>
      </c>
      <c r="V54" s="216">
        <f t="shared" si="2"/>
        <v>3.0367109172867409E-10</v>
      </c>
      <c r="W54" s="165">
        <f>N41</f>
        <v>2050</v>
      </c>
      <c r="X54" s="165">
        <f>SUM(S54:V54)</f>
        <v>5.3879817130065213E-10</v>
      </c>
      <c r="Y54" s="129">
        <f>W54/X54</f>
        <v>3804764212638.8911</v>
      </c>
    </row>
    <row r="55" spans="3:25" ht="15.6" x14ac:dyDescent="0.3">
      <c r="C55" s="233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33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2.3811658303493892E-11</v>
      </c>
      <c r="T55" s="216">
        <f t="shared" si="2"/>
        <v>2.2927917229210779E-10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2.5893873787547118E-10</v>
      </c>
      <c r="Y55" s="129">
        <f>W55/X55</f>
        <v>4070460869037.2534</v>
      </c>
    </row>
    <row r="56" spans="3:25" ht="15.6" x14ac:dyDescent="0.3">
      <c r="C56" s="233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33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3.1577299444224456E-11</v>
      </c>
      <c r="T56" s="216">
        <f t="shared" si="2"/>
        <v>3.0367109172867409E-10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3.4109629845276807E-10</v>
      </c>
      <c r="Y56" s="129">
        <f>W56/X56</f>
        <v>3248349527760.7822</v>
      </c>
    </row>
    <row r="57" spans="3:25" ht="15.6" x14ac:dyDescent="0.3">
      <c r="C57" s="233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33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33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33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6.123686502758785E-11</v>
      </c>
      <c r="T58" s="165">
        <f>SUM(T53:T56)</f>
        <v>5.3879817130065141E-10</v>
      </c>
      <c r="U58" s="165">
        <f>SUM(U53:U56)</f>
        <v>2.8188879093667444E-10</v>
      </c>
      <c r="V58" s="165">
        <f>SUM(V53:V56)</f>
        <v>3.4649964360129752E-10</v>
      </c>
      <c r="W58" s="120"/>
      <c r="X58" s="120"/>
      <c r="Y58" s="129"/>
    </row>
    <row r="59" spans="3:25" ht="15.6" x14ac:dyDescent="0.3">
      <c r="C59" s="233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33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33476566755604.707</v>
      </c>
      <c r="T59" s="120">
        <f>T57/T58</f>
        <v>3804764212638.896</v>
      </c>
      <c r="U59" s="120">
        <f>U57/U58</f>
        <v>3739063183384.1816</v>
      </c>
      <c r="V59" s="120">
        <f>V57/V58</f>
        <v>3197694486736.4097</v>
      </c>
      <c r="W59" s="120"/>
      <c r="X59" s="120"/>
      <c r="Y59" s="129"/>
    </row>
    <row r="60" spans="3:25" ht="15.6" x14ac:dyDescent="0.3">
      <c r="C60" s="233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33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33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33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33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33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3" t="s">
        <v>204</v>
      </c>
      <c r="S62" s="243"/>
      <c r="T62" s="243"/>
      <c r="U62" s="243"/>
      <c r="V62" s="243"/>
      <c r="W62" s="120"/>
      <c r="X62" s="120"/>
      <c r="Y62" s="129"/>
    </row>
    <row r="63" spans="3:25" ht="15.6" x14ac:dyDescent="0.3">
      <c r="C63" s="233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33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33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33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195.76785843513827</v>
      </c>
      <c r="T64" s="216">
        <f t="shared" si="3"/>
        <v>0</v>
      </c>
      <c r="U64" s="216">
        <f t="shared" si="3"/>
        <v>174.84499335577377</v>
      </c>
      <c r="V64" s="216">
        <f t="shared" si="3"/>
        <v>118.25280333020778</v>
      </c>
      <c r="W64" s="165">
        <f>W53</f>
        <v>2050</v>
      </c>
      <c r="X64" s="165">
        <f>SUM(S64:V64)</f>
        <v>488.8656551211198</v>
      </c>
      <c r="Y64" s="129">
        <f>W64/X64</f>
        <v>4.1933811028146346</v>
      </c>
    </row>
    <row r="65" spans="3:25" ht="15.6" x14ac:dyDescent="0.3">
      <c r="C65" s="233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33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22.249908337277969</v>
      </c>
      <c r="U65" s="216">
        <f t="shared" si="3"/>
        <v>857.28931183422185</v>
      </c>
      <c r="V65" s="216">
        <f t="shared" si="3"/>
        <v>971.04737580200765</v>
      </c>
      <c r="W65" s="165">
        <f>W54</f>
        <v>2050</v>
      </c>
      <c r="X65" s="165">
        <f>SUM(S65:V65)</f>
        <v>1850.5865959735074</v>
      </c>
      <c r="Y65" s="129">
        <f>W65/X65</f>
        <v>1.1077568617758147</v>
      </c>
    </row>
    <row r="66" spans="3:25" ht="15.6" x14ac:dyDescent="0.3">
      <c r="C66" s="233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33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797.13256875856246</v>
      </c>
      <c r="T66" s="216">
        <f t="shared" si="3"/>
        <v>872.35318944047924</v>
      </c>
      <c r="U66" s="216">
        <f t="shared" si="3"/>
        <v>21.865694810004406</v>
      </c>
      <c r="V66" s="216">
        <f t="shared" si="3"/>
        <v>0</v>
      </c>
      <c r="W66" s="165">
        <f>W55</f>
        <v>1054</v>
      </c>
      <c r="X66" s="165">
        <f>SUM(S66:V66)</f>
        <v>1691.3514530090463</v>
      </c>
      <c r="Y66" s="129">
        <f>W66/X66</f>
        <v>0.62317030450699751</v>
      </c>
    </row>
    <row r="67" spans="3:25" ht="15.6" x14ac:dyDescent="0.3">
      <c r="C67" s="233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33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1057.0995728062994</v>
      </c>
      <c r="T67" s="216">
        <f t="shared" si="3"/>
        <v>1155.3969022222427</v>
      </c>
      <c r="U67" s="216">
        <f t="shared" si="3"/>
        <v>0</v>
      </c>
      <c r="V67" s="216">
        <f t="shared" si="3"/>
        <v>18.699820867784435</v>
      </c>
      <c r="W67" s="165">
        <f>W56</f>
        <v>1108</v>
      </c>
      <c r="X67" s="165">
        <f>SUM(S67:V67)</f>
        <v>2231.1962958963268</v>
      </c>
      <c r="Y67" s="129">
        <f>W67/X67</f>
        <v>0.49659458562111364</v>
      </c>
    </row>
    <row r="68" spans="3:25" ht="15.6" x14ac:dyDescent="0.3">
      <c r="C68" s="233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33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33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33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</v>
      </c>
      <c r="T69" s="165">
        <f>SUM(T64:T67)</f>
        <v>2050</v>
      </c>
      <c r="U69" s="165">
        <f>SUM(U64:U67)</f>
        <v>1054</v>
      </c>
      <c r="V69" s="165">
        <f>SUM(V64:V67)</f>
        <v>1107.9999999999998</v>
      </c>
      <c r="W69" s="120"/>
      <c r="X69" s="120"/>
      <c r="Y69" s="129"/>
    </row>
    <row r="70" spans="3:25" ht="15.6" x14ac:dyDescent="0.3">
      <c r="C70" s="233" t="s">
        <v>178</v>
      </c>
      <c r="D70" s="99" t="s">
        <v>11</v>
      </c>
      <c r="E70" s="81">
        <v>3044.1735794193137</v>
      </c>
      <c r="F70" s="81">
        <v>1930.3584281999242</v>
      </c>
      <c r="H70" s="233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</v>
      </c>
      <c r="T70" s="120">
        <f>T68/T69</f>
        <v>1</v>
      </c>
      <c r="U70" s="120">
        <f>U68/U69</f>
        <v>1</v>
      </c>
      <c r="V70" s="120">
        <f>V68/V69</f>
        <v>1.0000000000000002</v>
      </c>
      <c r="W70" s="120"/>
      <c r="X70" s="120"/>
      <c r="Y70" s="129"/>
    </row>
    <row r="71" spans="3:25" ht="15.6" x14ac:dyDescent="0.3">
      <c r="C71" s="233"/>
      <c r="D71" s="99" t="s">
        <v>12</v>
      </c>
      <c r="E71" s="67">
        <v>3044.1735794193137</v>
      </c>
      <c r="F71" s="67">
        <v>2423.5572278064883</v>
      </c>
      <c r="H71" s="233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33"/>
      <c r="D72" s="99" t="s">
        <v>13</v>
      </c>
      <c r="E72" s="67">
        <v>1480.8887406556896</v>
      </c>
      <c r="F72" s="67">
        <v>2788.6181283808864</v>
      </c>
      <c r="H72" s="233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33"/>
      <c r="D73" s="99" t="s">
        <v>14</v>
      </c>
      <c r="E73" s="73">
        <v>1578.2089508716722</v>
      </c>
      <c r="F73" s="73">
        <v>2558.5385458951887</v>
      </c>
      <c r="H73" s="233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33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33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33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820.9292381003994</v>
      </c>
      <c r="T75" s="216">
        <f t="shared" si="4"/>
        <v>0</v>
      </c>
      <c r="U75" s="216">
        <f t="shared" si="4"/>
        <v>733.19169105985202</v>
      </c>
      <c r="V75" s="216">
        <f t="shared" si="4"/>
        <v>495.87907083974881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33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24.647488634502576</v>
      </c>
      <c r="U76" s="216">
        <f t="shared" si="4"/>
        <v>949.66811771142534</v>
      </c>
      <c r="V76" s="216">
        <f t="shared" si="4"/>
        <v>1075.6843936540722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33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496.74934560571847</v>
      </c>
      <c r="T77" s="216">
        <f t="shared" si="4"/>
        <v>543.62460270127394</v>
      </c>
      <c r="U77" s="216">
        <f t="shared" si="4"/>
        <v>13.62605169300752</v>
      </c>
      <c r="V77" s="216">
        <f t="shared" si="4"/>
        <v>0</v>
      </c>
      <c r="W77" s="165">
        <f>W66</f>
        <v>1054</v>
      </c>
      <c r="X77" s="165">
        <f>SUM(S77:V77)</f>
        <v>1053.9999999999998</v>
      </c>
      <c r="Y77" s="129">
        <f>W77/X77</f>
        <v>1.0000000000000002</v>
      </c>
    </row>
    <row r="78" spans="3:25" ht="15.6" x14ac:dyDescent="0.3">
      <c r="H78" s="233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524.94992431800051</v>
      </c>
      <c r="T78" s="216">
        <f t="shared" si="4"/>
        <v>573.76384588697294</v>
      </c>
      <c r="U78" s="216">
        <f t="shared" si="4"/>
        <v>0</v>
      </c>
      <c r="V78" s="216">
        <f t="shared" si="4"/>
        <v>9.2862297950264647</v>
      </c>
      <c r="W78" s="165">
        <f>W67</f>
        <v>1108</v>
      </c>
      <c r="X78" s="165">
        <f>SUM(S78:V78)</f>
        <v>1108</v>
      </c>
      <c r="Y78" s="129">
        <f>W78/X78</f>
        <v>1</v>
      </c>
    </row>
    <row r="79" spans="3:25" ht="15.6" x14ac:dyDescent="0.3">
      <c r="H79" s="233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33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1842.6285080241184</v>
      </c>
      <c r="T80" s="165">
        <f>SUM(T75:T78)</f>
        <v>1142.0359372227495</v>
      </c>
      <c r="U80" s="165">
        <f>SUM(U75:U78)</f>
        <v>1696.4858604642848</v>
      </c>
      <c r="V80" s="165">
        <f>SUM(V75:V78)</f>
        <v>1580.8496942888473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1.1125411286500986</v>
      </c>
      <c r="T81" s="120">
        <f>T79/T80</f>
        <v>1.7950398347229557</v>
      </c>
      <c r="U81" s="120">
        <f>U79/U80</f>
        <v>0.62128428215225273</v>
      </c>
      <c r="V81" s="120">
        <f>V79/V80</f>
        <v>0.70088889791539544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3" t="s">
        <v>201</v>
      </c>
      <c r="S84" s="243"/>
      <c r="T84" s="243"/>
      <c r="U84" s="243"/>
      <c r="V84" s="243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913.31754109808389</v>
      </c>
      <c r="T86" s="131">
        <f t="shared" si="5"/>
        <v>0</v>
      </c>
      <c r="U86" s="131">
        <f t="shared" si="5"/>
        <v>455.52047346011642</v>
      </c>
      <c r="V86" s="131">
        <f t="shared" si="5"/>
        <v>347.55613546018185</v>
      </c>
      <c r="W86" s="165">
        <f>W75</f>
        <v>2050</v>
      </c>
      <c r="X86" s="165">
        <f>SUM(S86:V86)</f>
        <v>1716.3941500183821</v>
      </c>
      <c r="Y86" s="129">
        <f>W86/X86</f>
        <v>1.1943643597119258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44.243223924813435</v>
      </c>
      <c r="U87" s="131">
        <f t="shared" si="5"/>
        <v>590.01387479522396</v>
      </c>
      <c r="V87" s="131">
        <f t="shared" si="5"/>
        <v>753.93524917299305</v>
      </c>
      <c r="W87" s="165">
        <f>W76</f>
        <v>2050</v>
      </c>
      <c r="X87" s="165">
        <f>SUM(S87:V87)</f>
        <v>1388.1923478930305</v>
      </c>
      <c r="Y87" s="129">
        <f>W87/X87</f>
        <v>1.4767405994647986</v>
      </c>
    </row>
    <row r="88" spans="17:25" ht="15.6" x14ac:dyDescent="0.3">
      <c r="Q88" s="128"/>
      <c r="R88" s="131">
        <v>3</v>
      </c>
      <c r="S88" s="131">
        <f t="shared" si="5"/>
        <v>552.65407761638392</v>
      </c>
      <c r="T88" s="131">
        <f t="shared" si="5"/>
        <v>975.82781698422718</v>
      </c>
      <c r="U88" s="131">
        <f t="shared" si="5"/>
        <v>8.4656517446596649</v>
      </c>
      <c r="V88" s="131">
        <f t="shared" si="5"/>
        <v>0</v>
      </c>
      <c r="W88" s="165">
        <f>W77</f>
        <v>1054</v>
      </c>
      <c r="X88" s="165">
        <f>SUM(S88:V88)</f>
        <v>1536.9475463452709</v>
      </c>
      <c r="Y88" s="129">
        <f>W88/X88</f>
        <v>0.68577486753293659</v>
      </c>
    </row>
    <row r="89" spans="17:25" ht="15.6" x14ac:dyDescent="0.3">
      <c r="Q89" s="128"/>
      <c r="R89" s="131">
        <v>4</v>
      </c>
      <c r="S89" s="131">
        <f t="shared" si="5"/>
        <v>584.02838128553208</v>
      </c>
      <c r="T89" s="131">
        <f t="shared" si="5"/>
        <v>1029.9289590909593</v>
      </c>
      <c r="U89" s="131">
        <f t="shared" si="5"/>
        <v>0</v>
      </c>
      <c r="V89" s="131">
        <f t="shared" si="5"/>
        <v>6.5086153668252074</v>
      </c>
      <c r="W89" s="165">
        <f>W78</f>
        <v>1108</v>
      </c>
      <c r="X89" s="165">
        <f>SUM(S89:V89)</f>
        <v>1620.4659557433165</v>
      </c>
      <c r="Y89" s="129">
        <f>W89/X89</f>
        <v>0.6837539511848334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</v>
      </c>
      <c r="U91" s="165">
        <f>SUM(U86:U89)</f>
        <v>1054</v>
      </c>
      <c r="V91" s="165">
        <f>SUM(V86:V89)</f>
        <v>1108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1</v>
      </c>
      <c r="U92" s="120">
        <f>U90/U91</f>
        <v>1</v>
      </c>
      <c r="V92" s="120">
        <f>V90/V91</f>
        <v>1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3" t="s">
        <v>200</v>
      </c>
      <c r="S95" s="243"/>
      <c r="T95" s="243"/>
      <c r="U95" s="243"/>
      <c r="V95" s="243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1090.8339201872834</v>
      </c>
      <c r="T97" s="131">
        <f t="shared" si="6"/>
        <v>0</v>
      </c>
      <c r="U97" s="131">
        <f t="shared" si="6"/>
        <v>544.05741861986519</v>
      </c>
      <c r="V97" s="131">
        <f t="shared" si="6"/>
        <v>415.10866119285146</v>
      </c>
      <c r="W97" s="165">
        <f>W86</f>
        <v>2050</v>
      </c>
      <c r="X97" s="165">
        <f>SUM(S97:V97)</f>
        <v>2050</v>
      </c>
      <c r="Y97" s="129">
        <f>W97/X97</f>
        <v>1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65.335765020984311</v>
      </c>
      <c r="U98" s="131">
        <f t="shared" si="6"/>
        <v>871.29744315764765</v>
      </c>
      <c r="V98" s="131">
        <f t="shared" si="6"/>
        <v>1113.366791821368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378.99627686891296</v>
      </c>
      <c r="T99" s="131">
        <f t="shared" si="6"/>
        <v>669.19819192731313</v>
      </c>
      <c r="U99" s="131">
        <f t="shared" si="6"/>
        <v>5.8055312037739553</v>
      </c>
      <c r="V99" s="131">
        <f t="shared" si="6"/>
        <v>0</v>
      </c>
      <c r="W99" s="165">
        <f>W88</f>
        <v>1054</v>
      </c>
      <c r="X99" s="165">
        <f>SUM(S99:V99)</f>
        <v>1054</v>
      </c>
      <c r="Y99" s="129">
        <f>W99/X99</f>
        <v>1</v>
      </c>
    </row>
    <row r="100" spans="17:25" ht="15.6" x14ac:dyDescent="0.3">
      <c r="Q100" s="128"/>
      <c r="R100" s="131">
        <v>4</v>
      </c>
      <c r="S100" s="131">
        <f t="shared" si="6"/>
        <v>399.33171330806499</v>
      </c>
      <c r="T100" s="131">
        <f t="shared" si="6"/>
        <v>704.21799521812602</v>
      </c>
      <c r="U100" s="131">
        <f t="shared" si="6"/>
        <v>0</v>
      </c>
      <c r="V100" s="131">
        <f t="shared" si="6"/>
        <v>4.4502914738090595</v>
      </c>
      <c r="W100" s="165">
        <f>W89</f>
        <v>1108</v>
      </c>
      <c r="X100" s="165">
        <f>SUM(S100:V100)</f>
        <v>1108</v>
      </c>
      <c r="Y100" s="129">
        <f>W100/X100</f>
        <v>1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1869.1619103642613</v>
      </c>
      <c r="T102" s="165">
        <f>SUM(T97:T100)</f>
        <v>1438.7519521664235</v>
      </c>
      <c r="U102" s="165">
        <f>SUM(U97:U100)</f>
        <v>1421.1603929812866</v>
      </c>
      <c r="V102" s="165">
        <f>SUM(V97:V100)</f>
        <v>1532.9257444880286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1.0967482210251636</v>
      </c>
      <c r="T103" s="120">
        <f>T101/T102</f>
        <v>1.4248460249963033</v>
      </c>
      <c r="U103" s="120">
        <f>U101/U102</f>
        <v>0.74164746302064921</v>
      </c>
      <c r="V103" s="120">
        <f>V101/V102</f>
        <v>0.72280082971015225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3" t="s">
        <v>244</v>
      </c>
      <c r="S106" s="243"/>
      <c r="T106" s="243"/>
      <c r="U106" s="243"/>
      <c r="V106" s="243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1196.3701613993082</v>
      </c>
      <c r="T108" s="131">
        <f t="shared" ref="T108:V108" si="7">T97*T$103</f>
        <v>0</v>
      </c>
      <c r="U108" s="131">
        <f t="shared" si="7"/>
        <v>403.49880425698632</v>
      </c>
      <c r="V108" s="131">
        <f t="shared" si="7"/>
        <v>300.04088473006351</v>
      </c>
      <c r="W108" s="165">
        <f>W97</f>
        <v>2050</v>
      </c>
      <c r="X108" s="165">
        <f>SUM(S108:V108)</f>
        <v>1899.9098503863581</v>
      </c>
      <c r="Y108" s="129">
        <f>W108/X108</f>
        <v>1.0789985638440267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93.093405080242007</v>
      </c>
      <c r="U109" s="131">
        <f t="shared" si="8"/>
        <v>646.19553825424771</v>
      </c>
      <c r="V109" s="131">
        <f t="shared" si="8"/>
        <v>804.74244090021512</v>
      </c>
      <c r="W109" s="165">
        <f>W98</f>
        <v>2050</v>
      </c>
      <c r="X109" s="165">
        <f>SUM(S109:V109)</f>
        <v>1544.0313842347048</v>
      </c>
      <c r="Y109" s="129">
        <f>W109/X109</f>
        <v>1.3276932197955791</v>
      </c>
    </row>
    <row r="110" spans="17:25" ht="15.6" x14ac:dyDescent="0.3">
      <c r="Q110" s="70"/>
      <c r="R110" s="131">
        <v>3</v>
      </c>
      <c r="S110" s="131">
        <f t="shared" ref="S110:V110" si="9">S99*S$103</f>
        <v>415.66349243114064</v>
      </c>
      <c r="T110" s="131">
        <f t="shared" si="9"/>
        <v>953.50438370234542</v>
      </c>
      <c r="U110" s="131">
        <f t="shared" si="9"/>
        <v>4.3056574887661698</v>
      </c>
      <c r="V110" s="131">
        <f t="shared" si="9"/>
        <v>0</v>
      </c>
      <c r="W110" s="165">
        <f>W99</f>
        <v>1054</v>
      </c>
      <c r="X110" s="165">
        <f>SUM(S110:V110)</f>
        <v>1373.4735336222523</v>
      </c>
      <c r="Y110" s="129">
        <f>W110/X110</f>
        <v>0.76739738640634236</v>
      </c>
    </row>
    <row r="111" spans="17:25" ht="15.6" x14ac:dyDescent="0.3">
      <c r="Q111" s="70"/>
      <c r="R111" s="131">
        <v>4</v>
      </c>
      <c r="S111" s="131">
        <f t="shared" ref="S111:V111" si="10">S100*S$103</f>
        <v>437.96634616955089</v>
      </c>
      <c r="T111" s="131">
        <f t="shared" si="10"/>
        <v>1003.4022112174126</v>
      </c>
      <c r="U111" s="131">
        <f t="shared" si="10"/>
        <v>0</v>
      </c>
      <c r="V111" s="131">
        <f t="shared" si="10"/>
        <v>3.2166743697212046</v>
      </c>
      <c r="W111" s="165">
        <f>W100</f>
        <v>1108</v>
      </c>
      <c r="X111" s="165">
        <f>SUM(S111:V111)</f>
        <v>1444.5852317566846</v>
      </c>
      <c r="Y111" s="129">
        <f>W111/X111</f>
        <v>0.76700216480312422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</v>
      </c>
      <c r="T113" s="165">
        <f>SUM(T108:T111)</f>
        <v>2050</v>
      </c>
      <c r="U113" s="165">
        <f>SUM(U108:U111)</f>
        <v>1054.0000000000002</v>
      </c>
      <c r="V113" s="165">
        <f>SUM(V108:V111)</f>
        <v>1107.9999999999998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</v>
      </c>
      <c r="T114" s="120">
        <f>T112/T113</f>
        <v>1</v>
      </c>
      <c r="U114" s="120">
        <f>U112/U113</f>
        <v>0.99999999999999978</v>
      </c>
      <c r="V114" s="120">
        <f>V112/V113</f>
        <v>1.0000000000000002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13.650580348197289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0" t="s">
        <v>188</v>
      </c>
      <c r="R122" s="241"/>
      <c r="S122" s="242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C120" zoomScale="55" zoomScaleNormal="55" workbookViewId="0">
      <selection activeCell="X134" sqref="X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4.676171136469634E-11</v>
      </c>
      <c r="H7" s="132">
        <f>'Trip Length Frequency'!V44</f>
        <v>3.6980644592753906E-11</v>
      </c>
      <c r="I7" s="120">
        <f>SUMPRODUCT(E18:H18,E7:H7)</f>
        <v>1.0224960791089376E-7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4.676171136469634E-11</v>
      </c>
      <c r="R7" s="132">
        <f t="shared" si="0"/>
        <v>3.6980644592753906E-11</v>
      </c>
      <c r="S7" s="120">
        <f>SUMPRODUCT(O18:R18,O7:R7)</f>
        <v>1.6234468274528073E-7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4.676171136469634E-11</v>
      </c>
      <c r="AB7" s="132">
        <f t="shared" si="1"/>
        <v>3.6980644592753906E-11</v>
      </c>
      <c r="AC7" s="120">
        <f>SUMPRODUCT(Y18:AB18,Y7:AB7)</f>
        <v>1.6234468274528073E-7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4.676171136469634E-11</v>
      </c>
      <c r="AL7" s="132">
        <f t="shared" si="2"/>
        <v>3.6980644592753906E-11</v>
      </c>
      <c r="AM7" s="120">
        <f>SUMPRODUCT(AI18:AL18,AI7:AL7)</f>
        <v>1.8393606200907628E-7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4.676171136469634E-11</v>
      </c>
      <c r="AV7" s="132">
        <f t="shared" si="3"/>
        <v>3.6980644592753906E-11</v>
      </c>
      <c r="AW7" s="120">
        <f>SUMPRODUCT(AS18:AV18,AS7:AV7)</f>
        <v>1.9596712326032083E-7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4.676171136469634E-11</v>
      </c>
      <c r="BF7" s="132">
        <f t="shared" si="4"/>
        <v>3.6980644592753906E-11</v>
      </c>
      <c r="BG7" s="120">
        <f>SUMPRODUCT(BC18:BF18,BC7:BF7)</f>
        <v>2.0890547394284945E-7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4.676171136469634E-11</v>
      </c>
      <c r="BP7" s="132">
        <f t="shared" si="5"/>
        <v>3.6980644592753906E-11</v>
      </c>
      <c r="BQ7" s="120">
        <f>SUMPRODUCT(BM18:BP18,BM7:BP7)</f>
        <v>2.3630551777334589E-7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2.2927917229210859E-10</v>
      </c>
      <c r="H8" s="132">
        <f>'Trip Length Frequency'!V45</f>
        <v>3.0367109172867409E-10</v>
      </c>
      <c r="I8" s="120">
        <f>SUMPRODUCT(E18:H18,E8:H8)</f>
        <v>5.9011602715498573E-7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2.2927917229210859E-10</v>
      </c>
      <c r="R8" s="132">
        <f t="shared" si="0"/>
        <v>3.0367109172867409E-10</v>
      </c>
      <c r="S8" s="120">
        <f>SUMPRODUCT(O18:R18,O8:R8)</f>
        <v>9.8233430149033183E-7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2.2927917229210859E-10</v>
      </c>
      <c r="AB8" s="132">
        <f t="shared" si="1"/>
        <v>3.0367109172867409E-10</v>
      </c>
      <c r="AC8" s="120">
        <f>SUMPRODUCT(Y18:AB18,Y8:AB8)</f>
        <v>9.8233430149033183E-7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2.2927917229210859E-10</v>
      </c>
      <c r="AL8" s="132">
        <f t="shared" si="2"/>
        <v>3.0367109172867409E-10</v>
      </c>
      <c r="AM8" s="120">
        <f>SUMPRODUCT(AI18:AL18,AI8:AL8)</f>
        <v>1.113191375377808E-6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2.2927917229210859E-10</v>
      </c>
      <c r="AV8" s="132">
        <f t="shared" si="3"/>
        <v>3.0367109172867409E-10</v>
      </c>
      <c r="AW8" s="120">
        <f>SUMPRODUCT(AS18:AV18,AS8:AV8)</f>
        <v>1.1861091069458548E-6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2.2927917229210859E-10</v>
      </c>
      <c r="BF8" s="132">
        <f t="shared" si="4"/>
        <v>3.0367109172867409E-10</v>
      </c>
      <c r="BG8" s="120">
        <f>SUMPRODUCT(BC18:BF18,BC8:BF8)</f>
        <v>1.2645271298651893E-6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2.2927917229210859E-10</v>
      </c>
      <c r="BP8" s="132">
        <f t="shared" si="5"/>
        <v>3.0367109172867409E-10</v>
      </c>
      <c r="BQ8" s="120">
        <f>SUMPRODUCT(BM18:BP18,BM8:BP8)</f>
        <v>1.430498987731495E-6</v>
      </c>
      <c r="BS8" s="129"/>
    </row>
    <row r="9" spans="2:71" x14ac:dyDescent="0.3">
      <c r="C9" s="128"/>
      <c r="D9" s="4" t="s">
        <v>13</v>
      </c>
      <c r="E9" s="132">
        <f>'Trip Length Frequency'!S46</f>
        <v>2.3811658303493892E-11</v>
      </c>
      <c r="F9" s="132">
        <f>'Trip Length Frequency'!T46</f>
        <v>2.2927917229210779E-10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5.2499989699396595E-7</v>
      </c>
      <c r="K9" s="129"/>
      <c r="M9" s="128"/>
      <c r="N9" s="4" t="s">
        <v>13</v>
      </c>
      <c r="O9" s="132">
        <f t="shared" si="0"/>
        <v>2.3811658303493892E-11</v>
      </c>
      <c r="P9" s="132">
        <f t="shared" si="0"/>
        <v>2.2927917229210779E-10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4.2308673319496546E-7</v>
      </c>
      <c r="U9" s="129"/>
      <c r="W9" s="128"/>
      <c r="X9" s="4" t="s">
        <v>13</v>
      </c>
      <c r="Y9" s="132">
        <f t="shared" si="1"/>
        <v>2.3811658303493892E-11</v>
      </c>
      <c r="Z9" s="132">
        <f t="shared" si="1"/>
        <v>2.2927917229210779E-10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4.2308673319496546E-7</v>
      </c>
      <c r="AE9" s="129"/>
      <c r="AG9" s="128"/>
      <c r="AH9" s="4" t="s">
        <v>13</v>
      </c>
      <c r="AI9" s="132">
        <f t="shared" si="2"/>
        <v>2.3811658303493892E-11</v>
      </c>
      <c r="AJ9" s="132">
        <f t="shared" si="2"/>
        <v>2.2927917229210779E-10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4.7993985254275805E-7</v>
      </c>
      <c r="AO9" s="129"/>
      <c r="AQ9" s="128"/>
      <c r="AR9" s="4" t="s">
        <v>13</v>
      </c>
      <c r="AS9" s="132">
        <f t="shared" si="3"/>
        <v>2.3811658303493892E-11</v>
      </c>
      <c r="AT9" s="132">
        <f t="shared" si="3"/>
        <v>2.2927917229210779E-10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5.1168300158693874E-7</v>
      </c>
      <c r="AY9" s="129"/>
      <c r="BA9" s="128"/>
      <c r="BB9" s="4" t="s">
        <v>13</v>
      </c>
      <c r="BC9" s="132">
        <f t="shared" si="4"/>
        <v>2.3811658303493892E-11</v>
      </c>
      <c r="BD9" s="132">
        <f t="shared" si="4"/>
        <v>2.2927917229210779E-10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5.4586637262125708E-7</v>
      </c>
      <c r="BI9" s="129"/>
      <c r="BK9" s="128"/>
      <c r="BL9" s="4" t="s">
        <v>13</v>
      </c>
      <c r="BM9" s="132">
        <f t="shared" si="5"/>
        <v>2.3811658303493892E-11</v>
      </c>
      <c r="BN9" s="132">
        <f t="shared" si="5"/>
        <v>2.2927917229210779E-10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6.1794381074332778E-7</v>
      </c>
      <c r="BS9" s="129"/>
    </row>
    <row r="10" spans="2:71" x14ac:dyDescent="0.3">
      <c r="C10" s="128"/>
      <c r="D10" s="4" t="s">
        <v>14</v>
      </c>
      <c r="E10" s="132">
        <f>'Trip Length Frequency'!S47</f>
        <v>3.1577299444224456E-11</v>
      </c>
      <c r="F10" s="132">
        <f>'Trip Length Frequency'!T47</f>
        <v>3.0367109172867409E-10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6.9373868317053744E-7</v>
      </c>
      <c r="K10" s="129"/>
      <c r="M10" s="128"/>
      <c r="N10" s="4" t="s">
        <v>14</v>
      </c>
      <c r="O10" s="132">
        <f t="shared" si="0"/>
        <v>3.1577299444224456E-11</v>
      </c>
      <c r="P10" s="132">
        <f t="shared" si="0"/>
        <v>3.0367109172867409E-10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5.5582280178450112E-7</v>
      </c>
      <c r="U10" s="129"/>
      <c r="W10" s="128"/>
      <c r="X10" s="4" t="s">
        <v>14</v>
      </c>
      <c r="Y10" s="132">
        <f t="shared" si="1"/>
        <v>3.1577299444224456E-11</v>
      </c>
      <c r="Z10" s="132">
        <f t="shared" si="1"/>
        <v>3.0367109172867409E-10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5.5582280178450112E-7</v>
      </c>
      <c r="AE10" s="129"/>
      <c r="AG10" s="128"/>
      <c r="AH10" s="4" t="s">
        <v>14</v>
      </c>
      <c r="AI10" s="132">
        <f t="shared" si="2"/>
        <v>3.1577299444224456E-11</v>
      </c>
      <c r="AJ10" s="132">
        <f t="shared" si="2"/>
        <v>3.0367109172867409E-10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6.3053232200825548E-7</v>
      </c>
      <c r="AO10" s="129"/>
      <c r="AQ10" s="128"/>
      <c r="AR10" s="4" t="s">
        <v>14</v>
      </c>
      <c r="AS10" s="132">
        <f t="shared" si="3"/>
        <v>3.1577299444224456E-11</v>
      </c>
      <c r="AT10" s="132">
        <f t="shared" si="3"/>
        <v>3.0367109172867409E-10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6.7224710571642924E-7</v>
      </c>
      <c r="AY10" s="129"/>
      <c r="BA10" s="128"/>
      <c r="BB10" s="4" t="s">
        <v>14</v>
      </c>
      <c r="BC10" s="132">
        <f t="shared" si="4"/>
        <v>3.1577299444224456E-11</v>
      </c>
      <c r="BD10" s="132">
        <f t="shared" si="4"/>
        <v>3.0367109172867409E-10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7.171699340577041E-7</v>
      </c>
      <c r="BI10" s="129"/>
      <c r="BK10" s="128"/>
      <c r="BL10" s="4" t="s">
        <v>14</v>
      </c>
      <c r="BM10" s="132">
        <f t="shared" si="5"/>
        <v>3.1577299444224456E-11</v>
      </c>
      <c r="BN10" s="132">
        <f t="shared" si="5"/>
        <v>3.0367109172867409E-10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8.1188187154523384E-7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240.35134066302146</v>
      </c>
      <c r="F14" s="139">
        <f t="shared" si="6"/>
        <v>0</v>
      </c>
      <c r="G14" s="139">
        <f t="shared" si="6"/>
        <v>988.15077935310796</v>
      </c>
      <c r="H14" s="139">
        <f t="shared" si="6"/>
        <v>821.49787998387046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104.60754054068335</v>
      </c>
      <c r="P14" s="139">
        <f t="shared" si="7"/>
        <v>0</v>
      </c>
      <c r="Q14" s="139">
        <f t="shared" si="7"/>
        <v>1207.9712300697772</v>
      </c>
      <c r="R14" s="139">
        <f t="shared" si="7"/>
        <v>874.16778054081942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111.64888173464857</v>
      </c>
      <c r="Z14" s="139">
        <f t="shared" ref="Z14:AB14" si="8">$AC14*(Z$18*Z7*1)/$AC7</f>
        <v>0</v>
      </c>
      <c r="AA14" s="139">
        <f t="shared" si="8"/>
        <v>1289.2821713217338</v>
      </c>
      <c r="AB14" s="139">
        <f t="shared" si="8"/>
        <v>933.00974902362987</v>
      </c>
      <c r="AC14" s="120">
        <v>2333.9408020800124</v>
      </c>
      <c r="AD14" s="165">
        <f>SUM(Y14:AB14)</f>
        <v>2333.940802080012</v>
      </c>
      <c r="AE14" s="129">
        <f>AC14/AD14</f>
        <v>1.0000000000000002</v>
      </c>
      <c r="AG14" s="128"/>
      <c r="AH14" s="4" t="s">
        <v>11</v>
      </c>
      <c r="AI14" s="139">
        <f>$AM14*(AI$18*AI7*1)/$AM7</f>
        <v>119.11462683447935</v>
      </c>
      <c r="AJ14" s="139">
        <f t="shared" ref="AJ14:AL14" si="9">$AM14*(AJ$18*AJ7*1)/$AM7</f>
        <v>0</v>
      </c>
      <c r="AK14" s="139">
        <f t="shared" si="9"/>
        <v>1376.296710811414</v>
      </c>
      <c r="AL14" s="139">
        <f t="shared" si="9"/>
        <v>996.97270231637322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127.23130055483183</v>
      </c>
      <c r="AT14" s="139">
        <f t="shared" ref="AT14:AV14" si="10">$AW14*(AT$18*AT7*1)/$AW7</f>
        <v>0</v>
      </c>
      <c r="AU14" s="139">
        <f t="shared" si="10"/>
        <v>1470.1693537605045</v>
      </c>
      <c r="AV14" s="139">
        <f t="shared" si="10"/>
        <v>1065.5385104805696</v>
      </c>
      <c r="AW14" s="120">
        <v>2662.939164795906</v>
      </c>
      <c r="AX14" s="165">
        <f>SUM(AS14:AV14)</f>
        <v>2662.939164795906</v>
      </c>
      <c r="AY14" s="129">
        <f>AW14/AX14</f>
        <v>1</v>
      </c>
      <c r="BA14" s="128"/>
      <c r="BB14" s="4" t="s">
        <v>11</v>
      </c>
      <c r="BC14" s="139">
        <f>$BG14*(BC$18*BC7*1)/$BG7</f>
        <v>135.98415578467873</v>
      </c>
      <c r="BD14" s="139">
        <f t="shared" ref="BD14:BF14" si="11">$BG14*(BD$18*BD7*1)/$BG7</f>
        <v>0</v>
      </c>
      <c r="BE14" s="139">
        <f t="shared" si="11"/>
        <v>1571.1779877427728</v>
      </c>
      <c r="BF14" s="139">
        <f t="shared" si="11"/>
        <v>1139.3732915487037</v>
      </c>
      <c r="BG14" s="120">
        <v>2846.535435076155</v>
      </c>
      <c r="BH14" s="165">
        <f>SUM(BC14:BF14)</f>
        <v>2846.5354350761554</v>
      </c>
      <c r="BI14" s="129">
        <f>BG14/BH14</f>
        <v>0.99999999999999989</v>
      </c>
      <c r="BK14" s="128"/>
      <c r="BL14" s="4" t="s">
        <v>11</v>
      </c>
      <c r="BM14" s="139">
        <f>$BQ14*(BM$18*BM7*1)/$BQ7</f>
        <v>145.42329613247784</v>
      </c>
      <c r="BN14" s="139">
        <f t="shared" ref="BN14:BP14" si="12">$BQ14*(BN$18*BN7*1)/$BQ7</f>
        <v>0</v>
      </c>
      <c r="BO14" s="139">
        <f t="shared" si="12"/>
        <v>1679.8673646537247</v>
      </c>
      <c r="BP14" s="139">
        <f t="shared" si="12"/>
        <v>1218.8829186331111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41.645759838339558</v>
      </c>
      <c r="G15" s="139">
        <f t="shared" si="6"/>
        <v>839.50186874258247</v>
      </c>
      <c r="H15" s="139">
        <f t="shared" si="6"/>
        <v>1168.8523714190783</v>
      </c>
      <c r="I15" s="120">
        <v>2050</v>
      </c>
      <c r="J15" s="165">
        <f>SUM(E15:H15)</f>
        <v>2050.0000000000005</v>
      </c>
      <c r="K15" s="129">
        <f>I15/J15</f>
        <v>0.99999999999999978</v>
      </c>
      <c r="M15" s="128"/>
      <c r="N15" s="4" t="s">
        <v>12</v>
      </c>
      <c r="O15" s="139">
        <f t="shared" si="7"/>
        <v>0</v>
      </c>
      <c r="P15" s="139">
        <f t="shared" si="7"/>
        <v>21.589546622912849</v>
      </c>
      <c r="Q15" s="139">
        <f t="shared" si="7"/>
        <v>978.83515546213812</v>
      </c>
      <c r="R15" s="139">
        <f t="shared" si="7"/>
        <v>1186.3218490662291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23.042781860154918</v>
      </c>
      <c r="AA15" s="139">
        <f t="shared" si="13"/>
        <v>1044.7224927098425</v>
      </c>
      <c r="AB15" s="139">
        <f t="shared" si="13"/>
        <v>1266.1755275100149</v>
      </c>
      <c r="AC15" s="120">
        <v>2333.9408020800124</v>
      </c>
      <c r="AD15" s="165">
        <f>SUM(Y15:AB15)</f>
        <v>2333.9408020800124</v>
      </c>
      <c r="AE15" s="129">
        <f>AC15/AD15</f>
        <v>1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24.638006485116719</v>
      </c>
      <c r="AK15" s="139">
        <f t="shared" si="14"/>
        <v>1115.0217310360979</v>
      </c>
      <c r="AL15" s="139">
        <f t="shared" si="14"/>
        <v>1352.7243024410527</v>
      </c>
      <c r="AM15" s="120">
        <v>2492.3840399622668</v>
      </c>
      <c r="AN15" s="165">
        <f>SUM(AI15:AL15)</f>
        <v>2492.3840399622673</v>
      </c>
      <c r="AO15" s="129">
        <f>AM15/AN15</f>
        <v>0.99999999999999978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26.342506211836106</v>
      </c>
      <c r="AU15" s="139">
        <f t="shared" si="15"/>
        <v>1190.9681593446032</v>
      </c>
      <c r="AV15" s="139">
        <f t="shared" si="15"/>
        <v>1445.6284992394665</v>
      </c>
      <c r="AW15" s="120">
        <v>2662.939164795906</v>
      </c>
      <c r="AX15" s="165">
        <f>SUM(AS15:AV15)</f>
        <v>2662.9391647959055</v>
      </c>
      <c r="AY15" s="129">
        <f>AW15/AX15</f>
        <v>1.0000000000000002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28.179804026903206</v>
      </c>
      <c r="BE15" s="139">
        <f t="shared" si="16"/>
        <v>1272.6859887303387</v>
      </c>
      <c r="BF15" s="139">
        <f t="shared" si="16"/>
        <v>1545.6696423189128</v>
      </c>
      <c r="BG15" s="120">
        <v>2846.535435076155</v>
      </c>
      <c r="BH15" s="165">
        <f>SUM(BC15:BF15)</f>
        <v>2846.5354350761545</v>
      </c>
      <c r="BI15" s="129">
        <f>BG15/BH15</f>
        <v>1.0000000000000002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30.16029707305313</v>
      </c>
      <c r="BO15" s="139">
        <f t="shared" si="17"/>
        <v>1360.61579766404</v>
      </c>
      <c r="BP15" s="139">
        <f t="shared" si="17"/>
        <v>1653.3974846822205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97.9997336969965</v>
      </c>
      <c r="F16" s="139">
        <f t="shared" si="6"/>
        <v>943.6259138489911</v>
      </c>
      <c r="G16" s="139">
        <f t="shared" si="6"/>
        <v>12.37435245401235</v>
      </c>
      <c r="H16" s="139">
        <f t="shared" si="6"/>
        <v>0</v>
      </c>
      <c r="I16" s="120">
        <v>1054</v>
      </c>
      <c r="J16" s="165">
        <f>SUM(E16:H16)</f>
        <v>1054</v>
      </c>
      <c r="K16" s="129">
        <f>I16/J16</f>
        <v>1</v>
      </c>
      <c r="M16" s="128"/>
      <c r="N16" s="4" t="s">
        <v>13</v>
      </c>
      <c r="O16" s="139">
        <f t="shared" si="7"/>
        <v>83.186160271923882</v>
      </c>
      <c r="P16" s="139">
        <f t="shared" si="7"/>
        <v>1000.2943440467754</v>
      </c>
      <c r="Q16" s="139">
        <f t="shared" si="7"/>
        <v>29.50296035021243</v>
      </c>
      <c r="R16" s="139">
        <f t="shared" si="7"/>
        <v>0</v>
      </c>
      <c r="S16" s="120">
        <v>1112.9834646689119</v>
      </c>
      <c r="T16" s="165">
        <f>SUM(O16:R16)</f>
        <v>1112.9834646689117</v>
      </c>
      <c r="U16" s="129">
        <f>S16/T16</f>
        <v>1.0000000000000002</v>
      </c>
      <c r="W16" s="128"/>
      <c r="X16" s="4" t="s">
        <v>13</v>
      </c>
      <c r="Y16" s="139">
        <f t="shared" ref="Y16:AB16" si="18">$AC16*(Y$18*Y9*1)/$AC9</f>
        <v>87.923365929349359</v>
      </c>
      <c r="Z16" s="139">
        <f t="shared" si="18"/>
        <v>1057.2581468021772</v>
      </c>
      <c r="AA16" s="139">
        <f t="shared" si="18"/>
        <v>31.183066635019479</v>
      </c>
      <c r="AB16" s="139">
        <f t="shared" si="18"/>
        <v>0</v>
      </c>
      <c r="AC16" s="120">
        <v>1176.364579366546</v>
      </c>
      <c r="AD16" s="165">
        <f>SUM(Y16:AB16)</f>
        <v>1176.364579366546</v>
      </c>
      <c r="AE16" s="129">
        <f>AC16/AD16</f>
        <v>1</v>
      </c>
      <c r="AG16" s="128"/>
      <c r="AH16" s="4" t="s">
        <v>13</v>
      </c>
      <c r="AI16" s="139">
        <f t="shared" ref="AI16:AL16" si="19">$AM16*(AI$18*AI9*1)/$AM9</f>
        <v>92.81230242802134</v>
      </c>
      <c r="AJ16" s="139">
        <f t="shared" si="19"/>
        <v>1118.7265095725302</v>
      </c>
      <c r="AK16" s="139">
        <f t="shared" si="19"/>
        <v>32.936196235435119</v>
      </c>
      <c r="AL16" s="139">
        <f t="shared" si="19"/>
        <v>0</v>
      </c>
      <c r="AM16" s="120">
        <v>1244.4750082359867</v>
      </c>
      <c r="AN16" s="165">
        <f>SUM(AI16:AL16)</f>
        <v>1244.4750082359867</v>
      </c>
      <c r="AO16" s="129">
        <f>AM16/AN16</f>
        <v>1</v>
      </c>
      <c r="AQ16" s="128"/>
      <c r="AR16" s="4" t="s">
        <v>13</v>
      </c>
      <c r="AS16" s="139">
        <f t="shared" ref="AS16:AV16" si="20">$AW16*(AS$18*AS9*1)/$AW9</f>
        <v>98.177350597782478</v>
      </c>
      <c r="AT16" s="139">
        <f t="shared" si="20"/>
        <v>1184.6520742421997</v>
      </c>
      <c r="AU16" s="139">
        <f t="shared" si="20"/>
        <v>34.842204434009531</v>
      </c>
      <c r="AV16" s="139">
        <f t="shared" si="20"/>
        <v>0</v>
      </c>
      <c r="AW16" s="120">
        <v>1317.6716292739918</v>
      </c>
      <c r="AX16" s="165">
        <f>SUM(AS16:AV16)</f>
        <v>1317.6716292739916</v>
      </c>
      <c r="AY16" s="129">
        <f>AW16/AX16</f>
        <v>1.0000000000000002</v>
      </c>
      <c r="BA16" s="128"/>
      <c r="BB16" s="4" t="s">
        <v>13</v>
      </c>
      <c r="BC16" s="139">
        <f t="shared" ref="BC16:BF16" si="21">$BG16*(BC$18*BC9*1)/$BG9</f>
        <v>103.94774161068115</v>
      </c>
      <c r="BD16" s="139">
        <f t="shared" si="21"/>
        <v>1255.5037440685994</v>
      </c>
      <c r="BE16" s="139">
        <f t="shared" si="21"/>
        <v>36.886975932629106</v>
      </c>
      <c r="BF16" s="139">
        <f t="shared" si="21"/>
        <v>0</v>
      </c>
      <c r="BG16" s="120">
        <v>1396.3384616119097</v>
      </c>
      <c r="BH16" s="165">
        <f>SUM(BC16:BF16)</f>
        <v>1396.3384616119097</v>
      </c>
      <c r="BI16" s="129">
        <f>BG16/BH16</f>
        <v>1</v>
      </c>
      <c r="BK16" s="128"/>
      <c r="BL16" s="4" t="s">
        <v>13</v>
      </c>
      <c r="BM16" s="139">
        <f t="shared" ref="BM16:BP16" si="22">$BQ16*(BM$18*BM9*1)/$BQ9</f>
        <v>110.15419533236297</v>
      </c>
      <c r="BN16" s="139">
        <f t="shared" si="22"/>
        <v>1331.6537881974562</v>
      </c>
      <c r="BO16" s="139">
        <f t="shared" si="22"/>
        <v>39.080757125870235</v>
      </c>
      <c r="BP16" s="139">
        <f t="shared" si="22"/>
        <v>0</v>
      </c>
      <c r="BQ16" s="120">
        <v>1480.8887406556896</v>
      </c>
      <c r="BR16" s="165">
        <f>SUM(BM16:BP16)</f>
        <v>1480.8887406556892</v>
      </c>
      <c r="BS16" s="129">
        <f>BQ16/BR16</f>
        <v>1.0000000000000002</v>
      </c>
    </row>
    <row r="17" spans="3:71" x14ac:dyDescent="0.3">
      <c r="C17" s="128"/>
      <c r="D17" s="4" t="s">
        <v>14</v>
      </c>
      <c r="E17" s="139">
        <f t="shared" si="6"/>
        <v>103.38860971369503</v>
      </c>
      <c r="F17" s="139">
        <f t="shared" si="6"/>
        <v>994.2627310331942</v>
      </c>
      <c r="G17" s="139">
        <f t="shared" si="6"/>
        <v>0</v>
      </c>
      <c r="H17" s="139">
        <f t="shared" si="6"/>
        <v>10.348659253110849</v>
      </c>
      <c r="I17" s="120">
        <v>1108</v>
      </c>
      <c r="J17" s="165">
        <f>SUM(E17:H17)</f>
        <v>1108</v>
      </c>
      <c r="K17" s="129">
        <f>I17/J17</f>
        <v>1</v>
      </c>
      <c r="M17" s="128"/>
      <c r="N17" s="4" t="s">
        <v>14</v>
      </c>
      <c r="O17" s="139">
        <f t="shared" si="7"/>
        <v>88.478956597929582</v>
      </c>
      <c r="P17" s="139">
        <f t="shared" si="7"/>
        <v>1062.6010215137792</v>
      </c>
      <c r="Q17" s="139">
        <f t="shared" si="7"/>
        <v>0</v>
      </c>
      <c r="R17" s="139">
        <f t="shared" si="7"/>
        <v>21.653259994021845</v>
      </c>
      <c r="S17" s="120">
        <v>1172.7332381057306</v>
      </c>
      <c r="T17" s="165">
        <f>SUM(O17:R17)</f>
        <v>1172.7332381057306</v>
      </c>
      <c r="U17" s="129">
        <f>S17/T17</f>
        <v>1</v>
      </c>
      <c r="W17" s="128"/>
      <c r="X17" s="4" t="s">
        <v>14</v>
      </c>
      <c r="Y17" s="139">
        <f t="shared" ref="Y17:AB17" si="23">$AC17*(Y$18*Y10*1)/$AC10</f>
        <v>93.734253034362609</v>
      </c>
      <c r="Z17" s="139">
        <f t="shared" si="23"/>
        <v>1125.7152757549072</v>
      </c>
      <c r="AA17" s="139">
        <f t="shared" si="23"/>
        <v>0</v>
      </c>
      <c r="AB17" s="139">
        <f t="shared" si="23"/>
        <v>22.939377105470733</v>
      </c>
      <c r="AC17" s="120">
        <v>1242.3889058947407</v>
      </c>
      <c r="AD17" s="165">
        <f>SUM(Y17:AB17)</f>
        <v>1242.3889058947407</v>
      </c>
      <c r="AE17" s="129">
        <f>AC17/AD17</f>
        <v>1</v>
      </c>
      <c r="AG17" s="128"/>
      <c r="AH17" s="4" t="s">
        <v>14</v>
      </c>
      <c r="AI17" s="139">
        <f t="shared" ref="AI17:AL17" si="24">$AM17*(AI$18*AI10*1)/$AM10</f>
        <v>99.170646886854215</v>
      </c>
      <c r="AJ17" s="139">
        <f t="shared" si="24"/>
        <v>1193.8644789616819</v>
      </c>
      <c r="AK17" s="139">
        <f t="shared" si="24"/>
        <v>0</v>
      </c>
      <c r="AL17" s="139">
        <f t="shared" si="24"/>
        <v>24.308200663848691</v>
      </c>
      <c r="AM17" s="120">
        <v>1317.3433265123847</v>
      </c>
      <c r="AN17" s="165">
        <f>SUM(AI17:AL17)</f>
        <v>1317.3433265123849</v>
      </c>
      <c r="AO17" s="129">
        <f>AM17/AN17</f>
        <v>0.99999999999999978</v>
      </c>
      <c r="AQ17" s="128"/>
      <c r="AR17" s="4" t="s">
        <v>14</v>
      </c>
      <c r="AS17" s="139">
        <f t="shared" ref="AS17:AV17" si="25">$AW17*(AS$18*AS10*1)/$AW10</f>
        <v>105.14029807240409</v>
      </c>
      <c r="AT17" s="139">
        <f t="shared" si="25"/>
        <v>1267.0746927796322</v>
      </c>
      <c r="AU17" s="139">
        <f t="shared" si="25"/>
        <v>0</v>
      </c>
      <c r="AV17" s="139">
        <f t="shared" si="25"/>
        <v>25.786706771783191</v>
      </c>
      <c r="AW17" s="120">
        <v>1398.0016976238194</v>
      </c>
      <c r="AX17" s="165">
        <f>SUM(AS17:AV17)</f>
        <v>1398.0016976238194</v>
      </c>
      <c r="AY17" s="129">
        <f>AW17/AX17</f>
        <v>1</v>
      </c>
      <c r="BA17" s="128"/>
      <c r="BB17" s="4" t="s">
        <v>14</v>
      </c>
      <c r="BC17" s="139">
        <f t="shared" ref="BC17:BF17" si="26">$BG17*(BC$18*BC10*1)/$BG10</f>
        <v>111.56860890518149</v>
      </c>
      <c r="BD17" s="139">
        <f t="shared" si="26"/>
        <v>1345.8556248826092</v>
      </c>
      <c r="BE17" s="139">
        <f t="shared" si="26"/>
        <v>0</v>
      </c>
      <c r="BF17" s="139">
        <f t="shared" si="26"/>
        <v>27.376078491391873</v>
      </c>
      <c r="BG17" s="120">
        <v>1484.8003122791824</v>
      </c>
      <c r="BH17" s="165">
        <f>SUM(BC17:BF17)</f>
        <v>1484.8003122791824</v>
      </c>
      <c r="BI17" s="129">
        <f>BG17/BH17</f>
        <v>1</v>
      </c>
      <c r="BK17" s="128"/>
      <c r="BL17" s="4" t="s">
        <v>14</v>
      </c>
      <c r="BM17" s="139">
        <f t="shared" ref="BM17:BP17" si="27">$BQ17*(BM$18*BM10*1)/$BQ10</f>
        <v>118.49079125696062</v>
      </c>
      <c r="BN17" s="139">
        <f t="shared" si="27"/>
        <v>1430.6334923054867</v>
      </c>
      <c r="BO17" s="139">
        <f t="shared" si="27"/>
        <v>0</v>
      </c>
      <c r="BP17" s="139">
        <f t="shared" si="27"/>
        <v>29.084667309224994</v>
      </c>
      <c r="BQ17" s="120">
        <v>1578.2089508716722</v>
      </c>
      <c r="BR17" s="165">
        <f>SUM(BM17:BP17)</f>
        <v>1578.2089508716724</v>
      </c>
      <c r="BS17" s="129">
        <f>BQ17/BR17</f>
        <v>0.99999999999999989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441.73968407371297</v>
      </c>
      <c r="F19" s="165">
        <f>SUM(F14:F17)</f>
        <v>1979.5344047205249</v>
      </c>
      <c r="G19" s="165">
        <f>SUM(G14:G17)</f>
        <v>1840.0270005497027</v>
      </c>
      <c r="H19" s="165">
        <f>SUM(H14:H17)</f>
        <v>2000.6989106560595</v>
      </c>
      <c r="K19" s="129"/>
      <c r="M19" s="128"/>
      <c r="N19" s="120" t="s">
        <v>195</v>
      </c>
      <c r="O19" s="165">
        <f>SUM(O14:O17)</f>
        <v>276.27265741053679</v>
      </c>
      <c r="P19" s="165">
        <f>SUM(P14:P17)</f>
        <v>2084.4849121834677</v>
      </c>
      <c r="Q19" s="165">
        <f>SUM(Q14:Q17)</f>
        <v>2216.3093458821277</v>
      </c>
      <c r="R19" s="165">
        <f>SUM(R14:R17)</f>
        <v>2082.1428896010702</v>
      </c>
      <c r="U19" s="129"/>
      <c r="W19" s="128"/>
      <c r="X19" s="120" t="s">
        <v>195</v>
      </c>
      <c r="Y19" s="165">
        <f>SUM(Y14:Y17)</f>
        <v>293.30650069836054</v>
      </c>
      <c r="Z19" s="165">
        <f>SUM(Z14:Z17)</f>
        <v>2206.0162044172394</v>
      </c>
      <c r="AA19" s="165">
        <f>SUM(AA14:AA17)</f>
        <v>2365.1877306665956</v>
      </c>
      <c r="AB19" s="165">
        <f>SUM(AB14:AB17)</f>
        <v>2222.1246536391154</v>
      </c>
      <c r="AE19" s="129"/>
      <c r="AG19" s="128"/>
      <c r="AH19" s="120" t="s">
        <v>195</v>
      </c>
      <c r="AI19" s="165">
        <f>SUM(AI14:AI17)</f>
        <v>311.09757614935489</v>
      </c>
      <c r="AJ19" s="165">
        <f>SUM(AJ14:AJ17)</f>
        <v>2337.228995019329</v>
      </c>
      <c r="AK19" s="165">
        <f>SUM(AK14:AK17)</f>
        <v>2524.2546380829472</v>
      </c>
      <c r="AL19" s="165">
        <f>SUM(AL14:AL17)</f>
        <v>2374.0052054212747</v>
      </c>
      <c r="AO19" s="129"/>
      <c r="AQ19" s="128"/>
      <c r="AR19" s="120" t="s">
        <v>195</v>
      </c>
      <c r="AS19" s="165">
        <f>SUM(AS14:AS17)</f>
        <v>330.54894922501842</v>
      </c>
      <c r="AT19" s="165">
        <f>SUM(AT14:AT17)</f>
        <v>2478.0692732336679</v>
      </c>
      <c r="AU19" s="165">
        <f>SUM(AU14:AU17)</f>
        <v>2695.9797175391172</v>
      </c>
      <c r="AV19" s="165">
        <f>SUM(AV14:AV17)</f>
        <v>2536.9537164918188</v>
      </c>
      <c r="AY19" s="129"/>
      <c r="BA19" s="128"/>
      <c r="BB19" s="120" t="s">
        <v>195</v>
      </c>
      <c r="BC19" s="165">
        <f>SUM(BC14:BC17)</f>
        <v>351.50050630054136</v>
      </c>
      <c r="BD19" s="165">
        <f>SUM(BD14:BD17)</f>
        <v>2629.5391729781118</v>
      </c>
      <c r="BE19" s="165">
        <f>SUM(BE14:BE17)</f>
        <v>2880.7509524057405</v>
      </c>
      <c r="BF19" s="165">
        <f>SUM(BF14:BF17)</f>
        <v>2712.4190123590088</v>
      </c>
      <c r="BI19" s="129"/>
      <c r="BK19" s="128"/>
      <c r="BL19" s="120" t="s">
        <v>195</v>
      </c>
      <c r="BM19" s="165">
        <f>SUM(BM14:BM17)</f>
        <v>374.06828272180144</v>
      </c>
      <c r="BN19" s="165">
        <f>SUM(BN14:BN17)</f>
        <v>2792.4475775759956</v>
      </c>
      <c r="BO19" s="165">
        <f>SUM(BO14:BO17)</f>
        <v>3079.5639194436349</v>
      </c>
      <c r="BP19" s="165">
        <f>SUM(BP14:BP17)</f>
        <v>2901.3650706245567</v>
      </c>
      <c r="BS19" s="129"/>
    </row>
    <row r="20" spans="3:71" x14ac:dyDescent="0.3">
      <c r="C20" s="128"/>
      <c r="D20" s="120" t="s">
        <v>194</v>
      </c>
      <c r="E20" s="120">
        <f>E18/E19</f>
        <v>4.6407422151773829</v>
      </c>
      <c r="F20" s="120">
        <f>F18/F19</f>
        <v>1.0355970551011584</v>
      </c>
      <c r="G20" s="120">
        <f>G18/G19</f>
        <v>0.57281768130854627</v>
      </c>
      <c r="H20" s="120">
        <f>H18/H19</f>
        <v>0.55380646937857836</v>
      </c>
      <c r="K20" s="129"/>
      <c r="M20" s="128"/>
      <c r="N20" s="120" t="s">
        <v>194</v>
      </c>
      <c r="O20" s="120">
        <f>O18/O19</f>
        <v>4.8068904733795303</v>
      </c>
      <c r="P20" s="120">
        <f>P18/P19</f>
        <v>0.79561900224407678</v>
      </c>
      <c r="Q20" s="120">
        <f>Q18/Q19</f>
        <v>0.86531739615551528</v>
      </c>
      <c r="R20" s="120">
        <f>R18/R19</f>
        <v>0.84284828414124158</v>
      </c>
      <c r="U20" s="129"/>
      <c r="W20" s="128"/>
      <c r="X20" s="120" t="s">
        <v>194</v>
      </c>
      <c r="Y20" s="120">
        <f>Y18/Y19</f>
        <v>4.5277291904542469</v>
      </c>
      <c r="Z20" s="120">
        <f>Z18/Z19</f>
        <v>0.75178768075384772</v>
      </c>
      <c r="AA20" s="120">
        <f>AA18/AA19</f>
        <v>0.81084939152519087</v>
      </c>
      <c r="AB20" s="120">
        <f>AB18/AB19</f>
        <v>0.78975342763203893</v>
      </c>
      <c r="AE20" s="129"/>
      <c r="AG20" s="128"/>
      <c r="AH20" s="120" t="s">
        <v>194</v>
      </c>
      <c r="AI20" s="120">
        <f>AI18/AI19</f>
        <v>4.8319219617122231</v>
      </c>
      <c r="AJ20" s="120">
        <f>AJ18/AJ19</f>
        <v>0.8051164366749809</v>
      </c>
      <c r="AK20" s="120">
        <f>AK18/AK19</f>
        <v>0.86047931491227903</v>
      </c>
      <c r="AL20" s="120">
        <f>AL18/AL19</f>
        <v>0.83806759053974944</v>
      </c>
      <c r="AO20" s="129"/>
      <c r="AQ20" s="128"/>
      <c r="AR20" s="120" t="s">
        <v>194</v>
      </c>
      <c r="AS20" s="120">
        <f>AS18/AS19</f>
        <v>4.8437272469370409</v>
      </c>
      <c r="AT20" s="120">
        <f>AT18/AT19</f>
        <v>0.80966723639051241</v>
      </c>
      <c r="AU20" s="120">
        <f>AU18/AU19</f>
        <v>0.85818776838891753</v>
      </c>
      <c r="AV20" s="120">
        <f>AV18/AV19</f>
        <v>0.83580333903533477</v>
      </c>
      <c r="AY20" s="129"/>
      <c r="BA20" s="128"/>
      <c r="BB20" s="120" t="s">
        <v>194</v>
      </c>
      <c r="BC20" s="120">
        <f>BC18/BC19</f>
        <v>4.855065594204274</v>
      </c>
      <c r="BD20" s="120">
        <f>BD18/BD19</f>
        <v>0.81408434313906142</v>
      </c>
      <c r="BE20" s="120">
        <f>BE18/BE19</f>
        <v>0.85597779826282949</v>
      </c>
      <c r="BF20" s="120">
        <f>BF18/BF19</f>
        <v>0.83361976570707441</v>
      </c>
      <c r="BI20" s="129"/>
      <c r="BK20" s="128"/>
      <c r="BL20" s="120" t="s">
        <v>194</v>
      </c>
      <c r="BM20" s="120">
        <f>BM18/BM19</f>
        <v>5.160444008121245</v>
      </c>
      <c r="BN20" s="120">
        <f>BN18/BN19</f>
        <v>0.86789712625877646</v>
      </c>
      <c r="BO20" s="120">
        <f>BO18/BO19</f>
        <v>0.90552370443562291</v>
      </c>
      <c r="BP20" s="120">
        <f>BP18/BP19</f>
        <v>0.88183957675634039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1115.4086130893641</v>
      </c>
      <c r="F25" s="139">
        <f t="shared" si="28"/>
        <v>0</v>
      </c>
      <c r="G25" s="139">
        <f t="shared" si="28"/>
        <v>566.03023821228021</v>
      </c>
      <c r="H25" s="139">
        <f t="shared" si="28"/>
        <v>454.9508405158544</v>
      </c>
      <c r="I25" s="120">
        <f>I14</f>
        <v>2050</v>
      </c>
      <c r="J25" s="165">
        <f>SUM(E25:H25)</f>
        <v>2136.3896918174987</v>
      </c>
      <c r="K25" s="129">
        <f>I25/J25</f>
        <v>0.95956276509460026</v>
      </c>
      <c r="M25" s="128"/>
      <c r="N25" s="4" t="s">
        <v>11</v>
      </c>
      <c r="O25" s="139">
        <f t="shared" ref="O25:R28" si="29">O14*O$20</f>
        <v>502.8369900686738</v>
      </c>
      <c r="P25" s="139">
        <f t="shared" si="29"/>
        <v>0</v>
      </c>
      <c r="Q25" s="139">
        <f t="shared" si="29"/>
        <v>1045.2785194347546</v>
      </c>
      <c r="R25" s="139">
        <f t="shared" si="29"/>
        <v>736.79081388038708</v>
      </c>
      <c r="S25" s="120">
        <f>S14</f>
        <v>2186.7465511512801</v>
      </c>
      <c r="T25" s="165">
        <f>SUM(O25:R25)</f>
        <v>2284.9063233838151</v>
      </c>
      <c r="U25" s="129">
        <f>S25/T25</f>
        <v>0.95703991396585308</v>
      </c>
      <c r="W25" s="128"/>
      <c r="X25" s="4" t="s">
        <v>11</v>
      </c>
      <c r="Y25" s="139">
        <f>Y14*Y$20</f>
        <v>505.5159009115423</v>
      </c>
      <c r="Z25" s="139">
        <f t="shared" ref="Z25:AB25" si="30">Z14*Z$20</f>
        <v>0</v>
      </c>
      <c r="AA25" s="139">
        <f t="shared" si="30"/>
        <v>1045.4136641205048</v>
      </c>
      <c r="AB25" s="139">
        <f t="shared" si="30"/>
        <v>736.84764730552013</v>
      </c>
      <c r="AC25" s="120">
        <f>AC14</f>
        <v>2333.9408020800124</v>
      </c>
      <c r="AD25" s="165">
        <f>SUM(Y25:AB25)</f>
        <v>2287.7772123375671</v>
      </c>
      <c r="AE25" s="129">
        <f>AC25/AD25</f>
        <v>1.0201783589300102</v>
      </c>
      <c r="AG25" s="128"/>
      <c r="AH25" s="4" t="s">
        <v>11</v>
      </c>
      <c r="AI25" s="139">
        <f t="shared" ref="AI25:AL28" si="31">AI14*AI$20</f>
        <v>575.55258136267685</v>
      </c>
      <c r="AJ25" s="139">
        <f t="shared" si="31"/>
        <v>0</v>
      </c>
      <c r="AK25" s="139">
        <f t="shared" si="31"/>
        <v>1184.2748508350285</v>
      </c>
      <c r="AL25" s="139">
        <f t="shared" si="31"/>
        <v>835.5305104641858</v>
      </c>
      <c r="AM25" s="120">
        <f>AM14</f>
        <v>2492.3840399622668</v>
      </c>
      <c r="AN25" s="165">
        <f>SUM(AI25:AL25)</f>
        <v>2595.3579426618912</v>
      </c>
      <c r="AO25" s="129">
        <f>AM25/AN25</f>
        <v>0.96032381468198924</v>
      </c>
      <c r="AQ25" s="128"/>
      <c r="AR25" s="4" t="s">
        <v>11</v>
      </c>
      <c r="AS25" s="139">
        <f t="shared" ref="AS25:AV28" si="32">AS14*AS$20</f>
        <v>616.27371716067478</v>
      </c>
      <c r="AT25" s="139">
        <f t="shared" si="32"/>
        <v>0</v>
      </c>
      <c r="AU25" s="139">
        <f t="shared" si="32"/>
        <v>1261.6813568575044</v>
      </c>
      <c r="AV25" s="139">
        <f t="shared" si="32"/>
        <v>890.58064493039706</v>
      </c>
      <c r="AW25" s="120">
        <f>AW14</f>
        <v>2662.939164795906</v>
      </c>
      <c r="AX25" s="165">
        <f>SUM(AS25:AV25)</f>
        <v>2768.5357189485762</v>
      </c>
      <c r="AY25" s="129">
        <f>AW25/AX25</f>
        <v>0.96185833781014995</v>
      </c>
      <c r="BA25" s="128"/>
      <c r="BB25" s="4" t="s">
        <v>11</v>
      </c>
      <c r="BC25" s="139">
        <f t="shared" ref="BC25:BF28" si="33">BC14*BC$20</f>
        <v>660.21199610710778</v>
      </c>
      <c r="BD25" s="139">
        <f t="shared" si="33"/>
        <v>0</v>
      </c>
      <c r="BE25" s="139">
        <f t="shared" si="33"/>
        <v>1344.8934746270816</v>
      </c>
      <c r="BF25" s="139">
        <f t="shared" si="33"/>
        <v>949.8040963537286</v>
      </c>
      <c r="BG25" s="120">
        <f>BG14</f>
        <v>2846.535435076155</v>
      </c>
      <c r="BH25" s="165">
        <f>SUM(BC25:BF25)</f>
        <v>2954.9095670879178</v>
      </c>
      <c r="BI25" s="129">
        <f>BG25/BH25</f>
        <v>0.96332404442462638</v>
      </c>
      <c r="BK25" s="128"/>
      <c r="BL25" s="4" t="s">
        <v>11</v>
      </c>
      <c r="BM25" s="139">
        <f t="shared" ref="BM25:BP28" si="34">BM14*BM$20</f>
        <v>750.44877716808674</v>
      </c>
      <c r="BN25" s="139">
        <f t="shared" si="34"/>
        <v>0</v>
      </c>
      <c r="BO25" s="139">
        <f t="shared" si="34"/>
        <v>1521.1597190017483</v>
      </c>
      <c r="BP25" s="139">
        <f t="shared" si="34"/>
        <v>1074.8591970829557</v>
      </c>
      <c r="BQ25" s="120">
        <f>BQ14</f>
        <v>3044.1735794193137</v>
      </c>
      <c r="BR25" s="165">
        <f>SUM(BM25:BP25)</f>
        <v>3346.4676932527909</v>
      </c>
      <c r="BS25" s="129">
        <f>BQ25/BR25</f>
        <v>0.90966770292061438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43.128226246034544</v>
      </c>
      <c r="G26" s="139">
        <f t="shared" si="28"/>
        <v>480.88151390731764</v>
      </c>
      <c r="H26" s="139">
        <f t="shared" si="28"/>
        <v>647.31800504037847</v>
      </c>
      <c r="I26" s="120">
        <f>I15</f>
        <v>2050</v>
      </c>
      <c r="J26" s="165">
        <f>SUM(E26:H26)</f>
        <v>1171.3277451937306</v>
      </c>
      <c r="K26" s="129">
        <f>I26/J26</f>
        <v>1.7501506375236953</v>
      </c>
      <c r="M26" s="128"/>
      <c r="N26" s="4" t="s">
        <v>12</v>
      </c>
      <c r="O26" s="139">
        <f t="shared" si="29"/>
        <v>0</v>
      </c>
      <c r="P26" s="139">
        <f t="shared" si="29"/>
        <v>17.177053543023899</v>
      </c>
      <c r="Q26" s="139">
        <f t="shared" si="29"/>
        <v>847.00308798997639</v>
      </c>
      <c r="R26" s="139">
        <f t="shared" si="29"/>
        <v>999.8893349247362</v>
      </c>
      <c r="S26" s="120">
        <f>S15</f>
        <v>2186.7465511512801</v>
      </c>
      <c r="T26" s="165">
        <f>SUM(O26:R26)</f>
        <v>1864.0694764577365</v>
      </c>
      <c r="U26" s="129">
        <f>S26/T26</f>
        <v>1.1731035665616509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17.323279532762697</v>
      </c>
      <c r="AA26" s="139">
        <f t="shared" si="35"/>
        <v>847.11259752645651</v>
      </c>
      <c r="AB26" s="139">
        <f t="shared" si="35"/>
        <v>999.96646283483926</v>
      </c>
      <c r="AC26" s="120">
        <f>AC15</f>
        <v>2333.9408020800124</v>
      </c>
      <c r="AD26" s="165">
        <f>SUM(Y26:AB26)</f>
        <v>1864.4023398940585</v>
      </c>
      <c r="AE26" s="129">
        <f>AC26/AD26</f>
        <v>1.2518439567141042</v>
      </c>
      <c r="AG26" s="128"/>
      <c r="AH26" s="4" t="s">
        <v>12</v>
      </c>
      <c r="AI26" s="139">
        <f t="shared" si="31"/>
        <v>0</v>
      </c>
      <c r="AJ26" s="139">
        <f t="shared" si="31"/>
        <v>19.836463988072243</v>
      </c>
      <c r="AK26" s="139">
        <f t="shared" si="31"/>
        <v>959.453135234245</v>
      </c>
      <c r="AL26" s="139">
        <f t="shared" si="31"/>
        <v>1133.6743968113365</v>
      </c>
      <c r="AM26" s="120">
        <f>AM15</f>
        <v>2492.3840399622668</v>
      </c>
      <c r="AN26" s="165">
        <f>SUM(AI26:AL26)</f>
        <v>2112.9639960336535</v>
      </c>
      <c r="AO26" s="129">
        <f>AM26/AN26</f>
        <v>1.1795676805855855</v>
      </c>
      <c r="AQ26" s="128"/>
      <c r="AR26" s="4" t="s">
        <v>12</v>
      </c>
      <c r="AS26" s="139">
        <f t="shared" si="32"/>
        <v>0</v>
      </c>
      <c r="AT26" s="139">
        <f t="shared" si="32"/>
        <v>21.328664204137247</v>
      </c>
      <c r="AU26" s="139">
        <f t="shared" si="32"/>
        <v>1022.0743068902018</v>
      </c>
      <c r="AV26" s="139">
        <f t="shared" si="32"/>
        <v>1208.261126668986</v>
      </c>
      <c r="AW26" s="120">
        <f>AW15</f>
        <v>2662.939164795906</v>
      </c>
      <c r="AX26" s="165">
        <f>SUM(AS26:AV26)</f>
        <v>2251.6640977633251</v>
      </c>
      <c r="AY26" s="129">
        <f>AW26/AX26</f>
        <v>1.1826538280914627</v>
      </c>
      <c r="BA26" s="128"/>
      <c r="BB26" s="4" t="s">
        <v>12</v>
      </c>
      <c r="BC26" s="139">
        <f t="shared" si="33"/>
        <v>0</v>
      </c>
      <c r="BD26" s="139">
        <f t="shared" si="33"/>
        <v>22.940737251028974</v>
      </c>
      <c r="BE26" s="139">
        <f t="shared" si="33"/>
        <v>1089.3909505133477</v>
      </c>
      <c r="BF26" s="139">
        <f t="shared" si="33"/>
        <v>1288.5007650904297</v>
      </c>
      <c r="BG26" s="120">
        <f>BG15</f>
        <v>2846.535435076155</v>
      </c>
      <c r="BH26" s="165">
        <f>SUM(BC26:BF26)</f>
        <v>2400.8324528548064</v>
      </c>
      <c r="BI26" s="129">
        <f>BG26/BH26</f>
        <v>1.1856451838991795</v>
      </c>
      <c r="BK26" s="128"/>
      <c r="BL26" s="4" t="s">
        <v>12</v>
      </c>
      <c r="BM26" s="139">
        <f t="shared" si="34"/>
        <v>0</v>
      </c>
      <c r="BN26" s="139">
        <f t="shared" si="34"/>
        <v>26.1760351568138</v>
      </c>
      <c r="BO26" s="139">
        <f t="shared" si="34"/>
        <v>1232.0698574143714</v>
      </c>
      <c r="BP26" s="139">
        <f t="shared" si="34"/>
        <v>1458.0313381021672</v>
      </c>
      <c r="BQ26" s="120">
        <f>BQ15</f>
        <v>3044.1735794193137</v>
      </c>
      <c r="BR26" s="165">
        <f>SUM(BM26:BP26)</f>
        <v>2716.2772306733523</v>
      </c>
      <c r="BS26" s="129">
        <f>BQ26/BR26</f>
        <v>1.1207153471093514</v>
      </c>
    </row>
    <row r="27" spans="3:71" x14ac:dyDescent="0.3">
      <c r="C27" s="128"/>
      <c r="D27" s="4" t="s">
        <v>13</v>
      </c>
      <c r="E27" s="139">
        <f t="shared" si="28"/>
        <v>454.79150124379316</v>
      </c>
      <c r="F27" s="139">
        <f t="shared" si="28"/>
        <v>977.2162174991546</v>
      </c>
      <c r="G27" s="139">
        <f t="shared" si="28"/>
        <v>7.0882478804020739</v>
      </c>
      <c r="H27" s="139">
        <f t="shared" si="28"/>
        <v>0</v>
      </c>
      <c r="I27" s="120">
        <f>I16</f>
        <v>1054</v>
      </c>
      <c r="J27" s="165">
        <f>SUM(E27:H27)</f>
        <v>1439.09596662335</v>
      </c>
      <c r="K27" s="129">
        <f>I27/J27</f>
        <v>0.73240424853185626</v>
      </c>
      <c r="M27" s="128"/>
      <c r="N27" s="4" t="s">
        <v>13</v>
      </c>
      <c r="O27" s="139">
        <f t="shared" si="29"/>
        <v>399.86676132813369</v>
      </c>
      <c r="P27" s="139">
        <f t="shared" si="29"/>
        <v>795.8531879608887</v>
      </c>
      <c r="Q27" s="139">
        <f t="shared" si="29"/>
        <v>25.529424829125229</v>
      </c>
      <c r="R27" s="139">
        <f t="shared" si="29"/>
        <v>0</v>
      </c>
      <c r="S27" s="120">
        <f>S16</f>
        <v>1112.9834646689119</v>
      </c>
      <c r="T27" s="165">
        <f>SUM(O27:R27)</f>
        <v>1221.2493741181477</v>
      </c>
      <c r="U27" s="129">
        <f>S27/T27</f>
        <v>0.91134823751503369</v>
      </c>
      <c r="W27" s="128"/>
      <c r="X27" s="4" t="s">
        <v>13</v>
      </c>
      <c r="Y27" s="139">
        <f t="shared" ref="Y27:AB27" si="36">Y16*Y$20</f>
        <v>398.09319044130547</v>
      </c>
      <c r="Z27" s="139">
        <f t="shared" si="36"/>
        <v>794.8336501425199</v>
      </c>
      <c r="AA27" s="139">
        <f t="shared" si="36"/>
        <v>25.284770606895027</v>
      </c>
      <c r="AB27" s="139">
        <f t="shared" si="36"/>
        <v>0</v>
      </c>
      <c r="AC27" s="120">
        <f>AC16</f>
        <v>1176.364579366546</v>
      </c>
      <c r="AD27" s="165">
        <f>SUM(Y27:AB27)</f>
        <v>1218.2116111907205</v>
      </c>
      <c r="AE27" s="129">
        <f>AC27/AD27</f>
        <v>0.96564879907582568</v>
      </c>
      <c r="AG27" s="128"/>
      <c r="AH27" s="4" t="s">
        <v>13</v>
      </c>
      <c r="AI27" s="139">
        <f t="shared" si="31"/>
        <v>448.46180241903301</v>
      </c>
      <c r="AJ27" s="139">
        <f t="shared" si="31"/>
        <v>900.70510100087438</v>
      </c>
      <c r="AK27" s="139">
        <f t="shared" si="31"/>
        <v>28.340915572483595</v>
      </c>
      <c r="AL27" s="139">
        <f t="shared" si="31"/>
        <v>0</v>
      </c>
      <c r="AM27" s="120">
        <f>AM16</f>
        <v>1244.4750082359867</v>
      </c>
      <c r="AN27" s="165">
        <f>SUM(AI27:AL27)</f>
        <v>1377.5078189923911</v>
      </c>
      <c r="AO27" s="129">
        <f>AM27/AN27</f>
        <v>0.90342500498203038</v>
      </c>
      <c r="AQ27" s="128"/>
      <c r="AR27" s="4" t="s">
        <v>13</v>
      </c>
      <c r="AS27" s="139">
        <f t="shared" si="32"/>
        <v>475.54430812256959</v>
      </c>
      <c r="AT27" s="139">
        <f t="shared" si="32"/>
        <v>959.17397103596988</v>
      </c>
      <c r="AU27" s="139">
        <f t="shared" si="32"/>
        <v>29.901153668973087</v>
      </c>
      <c r="AV27" s="139">
        <f t="shared" si="32"/>
        <v>0</v>
      </c>
      <c r="AW27" s="120">
        <f>AW16</f>
        <v>1317.6716292739918</v>
      </c>
      <c r="AX27" s="165">
        <f>SUM(AS27:AV27)</f>
        <v>1464.6194328275126</v>
      </c>
      <c r="AY27" s="129">
        <f>AW27/AX27</f>
        <v>0.89966826858917781</v>
      </c>
      <c r="BA27" s="128"/>
      <c r="BB27" s="4" t="s">
        <v>13</v>
      </c>
      <c r="BC27" s="139">
        <f t="shared" si="33"/>
        <v>504.67310388925398</v>
      </c>
      <c r="BD27" s="139">
        <f t="shared" si="33"/>
        <v>1022.0859407987181</v>
      </c>
      <c r="BE27" s="139">
        <f t="shared" si="33"/>
        <v>31.574432443385845</v>
      </c>
      <c r="BF27" s="139">
        <f t="shared" si="33"/>
        <v>0</v>
      </c>
      <c r="BG27" s="120">
        <f>BG16</f>
        <v>1396.3384616119097</v>
      </c>
      <c r="BH27" s="165">
        <f>SUM(BC27:BF27)</f>
        <v>1558.333477131358</v>
      </c>
      <c r="BI27" s="129">
        <f>BG27/BH27</f>
        <v>0.89604598893835286</v>
      </c>
      <c r="BK27" s="128"/>
      <c r="BL27" s="4" t="s">
        <v>13</v>
      </c>
      <c r="BM27" s="139">
        <f t="shared" si="34"/>
        <v>568.44455727230968</v>
      </c>
      <c r="BN27" s="139">
        <f t="shared" si="34"/>
        <v>1155.7384959481856</v>
      </c>
      <c r="BO27" s="139">
        <f t="shared" si="34"/>
        <v>35.388551964766883</v>
      </c>
      <c r="BP27" s="139">
        <f t="shared" si="34"/>
        <v>0</v>
      </c>
      <c r="BQ27" s="120">
        <f>BQ16</f>
        <v>1480.8887406556896</v>
      </c>
      <c r="BR27" s="165">
        <f>SUM(BM27:BP27)</f>
        <v>1759.5716051852623</v>
      </c>
      <c r="BS27" s="129">
        <f>BQ27/BR27</f>
        <v>0.84161891240553932</v>
      </c>
    </row>
    <row r="28" spans="3:71" x14ac:dyDescent="0.3">
      <c r="C28" s="128"/>
      <c r="D28" s="4" t="s">
        <v>14</v>
      </c>
      <c r="E28" s="139">
        <f t="shared" si="28"/>
        <v>479.79988566684295</v>
      </c>
      <c r="F28" s="139">
        <f t="shared" si="28"/>
        <v>1029.655556254811</v>
      </c>
      <c r="G28" s="139">
        <f t="shared" si="28"/>
        <v>0</v>
      </c>
      <c r="H28" s="139">
        <f t="shared" si="28"/>
        <v>5.7311544437672755</v>
      </c>
      <c r="I28" s="120">
        <f>I17</f>
        <v>1108</v>
      </c>
      <c r="J28" s="165">
        <f>SUM(E28:H28)</f>
        <v>1515.1865963654213</v>
      </c>
      <c r="K28" s="129">
        <f>I28/J28</f>
        <v>0.73126306862655277</v>
      </c>
      <c r="M28" s="128"/>
      <c r="N28" s="4" t="s">
        <v>14</v>
      </c>
      <c r="O28" s="139">
        <f t="shared" si="29"/>
        <v>425.30865356514863</v>
      </c>
      <c r="P28" s="139">
        <f t="shared" si="29"/>
        <v>845.42556452032977</v>
      </c>
      <c r="Q28" s="139">
        <f t="shared" si="29"/>
        <v>0</v>
      </c>
      <c r="R28" s="139">
        <f t="shared" si="29"/>
        <v>18.250413032025502</v>
      </c>
      <c r="S28" s="120">
        <f>S17</f>
        <v>1172.7332381057306</v>
      </c>
      <c r="T28" s="165">
        <f>SUM(O28:R28)</f>
        <v>1288.984631117504</v>
      </c>
      <c r="U28" s="129">
        <f>S28/T28</f>
        <v>0.90981165313740975</v>
      </c>
      <c r="W28" s="128"/>
      <c r="X28" s="4" t="s">
        <v>14</v>
      </c>
      <c r="Y28" s="139">
        <f t="shared" ref="Y28:AB28" si="37">Y17*Y$20</f>
        <v>424.40331360910818</v>
      </c>
      <c r="Z28" s="139">
        <f t="shared" si="37"/>
        <v>846.29887634895988</v>
      </c>
      <c r="AA28" s="139">
        <f t="shared" si="37"/>
        <v>0</v>
      </c>
      <c r="AB28" s="139">
        <f t="shared" si="37"/>
        <v>18.116451696789433</v>
      </c>
      <c r="AC28" s="120">
        <f>AC17</f>
        <v>1242.3889058947407</v>
      </c>
      <c r="AD28" s="165">
        <f>SUM(Y28:AB28)</f>
        <v>1288.8186416548576</v>
      </c>
      <c r="AE28" s="129">
        <f>AC28/AD28</f>
        <v>0.96397496570929431</v>
      </c>
      <c r="AG28" s="128"/>
      <c r="AH28" s="4" t="s">
        <v>14</v>
      </c>
      <c r="AI28" s="139">
        <f t="shared" si="31"/>
        <v>479.18482664979877</v>
      </c>
      <c r="AJ28" s="139">
        <f t="shared" si="31"/>
        <v>961.19991517446203</v>
      </c>
      <c r="AK28" s="139">
        <f t="shared" si="31"/>
        <v>0</v>
      </c>
      <c r="AL28" s="139">
        <f t="shared" si="31"/>
        <v>20.371915160708411</v>
      </c>
      <c r="AM28" s="120">
        <f>AM17</f>
        <v>1317.3433265123847</v>
      </c>
      <c r="AN28" s="165">
        <f>SUM(AI28:AL28)</f>
        <v>1460.7566569849691</v>
      </c>
      <c r="AO28" s="129">
        <f>AM28/AN28</f>
        <v>0.90182257271475152</v>
      </c>
      <c r="AQ28" s="128"/>
      <c r="AR28" s="4" t="s">
        <v>14</v>
      </c>
      <c r="AS28" s="139">
        <f t="shared" si="32"/>
        <v>509.27092652438574</v>
      </c>
      <c r="AT28" s="139">
        <f t="shared" si="32"/>
        <v>1025.9088648032423</v>
      </c>
      <c r="AU28" s="139">
        <f t="shared" si="32"/>
        <v>0</v>
      </c>
      <c r="AV28" s="139">
        <f t="shared" si="32"/>
        <v>21.55261562258147</v>
      </c>
      <c r="AW28" s="120">
        <f>AW17</f>
        <v>1398.0016976238194</v>
      </c>
      <c r="AX28" s="165">
        <f>SUM(AS28:AV28)</f>
        <v>1556.7324069502095</v>
      </c>
      <c r="AY28" s="129">
        <f>AW28/AX28</f>
        <v>0.89803597033265403</v>
      </c>
      <c r="BA28" s="128"/>
      <c r="BB28" s="4" t="s">
        <v>14</v>
      </c>
      <c r="BC28" s="139">
        <f t="shared" si="33"/>
        <v>541.67291448877927</v>
      </c>
      <c r="BD28" s="139">
        <f t="shared" si="33"/>
        <v>1095.6399923425699</v>
      </c>
      <c r="BE28" s="139">
        <f t="shared" si="33"/>
        <v>0</v>
      </c>
      <c r="BF28" s="139">
        <f t="shared" si="33"/>
        <v>22.821240137972573</v>
      </c>
      <c r="BG28" s="120">
        <f>BG17</f>
        <v>1484.8003122791824</v>
      </c>
      <c r="BH28" s="165">
        <f>SUM(BC28:BF28)</f>
        <v>1660.1341469693218</v>
      </c>
      <c r="BI28" s="129">
        <f>BG28/BH28</f>
        <v>0.89438574285685157</v>
      </c>
      <c r="BK28" s="128"/>
      <c r="BL28" s="4" t="s">
        <v>14</v>
      </c>
      <c r="BM28" s="139">
        <f t="shared" si="34"/>
        <v>611.46509375952769</v>
      </c>
      <c r="BN28" s="139">
        <f t="shared" si="34"/>
        <v>1241.6426967014893</v>
      </c>
      <c r="BO28" s="139">
        <f t="shared" si="34"/>
        <v>0</v>
      </c>
      <c r="BP28" s="139">
        <f t="shared" si="34"/>
        <v>25.64801071006594</v>
      </c>
      <c r="BQ28" s="120">
        <f>BQ17</f>
        <v>1578.2089508716722</v>
      </c>
      <c r="BR28" s="165">
        <f>SUM(BM28:BP28)</f>
        <v>1878.755801171083</v>
      </c>
      <c r="BS28" s="129">
        <f>BQ28/BR28</f>
        <v>0.84002878388342361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2050</v>
      </c>
      <c r="G30" s="165">
        <f>SUM(G25:G28)</f>
        <v>1054</v>
      </c>
      <c r="H30" s="165">
        <f>SUM(H25:H28)</f>
        <v>1108.0000000000002</v>
      </c>
      <c r="K30" s="129"/>
      <c r="M30" s="128"/>
      <c r="N30" s="120" t="s">
        <v>195</v>
      </c>
      <c r="O30" s="165">
        <f>SUM(O25:O28)</f>
        <v>1328.0124049619562</v>
      </c>
      <c r="P30" s="165">
        <f>SUM(P25:P28)</f>
        <v>1658.4558060242425</v>
      </c>
      <c r="Q30" s="165">
        <f>SUM(Q25:Q28)</f>
        <v>1917.8110322538562</v>
      </c>
      <c r="R30" s="165">
        <f>SUM(R25:R28)</f>
        <v>1754.9305618371488</v>
      </c>
      <c r="U30" s="129"/>
      <c r="W30" s="128"/>
      <c r="X30" s="120" t="s">
        <v>195</v>
      </c>
      <c r="Y30" s="165">
        <f>SUM(Y25:Y28)</f>
        <v>1328.012404961956</v>
      </c>
      <c r="Z30" s="165">
        <f>SUM(Z25:Z28)</f>
        <v>1658.4558060242425</v>
      </c>
      <c r="AA30" s="165">
        <f>SUM(AA25:AA28)</f>
        <v>1917.8110322538564</v>
      </c>
      <c r="AB30" s="165">
        <f>SUM(AB25:AB28)</f>
        <v>1754.9305618371488</v>
      </c>
      <c r="AE30" s="129"/>
      <c r="AG30" s="128"/>
      <c r="AH30" s="120" t="s">
        <v>195</v>
      </c>
      <c r="AI30" s="165">
        <f>SUM(AI25:AI28)</f>
        <v>1503.1992104315086</v>
      </c>
      <c r="AJ30" s="165">
        <f>SUM(AJ25:AJ28)</f>
        <v>1881.7414801634086</v>
      </c>
      <c r="AK30" s="165">
        <f>SUM(AK25:AK28)</f>
        <v>2172.0689016417568</v>
      </c>
      <c r="AL30" s="165">
        <f>SUM(AL25:AL28)</f>
        <v>1989.5768224362305</v>
      </c>
      <c r="AO30" s="129"/>
      <c r="AQ30" s="128"/>
      <c r="AR30" s="120" t="s">
        <v>195</v>
      </c>
      <c r="AS30" s="165">
        <f>SUM(AS25:AS28)</f>
        <v>1601.0889518076301</v>
      </c>
      <c r="AT30" s="165">
        <f>SUM(AT25:AT28)</f>
        <v>2006.4115000433494</v>
      </c>
      <c r="AU30" s="165">
        <f>SUM(AU25:AU28)</f>
        <v>2313.6568174166796</v>
      </c>
      <c r="AV30" s="165">
        <f>SUM(AV25:AV28)</f>
        <v>2120.3943872219643</v>
      </c>
      <c r="AY30" s="129"/>
      <c r="BA30" s="128"/>
      <c r="BB30" s="120" t="s">
        <v>195</v>
      </c>
      <c r="BC30" s="165">
        <f>SUM(BC25:BC28)</f>
        <v>1706.558014485141</v>
      </c>
      <c r="BD30" s="165">
        <f>SUM(BD25:BD28)</f>
        <v>2140.666670392317</v>
      </c>
      <c r="BE30" s="165">
        <f>SUM(BE25:BE28)</f>
        <v>2465.8588575838153</v>
      </c>
      <c r="BF30" s="165">
        <f>SUM(BF25:BF28)</f>
        <v>2261.1261015821306</v>
      </c>
      <c r="BI30" s="129"/>
      <c r="BK30" s="128"/>
      <c r="BL30" s="120" t="s">
        <v>195</v>
      </c>
      <c r="BM30" s="165">
        <f>SUM(BM25:BM28)</f>
        <v>1930.358428199924</v>
      </c>
      <c r="BN30" s="165">
        <f>SUM(BN25:BN28)</f>
        <v>2423.5572278064888</v>
      </c>
      <c r="BO30" s="165">
        <f>SUM(BO25:BO28)</f>
        <v>2788.6181283808869</v>
      </c>
      <c r="BP30" s="165">
        <f>SUM(BP25:BP28)</f>
        <v>2558.5385458951887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</v>
      </c>
      <c r="G31" s="120">
        <f>G29/G30</f>
        <v>1</v>
      </c>
      <c r="H31" s="120">
        <f>H29/H30</f>
        <v>0.99999999999999978</v>
      </c>
      <c r="K31" s="129"/>
      <c r="M31" s="128"/>
      <c r="N31" s="120" t="s">
        <v>194</v>
      </c>
      <c r="O31" s="120">
        <f>O29/O30</f>
        <v>0.99999999999999978</v>
      </c>
      <c r="P31" s="120">
        <f>P29/P30</f>
        <v>1</v>
      </c>
      <c r="Q31" s="120">
        <f>Q29/Q30</f>
        <v>0.99999999999999989</v>
      </c>
      <c r="R31" s="120">
        <f>R29/R30</f>
        <v>0.99999999999999989</v>
      </c>
      <c r="U31" s="129"/>
      <c r="W31" s="128"/>
      <c r="X31" s="120" t="s">
        <v>194</v>
      </c>
      <c r="Y31" s="120">
        <f>Y29/Y30</f>
        <v>1</v>
      </c>
      <c r="Z31" s="120">
        <f>Z29/Z30</f>
        <v>1</v>
      </c>
      <c r="AA31" s="120">
        <f>AA29/AA30</f>
        <v>0.99999999999999978</v>
      </c>
      <c r="AB31" s="120">
        <f>AB29/AB30</f>
        <v>0.99999999999999989</v>
      </c>
      <c r="AE31" s="129"/>
      <c r="AG31" s="128"/>
      <c r="AH31" s="120" t="s">
        <v>194</v>
      </c>
      <c r="AI31" s="120">
        <f>AI29/AI30</f>
        <v>1</v>
      </c>
      <c r="AJ31" s="120">
        <f>AJ29/AJ30</f>
        <v>1.0000000000000002</v>
      </c>
      <c r="AK31" s="120">
        <f>AK29/AK30</f>
        <v>1.0000000000000002</v>
      </c>
      <c r="AL31" s="120">
        <f>AL29/AL30</f>
        <v>1.0000000000000002</v>
      </c>
      <c r="AO31" s="129"/>
      <c r="AQ31" s="128"/>
      <c r="AR31" s="120" t="s">
        <v>194</v>
      </c>
      <c r="AS31" s="120">
        <f>AS29/AS30</f>
        <v>1</v>
      </c>
      <c r="AT31" s="120">
        <f>AT29/AT30</f>
        <v>1</v>
      </c>
      <c r="AU31" s="120">
        <f>AU29/AU30</f>
        <v>0.99999999999999978</v>
      </c>
      <c r="AV31" s="120">
        <f>AV29/AV30</f>
        <v>1</v>
      </c>
      <c r="AY31" s="129"/>
      <c r="BA31" s="128"/>
      <c r="BB31" s="120" t="s">
        <v>194</v>
      </c>
      <c r="BC31" s="120">
        <f>BC29/BC30</f>
        <v>1</v>
      </c>
      <c r="BD31" s="120">
        <f>BD29/BD30</f>
        <v>1</v>
      </c>
      <c r="BE31" s="120">
        <f>BE29/BE30</f>
        <v>0.99999999999999978</v>
      </c>
      <c r="BF31" s="120">
        <f>BF29/BF30</f>
        <v>1.0000000000000002</v>
      </c>
      <c r="BI31" s="129"/>
      <c r="BK31" s="128"/>
      <c r="BL31" s="120" t="s">
        <v>194</v>
      </c>
      <c r="BM31" s="120">
        <f>BM29/BM30</f>
        <v>1.0000000000000002</v>
      </c>
      <c r="BN31" s="120">
        <f>BN29/BN30</f>
        <v>0.99999999999999978</v>
      </c>
      <c r="BO31" s="120">
        <f>BO29/BO30</f>
        <v>0.99999999999999989</v>
      </c>
      <c r="BP31" s="120">
        <f>BP29/BP30</f>
        <v>1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1070.3045729863634</v>
      </c>
      <c r="F36" s="139">
        <f t="shared" si="38"/>
        <v>0</v>
      </c>
      <c r="G36" s="139">
        <f t="shared" si="38"/>
        <v>543.14154050613081</v>
      </c>
      <c r="H36" s="139">
        <f t="shared" si="38"/>
        <v>436.55388650750575</v>
      </c>
      <c r="I36" s="120">
        <f>I25</f>
        <v>2050</v>
      </c>
      <c r="J36" s="165">
        <f>SUM(E36:H36)</f>
        <v>2050</v>
      </c>
      <c r="K36" s="129">
        <f>I36/J36</f>
        <v>1</v>
      </c>
      <c r="M36" s="128"/>
      <c r="N36" s="4" t="s">
        <v>11</v>
      </c>
      <c r="O36" s="139">
        <f>O25*$U25</f>
        <v>481.23506971417208</v>
      </c>
      <c r="P36" s="139">
        <f t="shared" ref="P36:R36" si="39">P25*$U25</f>
        <v>0</v>
      </c>
      <c r="Q36" s="139">
        <f t="shared" si="39"/>
        <v>1000.3732643101918</v>
      </c>
      <c r="R36" s="139">
        <f t="shared" si="39"/>
        <v>705.13821712691652</v>
      </c>
      <c r="S36" s="120">
        <f>S25</f>
        <v>2186.7465511512801</v>
      </c>
      <c r="T36" s="165">
        <f>SUM(O36:R36)</f>
        <v>2186.7465511512801</v>
      </c>
      <c r="U36" s="129">
        <f>S36/T36</f>
        <v>1</v>
      </c>
      <c r="W36" s="128"/>
      <c r="X36" s="4" t="s">
        <v>11</v>
      </c>
      <c r="Y36" s="139">
        <f>Y25*$AE25</f>
        <v>515.71638220496288</v>
      </c>
      <c r="Z36" s="139">
        <f t="shared" ref="Z36:AB36" si="40">Z25*$AE25</f>
        <v>0</v>
      </c>
      <c r="AA36" s="139">
        <f t="shared" si="40"/>
        <v>1066.5083962654655</v>
      </c>
      <c r="AB36" s="139">
        <f t="shared" si="40"/>
        <v>751.71602360958445</v>
      </c>
      <c r="AC36" s="120">
        <f>AC25</f>
        <v>2333.9408020800124</v>
      </c>
      <c r="AD36" s="165">
        <f>SUM(Y36:AB36)</f>
        <v>2333.9408020800129</v>
      </c>
      <c r="AE36" s="129">
        <f>AC36/AD36</f>
        <v>0.99999999999999978</v>
      </c>
      <c r="AG36" s="128"/>
      <c r="AH36" s="4" t="s">
        <v>11</v>
      </c>
      <c r="AI36" s="139">
        <f>AI25*$AO25</f>
        <v>552.71685048427184</v>
      </c>
      <c r="AJ36" s="139">
        <f t="shared" ref="AJ36:AL36" si="41">AJ25*$AO25</f>
        <v>0</v>
      </c>
      <c r="AK36" s="139">
        <f t="shared" si="41"/>
        <v>1137.2873423858384</v>
      </c>
      <c r="AL36" s="139">
        <f t="shared" si="41"/>
        <v>802.37984709215664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592.7680132242491</v>
      </c>
      <c r="AT36" s="139">
        <f t="shared" ref="AT36:AV36" si="42">AT25*$AY25</f>
        <v>0</v>
      </c>
      <c r="AU36" s="139">
        <f t="shared" si="42"/>
        <v>1213.5587327530138</v>
      </c>
      <c r="AV36" s="139">
        <f t="shared" si="42"/>
        <v>856.61241881864305</v>
      </c>
      <c r="AW36" s="120">
        <f>AW25</f>
        <v>2662.939164795906</v>
      </c>
      <c r="AX36" s="165">
        <f>SUM(AS36:AV36)</f>
        <v>2662.939164795906</v>
      </c>
      <c r="AY36" s="129">
        <f>AW36/AX36</f>
        <v>1</v>
      </c>
      <c r="BA36" s="128"/>
      <c r="BB36" s="4" t="s">
        <v>11</v>
      </c>
      <c r="BC36" s="139">
        <f>BC25*$BI25</f>
        <v>635.99809026755474</v>
      </c>
      <c r="BD36" s="139">
        <f t="shared" ref="BD36:BF36" si="43">BD25*$BI25</f>
        <v>0</v>
      </c>
      <c r="BE36" s="139">
        <f t="shared" si="43"/>
        <v>1295.5682212980489</v>
      </c>
      <c r="BF36" s="139">
        <f t="shared" si="43"/>
        <v>914.96912351055141</v>
      </c>
      <c r="BG36" s="120">
        <f>BG25</f>
        <v>2846.535435076155</v>
      </c>
      <c r="BH36" s="165">
        <f>SUM(BC36:BF36)</f>
        <v>2846.535435076155</v>
      </c>
      <c r="BI36" s="129">
        <f>BG36/BH36</f>
        <v>1</v>
      </c>
      <c r="BK36" s="128"/>
      <c r="BL36" s="4" t="s">
        <v>11</v>
      </c>
      <c r="BM36" s="139">
        <f>BM25*$BS25</f>
        <v>682.65901528607742</v>
      </c>
      <c r="BN36" s="139">
        <f t="shared" ref="BN36:BP36" si="44">BN25*$BS25</f>
        <v>0</v>
      </c>
      <c r="BO36" s="139">
        <f t="shared" si="44"/>
        <v>1383.7498673596876</v>
      </c>
      <c r="BP36" s="139">
        <f t="shared" si="44"/>
        <v>977.76469677354828</v>
      </c>
      <c r="BQ36" s="120">
        <f>BQ25</f>
        <v>3044.1735794193137</v>
      </c>
      <c r="BR36" s="165">
        <f>SUM(BM36:BP36)</f>
        <v>3044.1735794193132</v>
      </c>
      <c r="BS36" s="129">
        <f>BQ36/BR36</f>
        <v>1.0000000000000002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75.480892659763526</v>
      </c>
      <c r="G37" s="139">
        <f t="shared" si="38"/>
        <v>841.61508813825174</v>
      </c>
      <c r="H37" s="139">
        <f t="shared" si="38"/>
        <v>1132.904019201985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20.150462774341779</v>
      </c>
      <c r="Q37" s="139">
        <f t="shared" si="45"/>
        <v>993.62234340977318</v>
      </c>
      <c r="R37" s="139">
        <f t="shared" si="45"/>
        <v>1172.9737449671652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21.686042793558112</v>
      </c>
      <c r="AA37" s="139">
        <f t="shared" si="46"/>
        <v>1060.4527858698818</v>
      </c>
      <c r="AB37" s="139">
        <f t="shared" si="46"/>
        <v>1251.8019734165723</v>
      </c>
      <c r="AC37" s="120">
        <f>AC26</f>
        <v>2333.9408020800124</v>
      </c>
      <c r="AD37" s="165">
        <f>SUM(Y37:AB37)</f>
        <v>2333.940802080012</v>
      </c>
      <c r="AE37" s="129">
        <f>AC37/AD37</f>
        <v>1.0000000000000002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23.398451817429869</v>
      </c>
      <c r="AK37" s="139">
        <f t="shared" si="47"/>
        <v>1131.7399093588265</v>
      </c>
      <c r="AL37" s="139">
        <f t="shared" si="47"/>
        <v>1337.2456787860108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25.224426369100264</v>
      </c>
      <c r="AU37" s="139">
        <f t="shared" si="48"/>
        <v>1208.7600916376257</v>
      </c>
      <c r="AV37" s="139">
        <f t="shared" si="48"/>
        <v>1428.9546467891801</v>
      </c>
      <c r="AW37" s="120">
        <f>AW26</f>
        <v>2662.939164795906</v>
      </c>
      <c r="AX37" s="165">
        <f>SUM(AS37:AV37)</f>
        <v>2662.939164795906</v>
      </c>
      <c r="AY37" s="129">
        <f>AW37/AX37</f>
        <v>1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27.199574636779005</v>
      </c>
      <c r="BE37" s="139">
        <f t="shared" si="49"/>
        <v>1291.6311338595001</v>
      </c>
      <c r="BF37" s="139">
        <f t="shared" si="49"/>
        <v>1527.704726579876</v>
      </c>
      <c r="BG37" s="120">
        <f>BG26</f>
        <v>2846.535435076155</v>
      </c>
      <c r="BH37" s="165">
        <f>SUM(BC37:BF37)</f>
        <v>2846.5354350761554</v>
      </c>
      <c r="BI37" s="129">
        <f>BG37/BH37</f>
        <v>0.99999999999999989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29.335884326715163</v>
      </c>
      <c r="BO37" s="139">
        <f t="shared" si="50"/>
        <v>1380.7995979151162</v>
      </c>
      <c r="BP37" s="139">
        <f t="shared" si="50"/>
        <v>1634.0380971774823</v>
      </c>
      <c r="BQ37" s="120">
        <f>BQ26</f>
        <v>3044.1735794193137</v>
      </c>
      <c r="BR37" s="165">
        <f>SUM(BM37:BP37)</f>
        <v>3044.1735794193137</v>
      </c>
      <c r="BS37" s="129">
        <f>BQ37/BR37</f>
        <v>1</v>
      </c>
    </row>
    <row r="38" spans="3:71" x14ac:dyDescent="0.3">
      <c r="C38" s="128"/>
      <c r="D38" s="4" t="s">
        <v>13</v>
      </c>
      <c r="E38" s="139">
        <f t="shared" si="38"/>
        <v>333.09122770713509</v>
      </c>
      <c r="F38" s="139">
        <f t="shared" si="38"/>
        <v>715.71730943061129</v>
      </c>
      <c r="G38" s="139">
        <f t="shared" si="38"/>
        <v>5.1914628622534043</v>
      </c>
      <c r="H38" s="139">
        <f t="shared" si="38"/>
        <v>0</v>
      </c>
      <c r="I38" s="120">
        <f>I27</f>
        <v>1054</v>
      </c>
      <c r="J38" s="165">
        <f>SUM(E38:H38)</f>
        <v>1054</v>
      </c>
      <c r="K38" s="129">
        <f>I38/J38</f>
        <v>1</v>
      </c>
      <c r="M38" s="128"/>
      <c r="N38" s="4" t="s">
        <v>13</v>
      </c>
      <c r="O38" s="139">
        <f t="shared" ref="O38:R38" si="51">O27*$U27</f>
        <v>364.41786817723926</v>
      </c>
      <c r="P38" s="139">
        <f t="shared" si="51"/>
        <v>725.29940016887679</v>
      </c>
      <c r="Q38" s="139">
        <f t="shared" si="51"/>
        <v>23.266196322795818</v>
      </c>
      <c r="R38" s="139">
        <f t="shared" si="51"/>
        <v>0</v>
      </c>
      <c r="S38" s="120">
        <f>S27</f>
        <v>1112.9834646689119</v>
      </c>
      <c r="T38" s="165">
        <f>SUM(O38:R38)</f>
        <v>1112.9834646689119</v>
      </c>
      <c r="U38" s="129">
        <f>S38/T38</f>
        <v>1</v>
      </c>
      <c r="W38" s="128"/>
      <c r="X38" s="4" t="s">
        <v>13</v>
      </c>
      <c r="Y38" s="139">
        <f t="shared" ref="Y38:AB38" si="52">Y27*$AE27</f>
        <v>384.41821126991061</v>
      </c>
      <c r="Z38" s="139">
        <f t="shared" si="52"/>
        <v>767.53015972517937</v>
      </c>
      <c r="AA38" s="139">
        <f t="shared" si="52"/>
        <v>24.416208371455919</v>
      </c>
      <c r="AB38" s="139">
        <f t="shared" si="52"/>
        <v>0</v>
      </c>
      <c r="AC38" s="120">
        <f>AC27</f>
        <v>1176.364579366546</v>
      </c>
      <c r="AD38" s="165">
        <f>SUM(Y38:AB38)</f>
        <v>1176.364579366546</v>
      </c>
      <c r="AE38" s="129">
        <f>AC38/AD38</f>
        <v>1</v>
      </c>
      <c r="AG38" s="128"/>
      <c r="AH38" s="4" t="s">
        <v>13</v>
      </c>
      <c r="AI38" s="139">
        <f t="shared" ref="AI38:AL38" si="53">AI27*$AO27</f>
        <v>405.15160608466522</v>
      </c>
      <c r="AJ38" s="139">
        <f t="shared" si="53"/>
        <v>813.71951035905511</v>
      </c>
      <c r="AK38" s="139">
        <f t="shared" si="53"/>
        <v>25.603891792266296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1244.4750082359867</v>
      </c>
      <c r="AO38" s="129">
        <f>AM38/AN38</f>
        <v>1</v>
      </c>
      <c r="AQ38" s="128"/>
      <c r="AR38" s="4" t="s">
        <v>13</v>
      </c>
      <c r="AS38" s="139">
        <f t="shared" ref="AS38:AV38" si="54">AS27*$AY27</f>
        <v>427.83212432607064</v>
      </c>
      <c r="AT38" s="139">
        <f t="shared" si="54"/>
        <v>862.93838579773717</v>
      </c>
      <c r="AU38" s="139">
        <f t="shared" si="54"/>
        <v>26.901119150183959</v>
      </c>
      <c r="AV38" s="139">
        <f t="shared" si="54"/>
        <v>0</v>
      </c>
      <c r="AW38" s="120">
        <f>AW27</f>
        <v>1317.6716292739918</v>
      </c>
      <c r="AX38" s="165">
        <f>SUM(AS38:AV38)</f>
        <v>1317.6716292739918</v>
      </c>
      <c r="AY38" s="129">
        <f>AW38/AX38</f>
        <v>1</v>
      </c>
      <c r="BA38" s="128"/>
      <c r="BB38" s="4" t="s">
        <v>13</v>
      </c>
      <c r="BC38" s="139">
        <f t="shared" ref="BC38:BF38" si="55">BC27*$BI27</f>
        <v>452.21031046503469</v>
      </c>
      <c r="BD38" s="139">
        <f t="shared" si="55"/>
        <v>915.83600760297406</v>
      </c>
      <c r="BE38" s="139">
        <f t="shared" si="55"/>
        <v>28.292143543900881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1396.3384616119097</v>
      </c>
      <c r="BI38" s="129">
        <f>BG38/BH38</f>
        <v>1</v>
      </c>
      <c r="BK38" s="128"/>
      <c r="BL38" s="4" t="s">
        <v>13</v>
      </c>
      <c r="BM38" s="139">
        <f t="shared" ref="BM38:BP38" si="56">BM27*$BS27</f>
        <v>478.41369005436957</v>
      </c>
      <c r="BN38" s="139">
        <f t="shared" si="56"/>
        <v>972.69137598512577</v>
      </c>
      <c r="BO38" s="139">
        <f t="shared" si="56"/>
        <v>29.783674616194016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1480.8887406556894</v>
      </c>
      <c r="BS38" s="129">
        <f>BQ38/BR38</f>
        <v>1.0000000000000002</v>
      </c>
    </row>
    <row r="39" spans="3:71" x14ac:dyDescent="0.3">
      <c r="C39" s="128"/>
      <c r="D39" s="4" t="s">
        <v>14</v>
      </c>
      <c r="E39" s="139">
        <f t="shared" si="38"/>
        <v>350.85993671940474</v>
      </c>
      <c r="F39" s="139">
        <f t="shared" si="38"/>
        <v>752.94908169527321</v>
      </c>
      <c r="G39" s="139">
        <f t="shared" si="38"/>
        <v>0</v>
      </c>
      <c r="H39" s="139">
        <f t="shared" si="38"/>
        <v>4.1909815853219623</v>
      </c>
      <c r="I39" s="120">
        <f>I28</f>
        <v>1108</v>
      </c>
      <c r="J39" s="165">
        <f>SUM(E39:H39)</f>
        <v>1107.9999999999998</v>
      </c>
      <c r="K39" s="129">
        <f>I39/J39</f>
        <v>1.0000000000000002</v>
      </c>
      <c r="M39" s="128"/>
      <c r="N39" s="4" t="s">
        <v>14</v>
      </c>
      <c r="O39" s="139">
        <f t="shared" ref="O39:R39" si="57">O28*$U28</f>
        <v>386.95076919375379</v>
      </c>
      <c r="P39" s="139">
        <f t="shared" si="57"/>
        <v>769.17803046086908</v>
      </c>
      <c r="Q39" s="139">
        <f t="shared" si="57"/>
        <v>0</v>
      </c>
      <c r="R39" s="139">
        <f t="shared" si="57"/>
        <v>16.604438451107647</v>
      </c>
      <c r="S39" s="120">
        <f>S28</f>
        <v>1172.7332381057306</v>
      </c>
      <c r="T39" s="165">
        <f>SUM(O39:R39)</f>
        <v>1172.7332381057306</v>
      </c>
      <c r="U39" s="129">
        <f>S39/T39</f>
        <v>1</v>
      </c>
      <c r="W39" s="128"/>
      <c r="X39" s="4" t="s">
        <v>14</v>
      </c>
      <c r="Y39" s="139">
        <f t="shared" ref="Y39:AB39" si="58">Y28*$AE28</f>
        <v>409.11416968325096</v>
      </c>
      <c r="Z39" s="139">
        <f t="shared" si="58"/>
        <v>815.81093030830289</v>
      </c>
      <c r="AA39" s="139">
        <f t="shared" si="58"/>
        <v>0</v>
      </c>
      <c r="AB39" s="139">
        <f t="shared" si="58"/>
        <v>17.463805903186682</v>
      </c>
      <c r="AC39" s="120">
        <f>AC28</f>
        <v>1242.3889058947407</v>
      </c>
      <c r="AD39" s="165">
        <f>SUM(Y39:AB39)</f>
        <v>1242.3889058947407</v>
      </c>
      <c r="AE39" s="129">
        <f>AC39/AD39</f>
        <v>1</v>
      </c>
      <c r="AG39" s="128"/>
      <c r="AH39" s="4" t="s">
        <v>14</v>
      </c>
      <c r="AI39" s="139">
        <f t="shared" ref="AI39:AL39" si="59">AI28*$AO28</f>
        <v>432.13969317519377</v>
      </c>
      <c r="AJ39" s="139">
        <f t="shared" si="59"/>
        <v>866.83178039583424</v>
      </c>
      <c r="AK39" s="139">
        <f t="shared" si="59"/>
        <v>0</v>
      </c>
      <c r="AL39" s="139">
        <f t="shared" si="59"/>
        <v>18.37185294135671</v>
      </c>
      <c r="AM39" s="120">
        <f>AM28</f>
        <v>1317.3433265123847</v>
      </c>
      <c r="AN39" s="165">
        <f>SUM(AI39:AL39)</f>
        <v>1317.3433265123849</v>
      </c>
      <c r="AO39" s="129">
        <f>AM39/AN39</f>
        <v>0.99999999999999978</v>
      </c>
      <c r="AQ39" s="128"/>
      <c r="AR39" s="4" t="s">
        <v>14</v>
      </c>
      <c r="AS39" s="139">
        <f t="shared" ref="AS39:AV39" si="60">AS28*$AY28</f>
        <v>457.34361066353648</v>
      </c>
      <c r="AT39" s="139">
        <f t="shared" si="60"/>
        <v>921.30306287645124</v>
      </c>
      <c r="AU39" s="139">
        <f t="shared" si="60"/>
        <v>0</v>
      </c>
      <c r="AV39" s="139">
        <f t="shared" si="60"/>
        <v>19.355024083831669</v>
      </c>
      <c r="AW39" s="120">
        <f>AW28</f>
        <v>1398.0016976238194</v>
      </c>
      <c r="AX39" s="165">
        <f>SUM(AS39:AV39)</f>
        <v>1398.0016976238194</v>
      </c>
      <c r="AY39" s="129">
        <f>AW39/AX39</f>
        <v>1</v>
      </c>
      <c r="BA39" s="128"/>
      <c r="BB39" s="4" t="s">
        <v>14</v>
      </c>
      <c r="BC39" s="139">
        <f t="shared" ref="BC39:BF39" si="61">BC28*$BI28</f>
        <v>484.46453201048269</v>
      </c>
      <c r="BD39" s="139">
        <f t="shared" si="61"/>
        <v>979.92478845498454</v>
      </c>
      <c r="BE39" s="139">
        <f t="shared" si="61"/>
        <v>0</v>
      </c>
      <c r="BF39" s="139">
        <f t="shared" si="61"/>
        <v>20.410991813715199</v>
      </c>
      <c r="BG39" s="120">
        <f>BG28</f>
        <v>1484.8003122791824</v>
      </c>
      <c r="BH39" s="165">
        <f>SUM(BC39:BF39)</f>
        <v>1484.8003122791824</v>
      </c>
      <c r="BI39" s="129">
        <f>BG39/BH39</f>
        <v>1</v>
      </c>
      <c r="BK39" s="128"/>
      <c r="BL39" s="4" t="s">
        <v>14</v>
      </c>
      <c r="BM39" s="139">
        <f t="shared" ref="BM39:BP39" si="62">BM28*$BS28</f>
        <v>513.64827909797964</v>
      </c>
      <c r="BN39" s="139">
        <f t="shared" si="62"/>
        <v>1043.0156045278866</v>
      </c>
      <c r="BO39" s="139">
        <f t="shared" si="62"/>
        <v>0</v>
      </c>
      <c r="BP39" s="139">
        <f t="shared" si="62"/>
        <v>21.545067245805715</v>
      </c>
      <c r="BQ39" s="120">
        <f>BQ28</f>
        <v>1578.2089508716722</v>
      </c>
      <c r="BR39" s="165">
        <f>SUM(BM39:BP39)</f>
        <v>1578.208950871672</v>
      </c>
      <c r="BS39" s="129">
        <f>BQ39/BR39</f>
        <v>1.0000000000000002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1754.2557374129033</v>
      </c>
      <c r="F41" s="165">
        <f>SUM(F36:F39)</f>
        <v>1544.1472837856481</v>
      </c>
      <c r="G41" s="165">
        <f>SUM(G36:G39)</f>
        <v>1389.948091506636</v>
      </c>
      <c r="H41" s="165">
        <f>SUM(H36:H39)</f>
        <v>1573.6488872948125</v>
      </c>
      <c r="K41" s="129"/>
      <c r="M41" s="128"/>
      <c r="N41" s="120" t="s">
        <v>195</v>
      </c>
      <c r="O41" s="165">
        <f>SUM(O36:O39)</f>
        <v>1232.6037070851651</v>
      </c>
      <c r="P41" s="165">
        <f>SUM(P36:P39)</f>
        <v>1514.6278934040877</v>
      </c>
      <c r="Q41" s="165">
        <f>SUM(Q36:Q39)</f>
        <v>2017.2618040427608</v>
      </c>
      <c r="R41" s="165">
        <f>SUM(R36:R39)</f>
        <v>1894.7164005451893</v>
      </c>
      <c r="U41" s="129"/>
      <c r="W41" s="128"/>
      <c r="X41" s="120" t="s">
        <v>195</v>
      </c>
      <c r="Y41" s="165">
        <f>SUM(Y36:Y39)</f>
        <v>1309.2487631581246</v>
      </c>
      <c r="Z41" s="165">
        <f>SUM(Z36:Z39)</f>
        <v>1605.0271328270405</v>
      </c>
      <c r="AA41" s="165">
        <f>SUM(AA36:AA39)</f>
        <v>2151.3773905068033</v>
      </c>
      <c r="AB41" s="165">
        <f>SUM(AB36:AB39)</f>
        <v>2020.9818029293435</v>
      </c>
      <c r="AE41" s="129"/>
      <c r="AG41" s="128"/>
      <c r="AH41" s="120" t="s">
        <v>195</v>
      </c>
      <c r="AI41" s="165">
        <f>SUM(AI36:AI39)</f>
        <v>1390.0081497441308</v>
      </c>
      <c r="AJ41" s="165">
        <f>SUM(AJ36:AJ39)</f>
        <v>1703.9497425723193</v>
      </c>
      <c r="AK41" s="165">
        <f>SUM(AK36:AK39)</f>
        <v>2294.6311435369312</v>
      </c>
      <c r="AL41" s="165">
        <f>SUM(AL36:AL39)</f>
        <v>2157.9973788195243</v>
      </c>
      <c r="AO41" s="129"/>
      <c r="AQ41" s="128"/>
      <c r="AR41" s="120" t="s">
        <v>195</v>
      </c>
      <c r="AS41" s="165">
        <f>SUM(AS36:AS39)</f>
        <v>1477.9437482138562</v>
      </c>
      <c r="AT41" s="165">
        <f>SUM(AT36:AT39)</f>
        <v>1809.4658750432886</v>
      </c>
      <c r="AU41" s="165">
        <f>SUM(AU36:AU39)</f>
        <v>2449.2199435408238</v>
      </c>
      <c r="AV41" s="165">
        <f>SUM(AV36:AV39)</f>
        <v>2304.9220896916549</v>
      </c>
      <c r="AY41" s="129"/>
      <c r="BA41" s="128"/>
      <c r="BB41" s="120" t="s">
        <v>195</v>
      </c>
      <c r="BC41" s="165">
        <f>SUM(BC36:BC39)</f>
        <v>1572.6729327430721</v>
      </c>
      <c r="BD41" s="165">
        <f>SUM(BD36:BD39)</f>
        <v>1922.9603706947375</v>
      </c>
      <c r="BE41" s="165">
        <f>SUM(BE36:BE39)</f>
        <v>2615.4914987014495</v>
      </c>
      <c r="BF41" s="165">
        <f>SUM(BF36:BF39)</f>
        <v>2463.0848419041426</v>
      </c>
      <c r="BI41" s="129"/>
      <c r="BK41" s="128"/>
      <c r="BL41" s="120" t="s">
        <v>195</v>
      </c>
      <c r="BM41" s="165">
        <f>SUM(BM36:BM39)</f>
        <v>1674.7209844384267</v>
      </c>
      <c r="BN41" s="165">
        <f>SUM(BN36:BN39)</f>
        <v>2045.0428648397274</v>
      </c>
      <c r="BO41" s="165">
        <f>SUM(BO36:BO39)</f>
        <v>2794.3331398909977</v>
      </c>
      <c r="BP41" s="165">
        <f>SUM(BP36:BP39)</f>
        <v>2633.3478611968362</v>
      </c>
      <c r="BS41" s="129"/>
    </row>
    <row r="42" spans="3:71" x14ac:dyDescent="0.3">
      <c r="C42" s="128"/>
      <c r="D42" s="120" t="s">
        <v>194</v>
      </c>
      <c r="E42" s="120">
        <f>E40/E41</f>
        <v>1.168586743813788</v>
      </c>
      <c r="F42" s="120">
        <f>F40/F41</f>
        <v>1.3275935667057601</v>
      </c>
      <c r="G42" s="120">
        <f>G40/G41</f>
        <v>0.75830169949549364</v>
      </c>
      <c r="H42" s="120">
        <f>H40/H41</f>
        <v>0.70409607184021328</v>
      </c>
      <c r="K42" s="129"/>
      <c r="M42" s="128"/>
      <c r="N42" s="120" t="s">
        <v>194</v>
      </c>
      <c r="O42" s="120">
        <f>O40/O41</f>
        <v>1.0774041951426638</v>
      </c>
      <c r="P42" s="120">
        <f>P40/P41</f>
        <v>1.0949592393263703</v>
      </c>
      <c r="Q42" s="120">
        <f>Q40/Q41</f>
        <v>0.95070011656910514</v>
      </c>
      <c r="R42" s="120">
        <f>R40/R41</f>
        <v>0.9262233447349596</v>
      </c>
      <c r="U42" s="129"/>
      <c r="W42" s="128"/>
      <c r="X42" s="120" t="s">
        <v>194</v>
      </c>
      <c r="Y42" s="120">
        <f>Y40/Y41</f>
        <v>1.0143316093410473</v>
      </c>
      <c r="Z42" s="120">
        <f>Z40/Z41</f>
        <v>1.0332883302122715</v>
      </c>
      <c r="AA42" s="120">
        <f>AA40/AA41</f>
        <v>0.89143403696460444</v>
      </c>
      <c r="AB42" s="120">
        <f>AB40/AB41</f>
        <v>0.8683554494619582</v>
      </c>
      <c r="AE42" s="129"/>
      <c r="AG42" s="128"/>
      <c r="AH42" s="120" t="s">
        <v>194</v>
      </c>
      <c r="AI42" s="120">
        <f>AI40/AI41</f>
        <v>1.0814319403150361</v>
      </c>
      <c r="AJ42" s="120">
        <f>AJ40/AJ41</f>
        <v>1.104340951583872</v>
      </c>
      <c r="AK42" s="120">
        <f>AK40/AK41</f>
        <v>0.94658738846093704</v>
      </c>
      <c r="AL42" s="120">
        <f>AL40/AL41</f>
        <v>0.92195516174564418</v>
      </c>
      <c r="AO42" s="129"/>
      <c r="AQ42" s="128"/>
      <c r="AR42" s="120" t="s">
        <v>194</v>
      </c>
      <c r="AS42" s="120">
        <f>AS40/AS41</f>
        <v>1.0833219828174103</v>
      </c>
      <c r="AT42" s="120">
        <f>AT40/AT41</f>
        <v>1.1088418564375242</v>
      </c>
      <c r="AU42" s="120">
        <f>AU40/AU41</f>
        <v>0.9446504890335975</v>
      </c>
      <c r="AV42" s="120">
        <f>AV40/AV41</f>
        <v>0.91994189161752704</v>
      </c>
      <c r="AY42" s="129"/>
      <c r="BA42" s="128"/>
      <c r="BB42" s="120" t="s">
        <v>194</v>
      </c>
      <c r="BC42" s="120">
        <f>BC40/BC41</f>
        <v>1.0851321841653021</v>
      </c>
      <c r="BD42" s="120">
        <f>BD40/BD41</f>
        <v>1.1132141374389974</v>
      </c>
      <c r="BE42" s="120">
        <f>BE40/BE41</f>
        <v>0.94278985758817224</v>
      </c>
      <c r="BF42" s="120">
        <f>BF40/BF41</f>
        <v>0.91800577191409982</v>
      </c>
      <c r="BI42" s="129"/>
      <c r="BK42" s="128"/>
      <c r="BL42" s="120" t="s">
        <v>194</v>
      </c>
      <c r="BM42" s="120">
        <f>BM40/BM41</f>
        <v>1.152644796438864</v>
      </c>
      <c r="BN42" s="120">
        <f>BN40/BN41</f>
        <v>1.1850887184198096</v>
      </c>
      <c r="BO42" s="120">
        <f>BO40/BO41</f>
        <v>0.99795478519417546</v>
      </c>
      <c r="BP42" s="120">
        <f>BP40/BP41</f>
        <v>0.97159155597937319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1250.7437358351413</v>
      </c>
      <c r="F47" s="139">
        <f t="shared" ref="F47:H47" si="63">F36*F$42</f>
        <v>0</v>
      </c>
      <c r="G47" s="139">
        <f t="shared" si="63"/>
        <v>411.86515323239951</v>
      </c>
      <c r="H47" s="139">
        <f t="shared" si="63"/>
        <v>307.37587663651306</v>
      </c>
      <c r="I47" s="120">
        <f>I36</f>
        <v>2050</v>
      </c>
      <c r="J47" s="165">
        <f>SUM(E47:H47)</f>
        <v>1969.9847657040539</v>
      </c>
      <c r="K47" s="129">
        <f>I47/J47</f>
        <v>1.0406171842995697</v>
      </c>
      <c r="L47" s="150"/>
      <c r="M47" s="128"/>
      <c r="N47" s="4" t="s">
        <v>11</v>
      </c>
      <c r="O47" s="139">
        <f>O36*O$42</f>
        <v>518.48468295982127</v>
      </c>
      <c r="P47" s="139">
        <f t="shared" ref="P47:R47" si="64">P36*P$42</f>
        <v>0</v>
      </c>
      <c r="Q47" s="139">
        <f t="shared" si="64"/>
        <v>951.05497899231557</v>
      </c>
      <c r="R47" s="139">
        <f t="shared" si="64"/>
        <v>653.1154779677388</v>
      </c>
      <c r="S47" s="120">
        <f>S36</f>
        <v>2186.7465511512801</v>
      </c>
      <c r="T47" s="165">
        <f>SUM(O47:R47)</f>
        <v>2122.6551399198756</v>
      </c>
      <c r="U47" s="129">
        <f>S47/T47</f>
        <v>1.0301939820680546</v>
      </c>
      <c r="W47" s="128"/>
      <c r="X47" s="4" t="s">
        <v>11</v>
      </c>
      <c r="Y47" s="139">
        <f>Y36*Y$42</f>
        <v>523.10742792550263</v>
      </c>
      <c r="Z47" s="139">
        <f t="shared" ref="Z47:AB47" si="65">Z36*Z$42</f>
        <v>0</v>
      </c>
      <c r="AA47" s="139">
        <f t="shared" si="65"/>
        <v>950.72188513956996</v>
      </c>
      <c r="AB47" s="139">
        <f t="shared" si="65"/>
        <v>652.75670554925671</v>
      </c>
      <c r="AC47" s="120">
        <f>AC36</f>
        <v>2333.9408020800124</v>
      </c>
      <c r="AD47" s="165">
        <f>SUM(Y47:AB47)</f>
        <v>2126.5860186143295</v>
      </c>
      <c r="AE47" s="129">
        <f>AC47/AD47</f>
        <v>1.0975059469265174</v>
      </c>
      <c r="AG47" s="128"/>
      <c r="AH47" s="4" t="s">
        <v>11</v>
      </c>
      <c r="AI47" s="139">
        <f>AI36*AI$42</f>
        <v>597.72565606402179</v>
      </c>
      <c r="AJ47" s="139">
        <f t="shared" ref="AJ47:AL47" si="66">AJ36*AJ$42</f>
        <v>0</v>
      </c>
      <c r="AK47" s="139">
        <f t="shared" si="66"/>
        <v>1076.5418553586903</v>
      </c>
      <c r="AL47" s="139">
        <f t="shared" si="66"/>
        <v>739.75824170729447</v>
      </c>
      <c r="AM47" s="120">
        <f>AM36</f>
        <v>2492.3840399622668</v>
      </c>
      <c r="AN47" s="165">
        <f>SUM(AI47:AL47)</f>
        <v>2414.0257531300067</v>
      </c>
      <c r="AO47" s="129">
        <f>AM47/AN47</f>
        <v>1.0324595902635509</v>
      </c>
      <c r="BA47" s="128"/>
      <c r="BB47" s="4" t="s">
        <v>11</v>
      </c>
      <c r="BC47" s="139">
        <f>BC36*BC$42</f>
        <v>690.14199681699267</v>
      </c>
      <c r="BD47" s="139">
        <f t="shared" ref="BD47:BF47" si="67">BD36*BD$42</f>
        <v>0</v>
      </c>
      <c r="BE47" s="139">
        <f t="shared" si="67"/>
        <v>1221.4485788533491</v>
      </c>
      <c r="BF47" s="139">
        <f t="shared" si="67"/>
        <v>839.94693650587112</v>
      </c>
      <c r="BG47" s="120">
        <f>BG36</f>
        <v>2846.535435076155</v>
      </c>
      <c r="BH47" s="165">
        <f>SUM(BC47:BF47)</f>
        <v>2751.5375121762131</v>
      </c>
      <c r="BI47" s="129">
        <f>BG47/BH47</f>
        <v>1.0345253962482988</v>
      </c>
      <c r="BK47" s="128"/>
      <c r="BL47" s="4" t="s">
        <v>11</v>
      </c>
      <c r="BM47" s="139">
        <f>BM36*BM$42</f>
        <v>786.86336171157609</v>
      </c>
      <c r="BN47" s="139">
        <f t="shared" ref="BN47:BP47" si="68">BN36*BN$42</f>
        <v>0</v>
      </c>
      <c r="BO47" s="139">
        <f t="shared" si="68"/>
        <v>1380.9198016434059</v>
      </c>
      <c r="BP47" s="139">
        <f t="shared" si="68"/>
        <v>949.98792311991178</v>
      </c>
      <c r="BQ47" s="120">
        <f>BQ36</f>
        <v>3044.1735794193137</v>
      </c>
      <c r="BR47" s="165">
        <f>SUM(BM47:BP47)</f>
        <v>3117.7710864748942</v>
      </c>
      <c r="BS47" s="129">
        <f>BQ47/BR47</f>
        <v>0.97639419155086415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100.20794750431008</v>
      </c>
      <c r="G48" s="139">
        <f t="shared" si="69"/>
        <v>638.19815165628597</v>
      </c>
      <c r="H48" s="139">
        <f t="shared" si="69"/>
        <v>797.67326969210717</v>
      </c>
      <c r="I48" s="120">
        <f>I37</f>
        <v>2050</v>
      </c>
      <c r="J48" s="165">
        <f>SUM(E48:H48)</f>
        <v>1536.0793688527033</v>
      </c>
      <c r="K48" s="129">
        <f>I48/J48</f>
        <v>1.3345664563746753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22.063935391467616</v>
      </c>
      <c r="Q48" s="139">
        <f t="shared" si="70"/>
        <v>944.63687770533875</v>
      </c>
      <c r="R48" s="139">
        <f t="shared" si="70"/>
        <v>1086.4356653497791</v>
      </c>
      <c r="S48" s="120">
        <f>S37</f>
        <v>2186.7465511512801</v>
      </c>
      <c r="T48" s="165">
        <f>SUM(O48:R48)</f>
        <v>2053.1364784465854</v>
      </c>
      <c r="U48" s="129">
        <f>S48/T48</f>
        <v>1.0650760795043615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22.407934947067524</v>
      </c>
      <c r="AA48" s="139">
        <f t="shared" si="71"/>
        <v>945.32370791835001</v>
      </c>
      <c r="AB48" s="139">
        <f t="shared" si="71"/>
        <v>1087.009065263514</v>
      </c>
      <c r="AC48" s="120">
        <f>AC37</f>
        <v>2333.9408020800124</v>
      </c>
      <c r="AD48" s="165">
        <f>SUM(Y48:AB48)</f>
        <v>2054.7407081289316</v>
      </c>
      <c r="AE48" s="129">
        <f>AC48/AD48</f>
        <v>1.1358809376027419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25.839868545649882</v>
      </c>
      <c r="AK48" s="139">
        <f t="shared" si="72"/>
        <v>1071.2907252169891</v>
      </c>
      <c r="AL48" s="139">
        <f t="shared" si="72"/>
        <v>1232.8805560788203</v>
      </c>
      <c r="AM48" s="120">
        <f>AM37</f>
        <v>2492.3840399622668</v>
      </c>
      <c r="AN48" s="165">
        <f>SUM(AI48:AL48)</f>
        <v>2330.011149841459</v>
      </c>
      <c r="AO48" s="129">
        <f>AM48/AN48</f>
        <v>1.0696876021953183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30.278951017989574</v>
      </c>
      <c r="BE48" s="139">
        <f t="shared" si="73"/>
        <v>1217.7367327478476</v>
      </c>
      <c r="BF48" s="139">
        <f t="shared" si="73"/>
        <v>1402.441756780778</v>
      </c>
      <c r="BG48" s="120">
        <f>BG37</f>
        <v>2846.535435076155</v>
      </c>
      <c r="BH48" s="165">
        <f>SUM(BC48:BF48)</f>
        <v>2650.4574405466151</v>
      </c>
      <c r="BI48" s="129">
        <f>BG48/BH48</f>
        <v>1.0739789258751884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34.765625560458652</v>
      </c>
      <c r="BO48" s="139">
        <f t="shared" si="74"/>
        <v>1377.9755661335837</v>
      </c>
      <c r="BP48" s="139">
        <f t="shared" si="74"/>
        <v>1587.6176173662443</v>
      </c>
      <c r="BQ48" s="120">
        <f>BQ37</f>
        <v>3044.1735794193137</v>
      </c>
      <c r="BR48" s="165">
        <f>SUM(BM48:BP48)</f>
        <v>3000.3588090602866</v>
      </c>
      <c r="BS48" s="129">
        <f>BQ48/BR48</f>
        <v>1.0146031768689525</v>
      </c>
    </row>
    <row r="49" spans="3:71" x14ac:dyDescent="0.3">
      <c r="C49" s="128"/>
      <c r="D49" s="4" t="s">
        <v>13</v>
      </c>
      <c r="E49" s="139">
        <f t="shared" ref="E49:H49" si="75">E38*E$42</f>
        <v>389.24599317921798</v>
      </c>
      <c r="F49" s="139">
        <f t="shared" si="75"/>
        <v>950.18169558003547</v>
      </c>
      <c r="G49" s="139">
        <f t="shared" si="75"/>
        <v>3.9366951113144961</v>
      </c>
      <c r="H49" s="139">
        <f t="shared" si="75"/>
        <v>0</v>
      </c>
      <c r="I49" s="120">
        <f>I38</f>
        <v>1054</v>
      </c>
      <c r="J49" s="165">
        <f>SUM(E49:H49)</f>
        <v>1343.364383870568</v>
      </c>
      <c r="K49" s="129">
        <f>I49/J49</f>
        <v>0.78459724900787009</v>
      </c>
      <c r="L49" s="150"/>
      <c r="M49" s="128"/>
      <c r="N49" s="4" t="s">
        <v>13</v>
      </c>
      <c r="O49" s="139">
        <f t="shared" ref="O49:R49" si="76">O38*O$42</f>
        <v>392.62533995910383</v>
      </c>
      <c r="P49" s="139">
        <f t="shared" si="76"/>
        <v>794.17327949278592</v>
      </c>
      <c r="Q49" s="139">
        <f t="shared" si="76"/>
        <v>22.119175556201668</v>
      </c>
      <c r="R49" s="139">
        <f t="shared" si="76"/>
        <v>0</v>
      </c>
      <c r="S49" s="120">
        <f>S38</f>
        <v>1112.9834646689119</v>
      </c>
      <c r="T49" s="165">
        <f>SUM(O49:R49)</f>
        <v>1208.9177950080916</v>
      </c>
      <c r="U49" s="129">
        <f>S49/T49</f>
        <v>0.92064445511902027</v>
      </c>
      <c r="W49" s="128"/>
      <c r="X49" s="4" t="s">
        <v>13</v>
      </c>
      <c r="Y49" s="139">
        <f t="shared" ref="Y49:AB49" si="77">Y38*Y$42</f>
        <v>389.92754289741515</v>
      </c>
      <c r="Z49" s="139">
        <f t="shared" si="77"/>
        <v>793.07995712998866</v>
      </c>
      <c r="AA49" s="139">
        <f t="shared" si="77"/>
        <v>21.765439195935919</v>
      </c>
      <c r="AB49" s="139">
        <f t="shared" si="77"/>
        <v>0</v>
      </c>
      <c r="AC49" s="120">
        <f>AC38</f>
        <v>1176.364579366546</v>
      </c>
      <c r="AD49" s="165">
        <f>SUM(Y49:AB49)</f>
        <v>1204.7729392233396</v>
      </c>
      <c r="AE49" s="129">
        <f>AC49/AD49</f>
        <v>0.97642015442751628</v>
      </c>
      <c r="AG49" s="128"/>
      <c r="AH49" s="4" t="s">
        <v>13</v>
      </c>
      <c r="AI49" s="139">
        <f t="shared" ref="AI49:AL49" si="78">AI38*AI$42</f>
        <v>438.14388748989268</v>
      </c>
      <c r="AJ49" s="139">
        <f t="shared" si="78"/>
        <v>898.62377839228134</v>
      </c>
      <c r="AK49" s="139">
        <f t="shared" si="78"/>
        <v>24.236321066077775</v>
      </c>
      <c r="AL49" s="139">
        <f t="shared" si="78"/>
        <v>0</v>
      </c>
      <c r="AM49" s="120">
        <f>AM38</f>
        <v>1244.4750082359867</v>
      </c>
      <c r="AN49" s="165">
        <f>SUM(AI49:AL49)</f>
        <v>1361.0039869482518</v>
      </c>
      <c r="AO49" s="129">
        <f>AM49/AN49</f>
        <v>0.91438013420257835</v>
      </c>
      <c r="BA49" s="128"/>
      <c r="BB49" s="4" t="s">
        <v>13</v>
      </c>
      <c r="BC49" s="139">
        <f t="shared" ref="BC49:BF49" si="79">BC38*BC$42</f>
        <v>490.70796189699246</v>
      </c>
      <c r="BD49" s="139">
        <f t="shared" si="79"/>
        <v>1019.5215912393198</v>
      </c>
      <c r="BE49" s="139">
        <f t="shared" si="79"/>
        <v>26.673545982618439</v>
      </c>
      <c r="BF49" s="139">
        <f t="shared" si="79"/>
        <v>0</v>
      </c>
      <c r="BG49" s="120">
        <f>BG38</f>
        <v>1396.3384616119097</v>
      </c>
      <c r="BH49" s="165">
        <f>SUM(BC49:BF49)</f>
        <v>1536.9030991189306</v>
      </c>
      <c r="BI49" s="129">
        <f>BG49/BH49</f>
        <v>0.90854033830265335</v>
      </c>
      <c r="BK49" s="128"/>
      <c r="BL49" s="4" t="s">
        <v>13</v>
      </c>
      <c r="BM49" s="139">
        <f t="shared" ref="BM49:BP49" si="80">BM38*BM$42</f>
        <v>551.44105038628459</v>
      </c>
      <c r="BN49" s="139">
        <f t="shared" si="80"/>
        <v>1152.7255761842139</v>
      </c>
      <c r="BO49" s="139">
        <f t="shared" si="80"/>
        <v>29.722760603897115</v>
      </c>
      <c r="BP49" s="139">
        <f t="shared" si="80"/>
        <v>0</v>
      </c>
      <c r="BQ49" s="120">
        <f>BQ38</f>
        <v>1480.8887406556896</v>
      </c>
      <c r="BR49" s="165">
        <f>SUM(BM49:BP49)</f>
        <v>1733.8893871743956</v>
      </c>
      <c r="BS49" s="129">
        <f>BQ49/BR49</f>
        <v>0.8540848981543141</v>
      </c>
    </row>
    <row r="50" spans="3:71" x14ac:dyDescent="0.3">
      <c r="C50" s="128"/>
      <c r="D50" s="4" t="s">
        <v>14</v>
      </c>
      <c r="E50" s="139">
        <f t="shared" ref="E50:H50" si="81">E39*E$42</f>
        <v>410.01027098564089</v>
      </c>
      <c r="F50" s="139">
        <f t="shared" si="81"/>
        <v>999.61035691565451</v>
      </c>
      <c r="G50" s="139">
        <f t="shared" si="81"/>
        <v>0</v>
      </c>
      <c r="H50" s="139">
        <f t="shared" si="81"/>
        <v>2.9508536713798632</v>
      </c>
      <c r="I50" s="120">
        <f>I39</f>
        <v>1108</v>
      </c>
      <c r="J50" s="165">
        <f>SUM(E50:H50)</f>
        <v>1412.5714815726753</v>
      </c>
      <c r="K50" s="129">
        <f>I50/J50</f>
        <v>0.78438508383761008</v>
      </c>
      <c r="L50" s="150"/>
      <c r="M50" s="128"/>
      <c r="N50" s="4" t="s">
        <v>14</v>
      </c>
      <c r="O50" s="139">
        <f t="shared" ref="O50:R50" si="82">O39*O$42</f>
        <v>416.90238204303097</v>
      </c>
      <c r="P50" s="139">
        <f t="shared" si="82"/>
        <v>842.21859113998892</v>
      </c>
      <c r="Q50" s="139">
        <f t="shared" si="82"/>
        <v>0</v>
      </c>
      <c r="R50" s="139">
        <f t="shared" si="82"/>
        <v>15.379418519630697</v>
      </c>
      <c r="S50" s="120">
        <f>S39</f>
        <v>1172.7332381057306</v>
      </c>
      <c r="T50" s="165">
        <f>SUM(O50:R50)</f>
        <v>1274.5003917026506</v>
      </c>
      <c r="U50" s="129">
        <f>S50/T50</f>
        <v>0.92015133595921017</v>
      </c>
      <c r="W50" s="128"/>
      <c r="X50" s="4" t="s">
        <v>14</v>
      </c>
      <c r="Y50" s="139">
        <f t="shared" ref="Y50:AB50" si="83">Y39*Y$42</f>
        <v>414.97743413903822</v>
      </c>
      <c r="Z50" s="139">
        <f t="shared" si="83"/>
        <v>842.96791394718605</v>
      </c>
      <c r="AA50" s="139">
        <f t="shared" si="83"/>
        <v>0</v>
      </c>
      <c r="AB50" s="139">
        <f t="shared" si="83"/>
        <v>15.16479102437807</v>
      </c>
      <c r="AC50" s="120">
        <f>AC39</f>
        <v>1242.3889058947407</v>
      </c>
      <c r="AD50" s="165">
        <f>SUM(Y50:AB50)</f>
        <v>1273.1101391106024</v>
      </c>
      <c r="AE50" s="129">
        <f>AC50/AD50</f>
        <v>0.97586914731719621</v>
      </c>
      <c r="AG50" s="128"/>
      <c r="AH50" s="4" t="s">
        <v>14</v>
      </c>
      <c r="AI50" s="139">
        <f t="shared" ref="AI50:AL50" si="84">AI39*AI$42</f>
        <v>467.32966687759415</v>
      </c>
      <c r="AJ50" s="139">
        <f t="shared" si="84"/>
        <v>957.27783322547759</v>
      </c>
      <c r="AK50" s="139">
        <f t="shared" si="84"/>
        <v>0</v>
      </c>
      <c r="AL50" s="139">
        <f t="shared" si="84"/>
        <v>16.938024650115715</v>
      </c>
      <c r="AM50" s="120">
        <f>AM39</f>
        <v>1317.3433265123847</v>
      </c>
      <c r="AN50" s="165">
        <f>SUM(AI50:AL50)</f>
        <v>1441.5455247531875</v>
      </c>
      <c r="AO50" s="129">
        <f>AM50/AN50</f>
        <v>0.91384094632594559</v>
      </c>
      <c r="BA50" s="128"/>
      <c r="BB50" s="4" t="s">
        <v>14</v>
      </c>
      <c r="BC50" s="139">
        <f t="shared" ref="BC50:BF50" si="85">BC39*BC$42</f>
        <v>525.70805577115595</v>
      </c>
      <c r="BD50" s="139">
        <f t="shared" si="85"/>
        <v>1090.8661281350076</v>
      </c>
      <c r="BE50" s="139">
        <f t="shared" si="85"/>
        <v>0</v>
      </c>
      <c r="BF50" s="139">
        <f t="shared" si="85"/>
        <v>18.737408295481995</v>
      </c>
      <c r="BG50" s="120">
        <f>BG39</f>
        <v>1484.8003122791824</v>
      </c>
      <c r="BH50" s="165">
        <f>SUM(BC50:BF50)</f>
        <v>1635.3115922016455</v>
      </c>
      <c r="BI50" s="129">
        <f>BG50/BH50</f>
        <v>0.90796171161495443</v>
      </c>
      <c r="BK50" s="128"/>
      <c r="BL50" s="4" t="s">
        <v>14</v>
      </c>
      <c r="BM50" s="139">
        <f t="shared" ref="BM50:BP50" si="86">BM39*BM$42</f>
        <v>592.05401610206354</v>
      </c>
      <c r="BN50" s="139">
        <f t="shared" si="86"/>
        <v>1236.066026061816</v>
      </c>
      <c r="BO50" s="139">
        <f t="shared" si="86"/>
        <v>0</v>
      </c>
      <c r="BP50" s="139">
        <f t="shared" si="86"/>
        <v>20.933005409032603</v>
      </c>
      <c r="BQ50" s="120">
        <f>BQ39</f>
        <v>1578.2089508716722</v>
      </c>
      <c r="BR50" s="165">
        <f>SUM(BM50:BP50)</f>
        <v>1849.0530475729122</v>
      </c>
      <c r="BS50" s="129">
        <f>BQ50/BR50</f>
        <v>0.85352280884707288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</v>
      </c>
      <c r="F52" s="165">
        <f>SUM(F47:F50)</f>
        <v>2050</v>
      </c>
      <c r="G52" s="165">
        <f>SUM(G47:G50)</f>
        <v>1054</v>
      </c>
      <c r="H52" s="165">
        <f>SUM(H47:H50)</f>
        <v>1108.0000000000002</v>
      </c>
      <c r="K52" s="129"/>
      <c r="M52" s="128"/>
      <c r="N52" s="120" t="s">
        <v>195</v>
      </c>
      <c r="O52" s="165">
        <f>SUM(O47:O50)</f>
        <v>1328.012404961956</v>
      </c>
      <c r="P52" s="165">
        <f>SUM(P47:P50)</f>
        <v>1658.4558060242425</v>
      </c>
      <c r="Q52" s="165">
        <f>SUM(Q47:Q50)</f>
        <v>1917.811032253856</v>
      </c>
      <c r="R52" s="165">
        <f>SUM(R47:R50)</f>
        <v>1754.9305618371486</v>
      </c>
      <c r="U52" s="129"/>
      <c r="W52" s="128"/>
      <c r="X52" s="120" t="s">
        <v>195</v>
      </c>
      <c r="Y52" s="165">
        <f>SUM(Y47:Y50)</f>
        <v>1328.012404961956</v>
      </c>
      <c r="Z52" s="165">
        <f>SUM(Z47:Z50)</f>
        <v>1658.4558060242421</v>
      </c>
      <c r="AA52" s="165">
        <f>SUM(AA47:AA50)</f>
        <v>1917.811032253856</v>
      </c>
      <c r="AB52" s="165">
        <f>SUM(AB47:AB50)</f>
        <v>1754.9305618371488</v>
      </c>
      <c r="AE52" s="129"/>
      <c r="AG52" s="128"/>
      <c r="AH52" s="120" t="s">
        <v>195</v>
      </c>
      <c r="AI52" s="165">
        <f>SUM(AI47:AI50)</f>
        <v>1503.1992104315086</v>
      </c>
      <c r="AJ52" s="165">
        <f>SUM(AJ47:AJ50)</f>
        <v>1881.7414801634088</v>
      </c>
      <c r="AK52" s="165">
        <f>SUM(AK47:AK50)</f>
        <v>2172.0689016417573</v>
      </c>
      <c r="AL52" s="165">
        <f>SUM(AL47:AL50)</f>
        <v>1989.5768224362305</v>
      </c>
      <c r="AO52" s="129"/>
      <c r="BA52" s="128"/>
      <c r="BB52" s="120" t="s">
        <v>195</v>
      </c>
      <c r="BC52" s="165">
        <f>SUM(BC47:BC50)</f>
        <v>1706.558014485141</v>
      </c>
      <c r="BD52" s="165">
        <f>SUM(BD47:BD50)</f>
        <v>2140.666670392317</v>
      </c>
      <c r="BE52" s="165">
        <f>SUM(BE47:BE50)</f>
        <v>2465.8588575838153</v>
      </c>
      <c r="BF52" s="165">
        <f>SUM(BF47:BF50)</f>
        <v>2261.126101582131</v>
      </c>
      <c r="BI52" s="129"/>
      <c r="BK52" s="128"/>
      <c r="BL52" s="120" t="s">
        <v>195</v>
      </c>
      <c r="BM52" s="165">
        <f>SUM(BM47:BM50)</f>
        <v>1930.3584281999242</v>
      </c>
      <c r="BN52" s="165">
        <f>SUM(BN47:BN50)</f>
        <v>2423.5572278064883</v>
      </c>
      <c r="BO52" s="165">
        <f>SUM(BO47:BO50)</f>
        <v>2788.6181283808869</v>
      </c>
      <c r="BP52" s="165">
        <f>SUM(BP47:BP50)</f>
        <v>2558.5385458951887</v>
      </c>
      <c r="BS52" s="129"/>
    </row>
    <row r="53" spans="3:71" x14ac:dyDescent="0.3">
      <c r="C53" s="128"/>
      <c r="D53" s="120" t="s">
        <v>194</v>
      </c>
      <c r="E53" s="120">
        <f>E51/E52</f>
        <v>1</v>
      </c>
      <c r="F53" s="120">
        <f>F51/F52</f>
        <v>1</v>
      </c>
      <c r="G53" s="120">
        <f>G51/G52</f>
        <v>1</v>
      </c>
      <c r="H53" s="120">
        <f>H51/H52</f>
        <v>0.99999999999999978</v>
      </c>
      <c r="K53" s="129"/>
      <c r="M53" s="128"/>
      <c r="N53" s="120" t="s">
        <v>194</v>
      </c>
      <c r="O53" s="120">
        <f>O51/O52</f>
        <v>1</v>
      </c>
      <c r="P53" s="120">
        <f>P51/P52</f>
        <v>1</v>
      </c>
      <c r="Q53" s="120">
        <f>Q51/Q52</f>
        <v>1</v>
      </c>
      <c r="R53" s="120">
        <f>R51/R52</f>
        <v>1</v>
      </c>
      <c r="U53" s="129"/>
      <c r="W53" s="128"/>
      <c r="X53" s="120" t="s">
        <v>194</v>
      </c>
      <c r="Y53" s="120">
        <f>Y51/Y52</f>
        <v>1</v>
      </c>
      <c r="Z53" s="120">
        <f>Z51/Z52</f>
        <v>1.0000000000000002</v>
      </c>
      <c r="AA53" s="120">
        <f>AA51/AA52</f>
        <v>1</v>
      </c>
      <c r="AB53" s="120">
        <f>AB51/AB52</f>
        <v>0.99999999999999989</v>
      </c>
      <c r="AE53" s="129"/>
      <c r="AG53" s="128"/>
      <c r="AH53" s="120" t="s">
        <v>194</v>
      </c>
      <c r="AI53" s="120">
        <f>AI51/AI52</f>
        <v>1</v>
      </c>
      <c r="AJ53" s="120">
        <f>AJ51/AJ52</f>
        <v>1</v>
      </c>
      <c r="AK53" s="120">
        <f>AK51/AK52</f>
        <v>1</v>
      </c>
      <c r="AL53" s="120">
        <f>AL51/AL52</f>
        <v>1.0000000000000002</v>
      </c>
      <c r="AO53" s="129"/>
      <c r="BA53" s="128"/>
      <c r="BB53" s="120" t="s">
        <v>194</v>
      </c>
      <c r="BC53" s="120">
        <f>BC51/BC52</f>
        <v>1</v>
      </c>
      <c r="BD53" s="120">
        <f>BD51/BD52</f>
        <v>1</v>
      </c>
      <c r="BE53" s="120">
        <f>BE51/BE52</f>
        <v>0.99999999999999978</v>
      </c>
      <c r="BF53" s="120">
        <f>BF51/BF52</f>
        <v>1</v>
      </c>
      <c r="BI53" s="129"/>
      <c r="BK53" s="128"/>
      <c r="BL53" s="120" t="s">
        <v>194</v>
      </c>
      <c r="BM53" s="120">
        <f>BM51/BM52</f>
        <v>1</v>
      </c>
      <c r="BN53" s="120">
        <f>BN51/BN52</f>
        <v>1</v>
      </c>
      <c r="BO53" s="120">
        <f>BO51/BO52</f>
        <v>0.99999999999999989</v>
      </c>
      <c r="BP53" s="120">
        <f>BP51/BP52</f>
        <v>1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1301.5454246650895</v>
      </c>
      <c r="F58" s="139">
        <f t="shared" ref="F58:H58" si="87">F47*$K47</f>
        <v>0</v>
      </c>
      <c r="G58" s="139">
        <f t="shared" si="87"/>
        <v>428.59395606781038</v>
      </c>
      <c r="H58" s="139">
        <f t="shared" si="87"/>
        <v>319.86061926710011</v>
      </c>
      <c r="I58" s="120">
        <f>I47</f>
        <v>2050</v>
      </c>
      <c r="J58" s="165">
        <f>SUM(E58:H58)</f>
        <v>2050</v>
      </c>
      <c r="K58" s="129">
        <f>I58/J58</f>
        <v>1</v>
      </c>
      <c r="M58" s="128"/>
      <c r="N58" s="4" t="s">
        <v>11</v>
      </c>
      <c r="O58" s="139">
        <f>O47*$U47</f>
        <v>534.13980017967106</v>
      </c>
      <c r="P58" s="139">
        <f t="shared" ref="P58:R58" si="88">P47*$U47</f>
        <v>0</v>
      </c>
      <c r="Q58" s="139">
        <f t="shared" si="88"/>
        <v>979.77111597374358</v>
      </c>
      <c r="R58" s="139">
        <f t="shared" si="88"/>
        <v>672.83563499786555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617.12758594987213</v>
      </c>
      <c r="AJ58" s="139">
        <f t="shared" ref="AJ58:AL58" si="89">AJ47*$AO47</f>
        <v>0</v>
      </c>
      <c r="AK58" s="139">
        <f t="shared" si="89"/>
        <v>1111.4859628851964</v>
      </c>
      <c r="AL58" s="139">
        <f t="shared" si="89"/>
        <v>763.77049112719817</v>
      </c>
      <c r="AM58" s="120">
        <f>AM47</f>
        <v>2492.3840399622668</v>
      </c>
      <c r="AN58" s="165">
        <f>SUM(AI58:AL58)</f>
        <v>2492.3840399622668</v>
      </c>
      <c r="AO58" s="129">
        <f>AM58/AN58</f>
        <v>1</v>
      </c>
      <c r="BA58" s="128"/>
      <c r="BB58" s="4" t="s">
        <v>11</v>
      </c>
      <c r="BC58" s="139">
        <f>BC47*$BI47</f>
        <v>713.96942272469153</v>
      </c>
      <c r="BD58" s="139">
        <f t="shared" ref="BD58:BF58" si="90">BD47*$BI47</f>
        <v>0</v>
      </c>
      <c r="BE58" s="139">
        <f t="shared" si="90"/>
        <v>1263.6195750351824</v>
      </c>
      <c r="BF58" s="139">
        <f t="shared" si="90"/>
        <v>868.94643731628094</v>
      </c>
      <c r="BG58" s="120">
        <f>BG47</f>
        <v>2846.535435076155</v>
      </c>
      <c r="BH58" s="165">
        <f>SUM(BC58:BF58)</f>
        <v>2846.535435076155</v>
      </c>
      <c r="BI58" s="129">
        <f>BG58/BH58</f>
        <v>1</v>
      </c>
      <c r="BK58" s="128"/>
      <c r="BL58" s="4" t="s">
        <v>11</v>
      </c>
      <c r="BM58" s="139">
        <f>BM47*$BS47</f>
        <v>768.28881591936954</v>
      </c>
      <c r="BN58" s="139">
        <f t="shared" ref="BN58:BP58" si="91">BN47*$BS47</f>
        <v>0</v>
      </c>
      <c r="BO58" s="139">
        <f t="shared" si="91"/>
        <v>1348.3220733221931</v>
      </c>
      <c r="BP58" s="139">
        <f t="shared" si="91"/>
        <v>927.56269017775071</v>
      </c>
      <c r="BQ58" s="120">
        <f>BQ47</f>
        <v>3044.1735794193137</v>
      </c>
      <c r="BR58" s="165">
        <f>SUM(BM58:BP58)</f>
        <v>3044.1735794193137</v>
      </c>
      <c r="BS58" s="129">
        <f>BQ58/BR58</f>
        <v>1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133.73416540140659</v>
      </c>
      <c r="G59" s="139">
        <f t="shared" si="92"/>
        <v>851.71784572079719</v>
      </c>
      <c r="H59" s="139">
        <f t="shared" si="92"/>
        <v>1064.5479888777961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23.499769805181856</v>
      </c>
      <c r="Q59" s="139">
        <f t="shared" si="93"/>
        <v>1006.1101422616431</v>
      </c>
      <c r="R59" s="139">
        <f t="shared" si="93"/>
        <v>1157.1366390844553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27.64058702563845</v>
      </c>
      <c r="AK59" s="139">
        <f t="shared" si="94"/>
        <v>1145.9464071114448</v>
      </c>
      <c r="AL59" s="139">
        <f t="shared" si="94"/>
        <v>1318.7970458251839</v>
      </c>
      <c r="AM59" s="120">
        <f>AM48</f>
        <v>2492.3840399622668</v>
      </c>
      <c r="AN59" s="165">
        <f>SUM(AI59:AL59)</f>
        <v>2492.3840399622673</v>
      </c>
      <c r="AO59" s="129">
        <f>AM59/AN59</f>
        <v>0.99999999999999978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32.518955290927885</v>
      </c>
      <c r="BE59" s="139">
        <f t="shared" si="95"/>
        <v>1307.8235882352947</v>
      </c>
      <c r="BF59" s="139">
        <f t="shared" si="95"/>
        <v>1506.192891549932</v>
      </c>
      <c r="BG59" s="120">
        <f>BG48</f>
        <v>2846.535435076155</v>
      </c>
      <c r="BH59" s="165">
        <f>SUM(BC59:BF59)</f>
        <v>2846.5354350761545</v>
      </c>
      <c r="BI59" s="129">
        <f>BG59/BH59</f>
        <v>1.0000000000000002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35.273314139477804</v>
      </c>
      <c r="BO59" s="139">
        <f t="shared" si="96"/>
        <v>1398.0983870469274</v>
      </c>
      <c r="BP59" s="139">
        <f t="shared" si="96"/>
        <v>1610.8018782329086</v>
      </c>
      <c r="BQ59" s="120">
        <f>BQ48</f>
        <v>3044.1735794193137</v>
      </c>
      <c r="BR59" s="165">
        <f>SUM(BM59:BP59)</f>
        <v>3044.1735794193137</v>
      </c>
      <c r="BS59" s="129">
        <f>BQ59/BR59</f>
        <v>1</v>
      </c>
    </row>
    <row r="60" spans="3:71" x14ac:dyDescent="0.3">
      <c r="C60" s="128"/>
      <c r="D60" s="4" t="s">
        <v>13</v>
      </c>
      <c r="E60" s="139">
        <f t="shared" ref="E60:H60" si="97">E49*$K49</f>
        <v>305.40133543575058</v>
      </c>
      <c r="F60" s="139">
        <f t="shared" si="97"/>
        <v>745.50994440972931</v>
      </c>
      <c r="G60" s="139">
        <f t="shared" si="97"/>
        <v>3.0887201545200846</v>
      </c>
      <c r="H60" s="139">
        <f t="shared" si="97"/>
        <v>0</v>
      </c>
      <c r="I60" s="120">
        <f>I49</f>
        <v>1054</v>
      </c>
      <c r="J60" s="165">
        <f>SUM(E60:H60)</f>
        <v>1054</v>
      </c>
      <c r="K60" s="129">
        <f>I60/J60</f>
        <v>1</v>
      </c>
      <c r="M60" s="128"/>
      <c r="N60" s="4" t="s">
        <v>13</v>
      </c>
      <c r="O60" s="139">
        <f t="shared" ref="O60:R60" si="98">O49*$U49</f>
        <v>361.46834217256924</v>
      </c>
      <c r="P60" s="139">
        <f t="shared" si="98"/>
        <v>731.15122616872134</v>
      </c>
      <c r="Q60" s="139">
        <f t="shared" si="98"/>
        <v>20.363896327621237</v>
      </c>
      <c r="R60" s="139">
        <f t="shared" si="98"/>
        <v>0</v>
      </c>
      <c r="S60" s="120">
        <f>S49</f>
        <v>1112.9834646689119</v>
      </c>
      <c r="T60" s="165">
        <f>SUM(O60:R60)</f>
        <v>1112.9834646689119</v>
      </c>
      <c r="U60" s="129">
        <f>S60/T60</f>
        <v>1</v>
      </c>
      <c r="AG60" s="128"/>
      <c r="AH60" s="4" t="s">
        <v>13</v>
      </c>
      <c r="AI60" s="139">
        <f t="shared" ref="AI60:AL60" si="99">AI49*$AO49</f>
        <v>400.63006664304748</v>
      </c>
      <c r="AJ60" s="139">
        <f t="shared" si="99"/>
        <v>821.68373108396224</v>
      </c>
      <c r="AK60" s="139">
        <f t="shared" si="99"/>
        <v>22.161210508976971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1244.4750082359867</v>
      </c>
      <c r="AO60" s="129">
        <f>AM60/AN60</f>
        <v>1</v>
      </c>
      <c r="BA60" s="128"/>
      <c r="BB60" s="4" t="s">
        <v>13</v>
      </c>
      <c r="BC60" s="139">
        <f t="shared" ref="BC60:BF60" si="100">BC49*$BI49</f>
        <v>445.82797770969904</v>
      </c>
      <c r="BD60" s="139">
        <f t="shared" si="100"/>
        <v>926.27649141143115</v>
      </c>
      <c r="BE60" s="139">
        <f t="shared" si="100"/>
        <v>24.233992490779535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1396.3384616119097</v>
      </c>
      <c r="BI60" s="129">
        <f>BG60/BH60</f>
        <v>1</v>
      </c>
      <c r="BK60" s="128"/>
      <c r="BL60" s="4" t="s">
        <v>13</v>
      </c>
      <c r="BM60" s="139">
        <f t="shared" ref="BM60:BP60" si="101">BM49*$BS49</f>
        <v>470.97747335727786</v>
      </c>
      <c r="BN60" s="139">
        <f t="shared" si="101"/>
        <v>984.52550633516739</v>
      </c>
      <c r="BO60" s="139">
        <f t="shared" si="101"/>
        <v>25.385760963244525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1480.8887406556898</v>
      </c>
      <c r="BS60" s="129">
        <f>BQ60/BR60</f>
        <v>0.99999999999999989</v>
      </c>
    </row>
    <row r="61" spans="3:71" x14ac:dyDescent="0.3">
      <c r="C61" s="128"/>
      <c r="D61" s="4" t="s">
        <v>14</v>
      </c>
      <c r="E61" s="139">
        <f t="shared" ref="E61:H61" si="102">E50*$K50</f>
        <v>321.60594078135313</v>
      </c>
      <c r="F61" s="139">
        <f t="shared" si="102"/>
        <v>784.07945361422901</v>
      </c>
      <c r="G61" s="139">
        <f t="shared" si="102"/>
        <v>0</v>
      </c>
      <c r="H61" s="139">
        <f t="shared" si="102"/>
        <v>2.3146056044178134</v>
      </c>
      <c r="I61" s="120">
        <f>I50</f>
        <v>1108</v>
      </c>
      <c r="J61" s="165">
        <f>SUM(E61:H61)</f>
        <v>1108</v>
      </c>
      <c r="K61" s="129">
        <f>I61/J61</f>
        <v>1</v>
      </c>
      <c r="M61" s="128"/>
      <c r="N61" s="4" t="s">
        <v>14</v>
      </c>
      <c r="O61" s="139">
        <f t="shared" ref="O61:R61" si="103">O50*$U50</f>
        <v>383.61328380147199</v>
      </c>
      <c r="P61" s="139">
        <f t="shared" si="103"/>
        <v>774.96856180714462</v>
      </c>
      <c r="Q61" s="139">
        <f t="shared" si="103"/>
        <v>0</v>
      </c>
      <c r="R61" s="139">
        <f t="shared" si="103"/>
        <v>14.151392497114005</v>
      </c>
      <c r="S61" s="120">
        <f>S50</f>
        <v>1172.7332381057306</v>
      </c>
      <c r="T61" s="165">
        <f>SUM(O61:R61)</f>
        <v>1172.7332381057308</v>
      </c>
      <c r="U61" s="129">
        <f>S61/T61</f>
        <v>0.99999999999999978</v>
      </c>
      <c r="AG61" s="128"/>
      <c r="AH61" s="4" t="s">
        <v>14</v>
      </c>
      <c r="AI61" s="139">
        <f t="shared" ref="AI61:AL61" si="104">AI50*$AO50</f>
        <v>427.06498502560953</v>
      </c>
      <c r="AJ61" s="139">
        <f t="shared" si="104"/>
        <v>874.79968101162115</v>
      </c>
      <c r="AK61" s="139">
        <f t="shared" si="104"/>
        <v>0</v>
      </c>
      <c r="AL61" s="139">
        <f t="shared" si="104"/>
        <v>15.478660475153939</v>
      </c>
      <c r="AM61" s="120">
        <f>AM50</f>
        <v>1317.3433265123847</v>
      </c>
      <c r="AN61" s="165">
        <f>SUM(AI61:AL61)</f>
        <v>1317.3433265123845</v>
      </c>
      <c r="AO61" s="129">
        <f>AM61/AN61</f>
        <v>1.0000000000000002</v>
      </c>
      <c r="BA61" s="128"/>
      <c r="BB61" s="4" t="s">
        <v>14</v>
      </c>
      <c r="BC61" s="139">
        <f t="shared" ref="BC61:BF61" si="105">BC50*$BI50</f>
        <v>477.32278612774866</v>
      </c>
      <c r="BD61" s="139">
        <f t="shared" si="105"/>
        <v>990.46467684423965</v>
      </c>
      <c r="BE61" s="139">
        <f t="shared" si="105"/>
        <v>0</v>
      </c>
      <c r="BF61" s="139">
        <f t="shared" si="105"/>
        <v>17.012849307194077</v>
      </c>
      <c r="BG61" s="120">
        <f>BG50</f>
        <v>1484.8003122791824</v>
      </c>
      <c r="BH61" s="165">
        <f>SUM(BC61:BF61)</f>
        <v>1484.8003122791824</v>
      </c>
      <c r="BI61" s="129">
        <f>BG61/BH61</f>
        <v>1</v>
      </c>
      <c r="BK61" s="128"/>
      <c r="BL61" s="4" t="s">
        <v>14</v>
      </c>
      <c r="BM61" s="139">
        <f t="shared" ref="BM61:BP61" si="106">BM50*$BS50</f>
        <v>505.33160681262336</v>
      </c>
      <c r="BN61" s="139">
        <f t="shared" si="106"/>
        <v>1055.0105464847204</v>
      </c>
      <c r="BO61" s="139">
        <f t="shared" si="106"/>
        <v>0</v>
      </c>
      <c r="BP61" s="139">
        <f t="shared" si="106"/>
        <v>17.866797574328476</v>
      </c>
      <c r="BQ61" s="120">
        <f>BQ50</f>
        <v>1578.2089508716722</v>
      </c>
      <c r="BR61" s="165">
        <f>SUM(BM61:BP61)</f>
        <v>1578.2089508716724</v>
      </c>
      <c r="BS61" s="129">
        <f>BQ61/BR61</f>
        <v>0.99999999999999989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1928.5527008821932</v>
      </c>
      <c r="F63" s="165">
        <f>SUM(F58:F61)</f>
        <v>1663.3235634253649</v>
      </c>
      <c r="G63" s="165">
        <f>SUM(G58:G61)</f>
        <v>1283.4005219431278</v>
      </c>
      <c r="H63" s="165">
        <f>SUM(H58:H61)</f>
        <v>1386.7232137493143</v>
      </c>
      <c r="K63" s="129"/>
      <c r="M63" s="128"/>
      <c r="N63" s="120" t="s">
        <v>195</v>
      </c>
      <c r="O63" s="165">
        <f>SUM(O58:O61)</f>
        <v>1279.2214261537124</v>
      </c>
      <c r="P63" s="165">
        <f>SUM(P58:P61)</f>
        <v>1529.6195577810477</v>
      </c>
      <c r="Q63" s="165">
        <f>SUM(Q58:Q61)</f>
        <v>2006.2451545630079</v>
      </c>
      <c r="R63" s="165">
        <f>SUM(R58:R61)</f>
        <v>1844.1236665794349</v>
      </c>
      <c r="U63" s="129"/>
      <c r="AG63" s="128"/>
      <c r="AH63" s="120" t="s">
        <v>195</v>
      </c>
      <c r="AI63" s="165">
        <f>SUM(AI58:AI61)</f>
        <v>1444.8226376185291</v>
      </c>
      <c r="AJ63" s="165">
        <f>SUM(AJ58:AJ61)</f>
        <v>1724.1239991212219</v>
      </c>
      <c r="AK63" s="165">
        <f>SUM(AK58:AK61)</f>
        <v>2279.5935805056183</v>
      </c>
      <c r="AL63" s="165">
        <f>SUM(AL58:AL61)</f>
        <v>2098.0461974275358</v>
      </c>
      <c r="AO63" s="129"/>
      <c r="BA63" s="128"/>
      <c r="BB63" s="120" t="s">
        <v>195</v>
      </c>
      <c r="BC63" s="165">
        <f>SUM(BC58:BC61)</f>
        <v>1637.1201865621392</v>
      </c>
      <c r="BD63" s="165">
        <f>SUM(BD58:BD61)</f>
        <v>1949.2601235465986</v>
      </c>
      <c r="BE63" s="165">
        <f>SUM(BE58:BE61)</f>
        <v>2595.6771557612569</v>
      </c>
      <c r="BF63" s="165">
        <f>SUM(BF58:BF61)</f>
        <v>2392.1521781734073</v>
      </c>
      <c r="BI63" s="129"/>
      <c r="BK63" s="128"/>
      <c r="BL63" s="120" t="s">
        <v>195</v>
      </c>
      <c r="BM63" s="165">
        <f>SUM(BM58:BM61)</f>
        <v>1744.5978960892708</v>
      </c>
      <c r="BN63" s="165">
        <f>SUM(BN58:BN61)</f>
        <v>2074.8093669593654</v>
      </c>
      <c r="BO63" s="165">
        <f>SUM(BO58:BO61)</f>
        <v>2771.8062213323651</v>
      </c>
      <c r="BP63" s="165">
        <f>SUM(BP58:BP61)</f>
        <v>2556.2313659849879</v>
      </c>
      <c r="BS63" s="129"/>
    </row>
    <row r="64" spans="3:71" x14ac:dyDescent="0.3">
      <c r="C64" s="128"/>
      <c r="D64" s="120" t="s">
        <v>194</v>
      </c>
      <c r="E64" s="120">
        <f>E62/E63</f>
        <v>1.0629732851284033</v>
      </c>
      <c r="F64" s="120">
        <f>F62/F63</f>
        <v>1.2324721690218428</v>
      </c>
      <c r="G64" s="120">
        <f>G62/G63</f>
        <v>0.82125570465266384</v>
      </c>
      <c r="H64" s="120">
        <f>H62/H63</f>
        <v>0.79900587876096474</v>
      </c>
      <c r="K64" s="129"/>
      <c r="M64" s="128"/>
      <c r="N64" s="120" t="s">
        <v>194</v>
      </c>
      <c r="O64" s="120">
        <f>O62/O63</f>
        <v>1.0381411519622099</v>
      </c>
      <c r="P64" s="120">
        <f>P62/P63</f>
        <v>1.0842276418262407</v>
      </c>
      <c r="Q64" s="120">
        <f>Q62/Q63</f>
        <v>0.95592058024014803</v>
      </c>
      <c r="R64" s="120">
        <f>R62/R63</f>
        <v>0.95163388098167745</v>
      </c>
      <c r="U64" s="129"/>
      <c r="AG64" s="128"/>
      <c r="AH64" s="120" t="s">
        <v>194</v>
      </c>
      <c r="AI64" s="120">
        <f>AI62/AI63</f>
        <v>1.0404039715969569</v>
      </c>
      <c r="AJ64" s="120">
        <f>AJ62/AJ63</f>
        <v>1.0914188777155958</v>
      </c>
      <c r="AK64" s="120">
        <f>AK62/AK63</f>
        <v>0.95283164517421925</v>
      </c>
      <c r="AL64" s="120">
        <f>AL62/AL63</f>
        <v>0.94829981574080591</v>
      </c>
      <c r="AO64" s="129"/>
      <c r="BA64" s="128"/>
      <c r="BB64" s="120" t="s">
        <v>194</v>
      </c>
      <c r="BC64" s="120">
        <f>BC62/BC63</f>
        <v>1.0424146183603156</v>
      </c>
      <c r="BD64" s="120">
        <f>BD62/BD63</f>
        <v>1.0981944608282768</v>
      </c>
      <c r="BE64" s="120">
        <f>BE62/BE63</f>
        <v>0.94998673163598069</v>
      </c>
      <c r="BF64" s="120">
        <f>BF62/BF63</f>
        <v>0.94522669678509974</v>
      </c>
      <c r="BI64" s="129"/>
      <c r="BK64" s="128"/>
      <c r="BL64" s="120" t="s">
        <v>194</v>
      </c>
      <c r="BM64" s="120">
        <f>BM62/BM63</f>
        <v>1.1064775628395851</v>
      </c>
      <c r="BN64" s="120">
        <f>BN62/BN63</f>
        <v>1.1680867005908178</v>
      </c>
      <c r="BO64" s="120">
        <f>BO62/BO63</f>
        <v>1.0060653255336298</v>
      </c>
      <c r="BP64" s="120">
        <f>BP62/BP63</f>
        <v>1.0009025708474208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1383.5080158000928</v>
      </c>
      <c r="F69" s="139">
        <f t="shared" ref="F69:H69" si="107">F58*F$64</f>
        <v>0</v>
      </c>
      <c r="G69" s="139">
        <f t="shared" si="107"/>
        <v>351.98523140034246</v>
      </c>
      <c r="H69" s="139">
        <f t="shared" si="107"/>
        <v>255.57051517853569</v>
      </c>
      <c r="I69" s="120">
        <f>I58</f>
        <v>2050</v>
      </c>
      <c r="J69" s="165">
        <f>SUM(E69:H69)</f>
        <v>1991.063762378971</v>
      </c>
      <c r="K69" s="129">
        <f>I69/J69</f>
        <v>1.0296003768109419</v>
      </c>
      <c r="M69" s="128"/>
      <c r="N69" s="4" t="s">
        <v>11</v>
      </c>
      <c r="O69" s="139">
        <f>O58*O$64</f>
        <v>554.51250746738833</v>
      </c>
      <c r="P69" s="139">
        <f t="shared" ref="P69:R69" si="108">P58*P$64</f>
        <v>0</v>
      </c>
      <c r="Q69" s="139">
        <f t="shared" si="108"/>
        <v>936.58337368415835</v>
      </c>
      <c r="R69" s="139">
        <f t="shared" si="108"/>
        <v>640.29318659579019</v>
      </c>
      <c r="S69" s="120">
        <f>S58</f>
        <v>2186.7465511512801</v>
      </c>
      <c r="T69" s="165">
        <f>SUM(O69:R69)</f>
        <v>2131.3890677473369</v>
      </c>
      <c r="U69" s="129">
        <f>S69/T69</f>
        <v>1.0259724910114372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164.82363690459746</v>
      </c>
      <c r="G70" s="139">
        <f t="shared" si="109"/>
        <v>699.47813955268214</v>
      </c>
      <c r="H70" s="139">
        <f t="shared" si="109"/>
        <v>850.58010133652124</v>
      </c>
      <c r="I70" s="120">
        <f>I59</f>
        <v>2050</v>
      </c>
      <c r="J70" s="165">
        <f>SUM(E70:H70)</f>
        <v>1714.8818777938009</v>
      </c>
      <c r="K70" s="129">
        <f>I70/J70</f>
        <v>1.1954176124581417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25.479099999331819</v>
      </c>
      <c r="Q70" s="139">
        <f t="shared" si="110"/>
        <v>961.76139097624775</v>
      </c>
      <c r="R70" s="139">
        <f t="shared" si="110"/>
        <v>1101.1704306780348</v>
      </c>
      <c r="S70" s="120">
        <f>S59</f>
        <v>2186.7465511512801</v>
      </c>
      <c r="T70" s="165">
        <f>SUM(O70:R70)</f>
        <v>2088.4109216536144</v>
      </c>
      <c r="U70" s="129">
        <f>S70/T70</f>
        <v>1.0470863413316203</v>
      </c>
    </row>
    <row r="71" spans="3:21" x14ac:dyDescent="0.3">
      <c r="C71" s="128"/>
      <c r="D71" s="4" t="s">
        <v>13</v>
      </c>
      <c r="E71" s="139">
        <f t="shared" ref="E71:H71" si="111">E60*E$64</f>
        <v>324.63346081074121</v>
      </c>
      <c r="F71" s="139">
        <f t="shared" si="111"/>
        <v>918.82025821401248</v>
      </c>
      <c r="G71" s="139">
        <f t="shared" si="111"/>
        <v>2.536629046975277</v>
      </c>
      <c r="H71" s="139">
        <f t="shared" si="111"/>
        <v>0</v>
      </c>
      <c r="I71" s="120">
        <f>I60</f>
        <v>1054</v>
      </c>
      <c r="J71" s="165">
        <f>SUM(E71:H71)</f>
        <v>1245.9903480717292</v>
      </c>
      <c r="K71" s="129">
        <f>I71/J71</f>
        <v>0.84591345481219038</v>
      </c>
      <c r="M71" s="128"/>
      <c r="N71" s="4" t="s">
        <v>13</v>
      </c>
      <c r="O71" s="139">
        <f t="shared" ref="O71:R71" si="112">O60*O$64</f>
        <v>375.25516114090129</v>
      </c>
      <c r="P71" s="139">
        <f t="shared" si="112"/>
        <v>792.73436976727703</v>
      </c>
      <c r="Q71" s="139">
        <f t="shared" si="112"/>
        <v>19.466267593449913</v>
      </c>
      <c r="R71" s="139">
        <f t="shared" si="112"/>
        <v>0</v>
      </c>
      <c r="S71" s="120">
        <f>S60</f>
        <v>1112.9834646689119</v>
      </c>
      <c r="T71" s="165">
        <f>SUM(O71:R71)</f>
        <v>1187.4557985016281</v>
      </c>
      <c r="U71" s="129">
        <f>S71/T71</f>
        <v>0.93728412128966154</v>
      </c>
    </row>
    <row r="72" spans="3:21" x14ac:dyDescent="0.3">
      <c r="C72" s="128"/>
      <c r="D72" s="4" t="s">
        <v>14</v>
      </c>
      <c r="E72" s="139">
        <f t="shared" ref="E72:H72" si="113">E61*E$64</f>
        <v>341.85852338916567</v>
      </c>
      <c r="F72" s="139">
        <f t="shared" si="113"/>
        <v>966.35610488139014</v>
      </c>
      <c r="G72" s="139">
        <f t="shared" si="113"/>
        <v>0</v>
      </c>
      <c r="H72" s="139">
        <f t="shared" si="113"/>
        <v>1.8493834849429089</v>
      </c>
      <c r="I72" s="120">
        <f>I61</f>
        <v>1108</v>
      </c>
      <c r="J72" s="165">
        <f>SUM(E72:H72)</f>
        <v>1310.0640117554988</v>
      </c>
      <c r="K72" s="129">
        <f>I72/J72</f>
        <v>0.84576019954572224</v>
      </c>
      <c r="M72" s="128"/>
      <c r="N72" s="4" t="s">
        <v>14</v>
      </c>
      <c r="O72" s="139">
        <f t="shared" ref="O72:R72" si="114">O61*O$64</f>
        <v>398.24473635366627</v>
      </c>
      <c r="P72" s="139">
        <f t="shared" si="114"/>
        <v>840.24233625763361</v>
      </c>
      <c r="Q72" s="139">
        <f t="shared" si="114"/>
        <v>0</v>
      </c>
      <c r="R72" s="139">
        <f t="shared" si="114"/>
        <v>13.466944563323592</v>
      </c>
      <c r="S72" s="120">
        <f>S61</f>
        <v>1172.7332381057306</v>
      </c>
      <c r="T72" s="165">
        <f>SUM(O72:R72)</f>
        <v>1251.9540171746235</v>
      </c>
      <c r="U72" s="129">
        <f>S72/T72</f>
        <v>0.93672229332537615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2050</v>
      </c>
      <c r="G74" s="165">
        <f>SUM(G69:G72)</f>
        <v>1054</v>
      </c>
      <c r="H74" s="165">
        <f>SUM(H69:H72)</f>
        <v>1108</v>
      </c>
      <c r="K74" s="129"/>
      <c r="M74" s="128"/>
      <c r="N74" s="120" t="s">
        <v>195</v>
      </c>
      <c r="O74" s="165">
        <f>SUM(O69:O72)</f>
        <v>1328.0124049619558</v>
      </c>
      <c r="P74" s="165">
        <f>SUM(P69:P72)</f>
        <v>1658.4558060242425</v>
      </c>
      <c r="Q74" s="165">
        <f>SUM(Q69:Q72)</f>
        <v>1917.811032253856</v>
      </c>
      <c r="R74" s="165">
        <f>SUM(R69:R72)</f>
        <v>1754.9305618371486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1</v>
      </c>
      <c r="G75" s="120">
        <f>G73/G74</f>
        <v>1</v>
      </c>
      <c r="H75" s="120">
        <f>H73/H74</f>
        <v>1</v>
      </c>
      <c r="K75" s="129"/>
      <c r="M75" s="128"/>
      <c r="N75" s="120" t="s">
        <v>194</v>
      </c>
      <c r="O75" s="120">
        <f>O73/O74</f>
        <v>1.0000000000000002</v>
      </c>
      <c r="P75" s="120">
        <f>P73/P74</f>
        <v>1</v>
      </c>
      <c r="Q75" s="120">
        <f>Q73/Q74</f>
        <v>1</v>
      </c>
      <c r="R75" s="120">
        <f>R73/R74</f>
        <v>1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1424.4603743887342</v>
      </c>
      <c r="F80" s="139">
        <f t="shared" ref="F80:H80" si="115">F69*$K69</f>
        <v>0</v>
      </c>
      <c r="G80" s="139">
        <f t="shared" si="115"/>
        <v>362.40412688167913</v>
      </c>
      <c r="H80" s="139">
        <f t="shared" si="115"/>
        <v>263.13549872958686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568.91457858331455</v>
      </c>
      <c r="P80" s="139">
        <f t="shared" ref="P80:R80" si="116">P69*$U69</f>
        <v>0</v>
      </c>
      <c r="Q80" s="139">
        <f t="shared" si="116"/>
        <v>960.9087769386316</v>
      </c>
      <c r="R80" s="139">
        <f t="shared" si="116"/>
        <v>656.9231956293338</v>
      </c>
      <c r="S80" s="120">
        <f>S69</f>
        <v>2186.7465511512801</v>
      </c>
      <c r="T80" s="165">
        <f>SUM(O80:R80)</f>
        <v>2186.7465511512801</v>
      </c>
      <c r="U80" s="129">
        <f>S80/T80</f>
        <v>1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197.03307850516157</v>
      </c>
      <c r="G81" s="139">
        <f t="shared" si="117"/>
        <v>836.16848755073011</v>
      </c>
      <c r="H81" s="139">
        <f t="shared" si="117"/>
        <v>1016.7984339441084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26.678817598722844</v>
      </c>
      <c r="Q81" s="139">
        <f t="shared" si="118"/>
        <v>1007.0472161113292</v>
      </c>
      <c r="R81" s="139">
        <f t="shared" si="118"/>
        <v>1153.0205174412281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274.61181238205194</v>
      </c>
      <c r="F82" s="139">
        <f t="shared" si="119"/>
        <v>777.24241897724414</v>
      </c>
      <c r="G82" s="139">
        <f t="shared" si="119"/>
        <v>2.1457686407038103</v>
      </c>
      <c r="H82" s="139">
        <f t="shared" si="119"/>
        <v>0</v>
      </c>
      <c r="I82" s="120">
        <f>I71</f>
        <v>1054</v>
      </c>
      <c r="J82" s="165">
        <f>SUM(E82:H82)</f>
        <v>1054</v>
      </c>
      <c r="K82" s="129">
        <f>I82/J82</f>
        <v>1</v>
      </c>
      <c r="M82" s="128"/>
      <c r="N82" s="4" t="s">
        <v>13</v>
      </c>
      <c r="O82" s="139">
        <f t="shared" ref="O82:R82" si="120">O71*$U71</f>
        <v>351.72070396935999</v>
      </c>
      <c r="P82" s="139">
        <f t="shared" si="120"/>
        <v>743.01733718343587</v>
      </c>
      <c r="Q82" s="139">
        <f t="shared" si="120"/>
        <v>18.245423516116116</v>
      </c>
      <c r="R82" s="139">
        <f t="shared" si="120"/>
        <v>0</v>
      </c>
      <c r="S82" s="120">
        <f>S71</f>
        <v>1112.9834646689119</v>
      </c>
      <c r="T82" s="165">
        <f>SUM(O82:R82)</f>
        <v>1112.9834646689119</v>
      </c>
      <c r="U82" s="129">
        <f>S82/T82</f>
        <v>1</v>
      </c>
    </row>
    <row r="83" spans="3:21" x14ac:dyDescent="0.3">
      <c r="C83" s="128"/>
      <c r="D83" s="4" t="s">
        <v>14</v>
      </c>
      <c r="E83" s="139">
        <f t="shared" ref="E83:H83" si="121">E72*$K72</f>
        <v>289.13033295802671</v>
      </c>
      <c r="F83" s="139">
        <f t="shared" si="121"/>
        <v>817.30553209671143</v>
      </c>
      <c r="G83" s="139">
        <f t="shared" si="121"/>
        <v>0</v>
      </c>
      <c r="H83" s="139">
        <f t="shared" si="121"/>
        <v>1.5641349452618778</v>
      </c>
      <c r="I83" s="120">
        <f>I72</f>
        <v>1108</v>
      </c>
      <c r="J83" s="165">
        <f>SUM(E83:H83)</f>
        <v>1108</v>
      </c>
      <c r="K83" s="129">
        <f>I83/J83</f>
        <v>1</v>
      </c>
      <c r="M83" s="128"/>
      <c r="N83" s="4" t="s">
        <v>14</v>
      </c>
      <c r="O83" s="139">
        <f t="shared" ref="O83:R83" si="122">O72*$U72</f>
        <v>373.04472274196604</v>
      </c>
      <c r="P83" s="139">
        <f t="shared" si="122"/>
        <v>787.07372816832242</v>
      </c>
      <c r="Q83" s="139">
        <f t="shared" si="122"/>
        <v>0</v>
      </c>
      <c r="R83" s="139">
        <f t="shared" si="122"/>
        <v>12.614787195442181</v>
      </c>
      <c r="S83" s="120">
        <f>S72</f>
        <v>1172.7332381057306</v>
      </c>
      <c r="T83" s="165">
        <f>SUM(O83:R83)</f>
        <v>1172.7332381057306</v>
      </c>
      <c r="U83" s="129">
        <f>S83/T83</f>
        <v>1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1988.2025197288128</v>
      </c>
      <c r="F85" s="165">
        <f>SUM(F80:F83)</f>
        <v>1791.5810295791171</v>
      </c>
      <c r="G85" s="165">
        <f>SUM(G80:G83)</f>
        <v>1200.718383073113</v>
      </c>
      <c r="H85" s="165">
        <f>SUM(H80:H83)</f>
        <v>1281.4980676189573</v>
      </c>
      <c r="K85" s="129"/>
      <c r="M85" s="128"/>
      <c r="N85" s="120" t="s">
        <v>195</v>
      </c>
      <c r="O85" s="165">
        <f>SUM(O80:O83)</f>
        <v>1293.6800052946405</v>
      </c>
      <c r="P85" s="165">
        <f>SUM(P80:P83)</f>
        <v>1556.7698829504811</v>
      </c>
      <c r="Q85" s="165">
        <f>SUM(Q80:Q83)</f>
        <v>1986.2014165660769</v>
      </c>
      <c r="R85" s="165">
        <f>SUM(R80:R83)</f>
        <v>1822.5585002660041</v>
      </c>
      <c r="U85" s="129"/>
    </row>
    <row r="86" spans="3:21" x14ac:dyDescent="0.3">
      <c r="C86" s="128"/>
      <c r="D86" s="120" t="s">
        <v>194</v>
      </c>
      <c r="E86" s="120">
        <f>E84/E85</f>
        <v>1.0310820852795299</v>
      </c>
      <c r="F86" s="120">
        <f>F84/F85</f>
        <v>1.1442407382944837</v>
      </c>
      <c r="G86" s="120">
        <f>G84/G85</f>
        <v>0.87780783142704732</v>
      </c>
      <c r="H86" s="120">
        <f>H84/H85</f>
        <v>0.86461308682164517</v>
      </c>
      <c r="K86" s="129"/>
      <c r="M86" s="128"/>
      <c r="N86" s="120" t="s">
        <v>194</v>
      </c>
      <c r="O86" s="120">
        <f>O84/O85</f>
        <v>1.0265385563097547</v>
      </c>
      <c r="P86" s="120">
        <f>P84/P85</f>
        <v>1.0653185317800729</v>
      </c>
      <c r="Q86" s="120">
        <f>Q84/Q85</f>
        <v>0.96556724623101897</v>
      </c>
      <c r="R86" s="120">
        <f>R84/R85</f>
        <v>0.96289395461435934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1468.7355732227959</v>
      </c>
      <c r="F91" s="139">
        <f t="shared" ref="F91:H91" si="123">F80*F$86</f>
        <v>0</v>
      </c>
      <c r="G91" s="139">
        <f t="shared" si="123"/>
        <v>318.12118071821925</v>
      </c>
      <c r="H91" s="139">
        <f t="shared" si="123"/>
        <v>227.51039580894118</v>
      </c>
      <c r="I91" s="120">
        <f>I80</f>
        <v>2050</v>
      </c>
      <c r="J91" s="165">
        <f>SUM(E91:H91)</f>
        <v>2014.3671497499563</v>
      </c>
      <c r="K91" s="129">
        <f>I91/J91</f>
        <v>1.0176893523380119</v>
      </c>
      <c r="M91" s="128"/>
      <c r="N91" s="4" t="s">
        <v>11</v>
      </c>
      <c r="O91" s="139">
        <f>O80*O$86</f>
        <v>584.01275016248815</v>
      </c>
      <c r="P91" s="139">
        <f t="shared" ref="P91:R91" si="124">P80*P$86</f>
        <v>0</v>
      </c>
      <c r="Q91" s="139">
        <f t="shared" si="124"/>
        <v>927.82204162785104</v>
      </c>
      <c r="R91" s="139">
        <f t="shared" si="124"/>
        <v>632.5473737174317</v>
      </c>
      <c r="S91" s="120">
        <f>S80</f>
        <v>2186.7465511512801</v>
      </c>
      <c r="T91" s="165">
        <f>SUM(O91:R91)</f>
        <v>2144.3821655077709</v>
      </c>
      <c r="U91" s="129">
        <f>S91/T91</f>
        <v>1.0197559867475756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225.45327521718104</v>
      </c>
      <c r="G92" s="139">
        <f t="shared" si="125"/>
        <v>733.99524676454041</v>
      </c>
      <c r="H92" s="139">
        <f t="shared" si="125"/>
        <v>879.13723264783027</v>
      </c>
      <c r="I92" s="120">
        <f>I81</f>
        <v>2050</v>
      </c>
      <c r="J92" s="165">
        <f>SUM(E92:H92)</f>
        <v>1838.5857546295517</v>
      </c>
      <c r="K92" s="129">
        <f>I92/J92</f>
        <v>1.1149874270689348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28.421438793899789</v>
      </c>
      <c r="Q92" s="139">
        <f t="shared" si="126"/>
        <v>972.37180728523003</v>
      </c>
      <c r="R92" s="139">
        <f t="shared" si="126"/>
        <v>1110.236485790479</v>
      </c>
      <c r="S92" s="120">
        <f>S81</f>
        <v>2186.7465511512801</v>
      </c>
      <c r="T92" s="165">
        <f>SUM(O92:R92)</f>
        <v>2111.0297318696089</v>
      </c>
      <c r="U92" s="129">
        <f>S92/T92</f>
        <v>1.0358672443777537</v>
      </c>
    </row>
    <row r="93" spans="3:21" x14ac:dyDescent="0.3">
      <c r="C93" s="128"/>
      <c r="D93" s="4" t="s">
        <v>13</v>
      </c>
      <c r="E93" s="139">
        <f t="shared" ref="E93:H93" si="127">E82*E$86</f>
        <v>283.14732015327718</v>
      </c>
      <c r="F93" s="139">
        <f t="shared" si="127"/>
        <v>889.35243932431229</v>
      </c>
      <c r="G93" s="139">
        <f t="shared" si="127"/>
        <v>1.8835725172403748</v>
      </c>
      <c r="H93" s="139">
        <f t="shared" si="127"/>
        <v>0</v>
      </c>
      <c r="I93" s="120">
        <f>I82</f>
        <v>1054</v>
      </c>
      <c r="J93" s="165">
        <f>SUM(E93:H93)</f>
        <v>1174.3833319948299</v>
      </c>
      <c r="K93" s="129">
        <f>I93/J93</f>
        <v>0.89749230194680607</v>
      </c>
      <c r="M93" s="128"/>
      <c r="N93" s="4" t="s">
        <v>13</v>
      </c>
      <c r="O93" s="139">
        <f t="shared" ref="O93:R93" si="128">O82*O$86</f>
        <v>361.05486367695738</v>
      </c>
      <c r="P93" s="139">
        <f t="shared" si="128"/>
        <v>791.55013873539724</v>
      </c>
      <c r="Q93" s="139">
        <f t="shared" si="128"/>
        <v>17.617183340774915</v>
      </c>
      <c r="R93" s="139">
        <f t="shared" si="128"/>
        <v>0</v>
      </c>
      <c r="S93" s="120">
        <f>S82</f>
        <v>1112.9834646689119</v>
      </c>
      <c r="T93" s="165">
        <f>SUM(O93:R93)</f>
        <v>1170.2221857531297</v>
      </c>
      <c r="U93" s="129">
        <f>S93/T93</f>
        <v>0.95108730480324966</v>
      </c>
    </row>
    <row r="94" spans="3:21" x14ac:dyDescent="0.3">
      <c r="C94" s="128"/>
      <c r="D94" s="4" t="s">
        <v>14</v>
      </c>
      <c r="E94" s="139">
        <f t="shared" ref="E94:H94" si="129">E83*E$86</f>
        <v>298.11710662392699</v>
      </c>
      <c r="F94" s="139">
        <f t="shared" si="129"/>
        <v>935.1942854585069</v>
      </c>
      <c r="G94" s="139">
        <f t="shared" si="129"/>
        <v>0</v>
      </c>
      <c r="H94" s="139">
        <f t="shared" si="129"/>
        <v>1.3523715432284771</v>
      </c>
      <c r="I94" s="120">
        <f>I83</f>
        <v>1108</v>
      </c>
      <c r="J94" s="165">
        <f>SUM(E94:H94)</f>
        <v>1234.6637636256623</v>
      </c>
      <c r="K94" s="129">
        <f>I94/J94</f>
        <v>0.89741031740195665</v>
      </c>
      <c r="M94" s="128"/>
      <c r="N94" s="4" t="s">
        <v>14</v>
      </c>
      <c r="O94" s="139">
        <f t="shared" ref="O94:R94" si="130">O83*O$86</f>
        <v>382.94479112251054</v>
      </c>
      <c r="P94" s="139">
        <f t="shared" si="130"/>
        <v>838.48422849494546</v>
      </c>
      <c r="Q94" s="139">
        <f t="shared" si="130"/>
        <v>0</v>
      </c>
      <c r="R94" s="139">
        <f t="shared" si="130"/>
        <v>12.146702329237906</v>
      </c>
      <c r="S94" s="120">
        <f>S83</f>
        <v>1172.7332381057306</v>
      </c>
      <c r="T94" s="165">
        <f>SUM(O94:R94)</f>
        <v>1233.5757219466941</v>
      </c>
      <c r="U94" s="129">
        <f>S94/T94</f>
        <v>0.95067794967223529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</v>
      </c>
      <c r="F96" s="165">
        <f>SUM(F91:F94)</f>
        <v>2050</v>
      </c>
      <c r="G96" s="165">
        <f>SUM(G91:G94)</f>
        <v>1054</v>
      </c>
      <c r="H96" s="165">
        <f>SUM(H91:H94)</f>
        <v>1107.9999999999998</v>
      </c>
      <c r="K96" s="129"/>
      <c r="M96" s="128"/>
      <c r="N96" s="120" t="s">
        <v>195</v>
      </c>
      <c r="O96" s="165">
        <f>SUM(O91:O94)</f>
        <v>1328.0124049619562</v>
      </c>
      <c r="P96" s="165">
        <f>SUM(P91:P94)</f>
        <v>1658.4558060242425</v>
      </c>
      <c r="Q96" s="165">
        <f>SUM(Q91:Q94)</f>
        <v>1917.8110322538562</v>
      </c>
      <c r="R96" s="165">
        <f>SUM(R91:R94)</f>
        <v>1754.9305618371486</v>
      </c>
      <c r="U96" s="129"/>
    </row>
    <row r="97" spans="3:21" x14ac:dyDescent="0.3">
      <c r="C97" s="128"/>
      <c r="D97" s="120" t="s">
        <v>194</v>
      </c>
      <c r="E97" s="120">
        <f>E95/E96</f>
        <v>1</v>
      </c>
      <c r="F97" s="120">
        <f>F95/F96</f>
        <v>1</v>
      </c>
      <c r="G97" s="120">
        <f>G95/G96</f>
        <v>1</v>
      </c>
      <c r="H97" s="120">
        <f>H95/H96</f>
        <v>1.0000000000000002</v>
      </c>
      <c r="K97" s="129"/>
      <c r="M97" s="128"/>
      <c r="N97" s="120" t="s">
        <v>194</v>
      </c>
      <c r="O97" s="120">
        <f>O95/O96</f>
        <v>0.99999999999999978</v>
      </c>
      <c r="P97" s="120">
        <f>P95/P96</f>
        <v>1</v>
      </c>
      <c r="Q97" s="120">
        <f>Q95/Q96</f>
        <v>0.99999999999999989</v>
      </c>
      <c r="R97" s="120">
        <f>R95/R96</f>
        <v>1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1494.7165542689058</v>
      </c>
      <c r="F102" s="139">
        <f t="shared" ref="F102:H102" si="131">F91*$K91</f>
        <v>0</v>
      </c>
      <c r="G102" s="139">
        <f t="shared" si="131"/>
        <v>323.74853837012819</v>
      </c>
      <c r="H102" s="139">
        <f t="shared" si="131"/>
        <v>231.53490736096609</v>
      </c>
      <c r="I102" s="120">
        <f>I91</f>
        <v>2050</v>
      </c>
      <c r="J102" s="165">
        <f>SUM(E102:H102)</f>
        <v>2050</v>
      </c>
      <c r="K102" s="129">
        <f>I102/J102</f>
        <v>1</v>
      </c>
      <c r="M102" s="128"/>
      <c r="N102" s="4" t="s">
        <v>11</v>
      </c>
      <c r="O102" s="139">
        <f>O91*$U91</f>
        <v>595.55049831511349</v>
      </c>
      <c r="P102" s="139">
        <f t="shared" ref="P102:R102" si="132">P91*$U91</f>
        <v>0</v>
      </c>
      <c r="Q102" s="139">
        <f t="shared" si="132"/>
        <v>946.15208158635937</v>
      </c>
      <c r="R102" s="139">
        <f t="shared" si="132"/>
        <v>645.04397124980699</v>
      </c>
      <c r="S102" s="120">
        <f>S91</f>
        <v>2186.7465511512801</v>
      </c>
      <c r="T102" s="165">
        <f>SUM(O102:R102)</f>
        <v>2186.7465511512796</v>
      </c>
      <c r="U102" s="129">
        <f>S102/T102</f>
        <v>1.0000000000000002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251.37756725866913</v>
      </c>
      <c r="G103" s="139">
        <f t="shared" si="133"/>
        <v>818.39547167082287</v>
      </c>
      <c r="H103" s="139">
        <f t="shared" si="133"/>
        <v>980.22696107050785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29.440837484687961</v>
      </c>
      <c r="Q103" s="139">
        <f t="shared" si="134"/>
        <v>1007.2481045231674</v>
      </c>
      <c r="R103" s="139">
        <f t="shared" si="134"/>
        <v>1150.0576091434245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254.12254015443401</v>
      </c>
      <c r="F104" s="139">
        <f t="shared" si="135"/>
        <v>798.18696801118426</v>
      </c>
      <c r="G104" s="139">
        <f t="shared" si="135"/>
        <v>1.6904918343818041</v>
      </c>
      <c r="H104" s="139">
        <f t="shared" si="135"/>
        <v>0</v>
      </c>
      <c r="I104" s="120">
        <f>I93</f>
        <v>1054</v>
      </c>
      <c r="J104" s="165">
        <f>SUM(E104:H104)</f>
        <v>1054.0000000000002</v>
      </c>
      <c r="K104" s="129">
        <f>I104/J104</f>
        <v>0.99999999999999978</v>
      </c>
      <c r="M104" s="128"/>
      <c r="N104" s="4" t="s">
        <v>13</v>
      </c>
      <c r="O104" s="139">
        <f t="shared" ref="O104:R104" si="136">O93*$U93</f>
        <v>343.39469718062213</v>
      </c>
      <c r="P104" s="139">
        <f t="shared" si="136"/>
        <v>752.83328806648728</v>
      </c>
      <c r="Q104" s="139">
        <f t="shared" si="136"/>
        <v>16.755479421802324</v>
      </c>
      <c r="R104" s="139">
        <f t="shared" si="136"/>
        <v>0</v>
      </c>
      <c r="S104" s="120">
        <f>S93</f>
        <v>1112.9834646689119</v>
      </c>
      <c r="T104" s="165">
        <f>SUM(O104:R104)</f>
        <v>1112.9834646689119</v>
      </c>
      <c r="U104" s="129">
        <f>S104/T104</f>
        <v>1</v>
      </c>
    </row>
    <row r="105" spans="3:21" x14ac:dyDescent="0.3">
      <c r="C105" s="128"/>
      <c r="D105" s="4" t="s">
        <v>14</v>
      </c>
      <c r="E105" s="139">
        <f t="shared" ref="E105:H105" si="137">E94*$K94</f>
        <v>267.53336727833124</v>
      </c>
      <c r="F105" s="139">
        <f t="shared" si="137"/>
        <v>839.25300054581476</v>
      </c>
      <c r="G105" s="139">
        <f t="shared" si="137"/>
        <v>0</v>
      </c>
      <c r="H105" s="139">
        <f t="shared" si="137"/>
        <v>1.2136321758540416</v>
      </c>
      <c r="I105" s="120">
        <f>I94</f>
        <v>1108</v>
      </c>
      <c r="J105" s="165">
        <f>SUM(E105:H105)</f>
        <v>1108</v>
      </c>
      <c r="K105" s="129">
        <f>I105/J105</f>
        <v>1</v>
      </c>
      <c r="M105" s="128"/>
      <c r="N105" s="4" t="s">
        <v>14</v>
      </c>
      <c r="O105" s="139">
        <f t="shared" ref="O105:R105" si="138">O94*$U94</f>
        <v>364.05716886201071</v>
      </c>
      <c r="P105" s="139">
        <f t="shared" si="138"/>
        <v>797.12846717808077</v>
      </c>
      <c r="Q105" s="139">
        <f t="shared" si="138"/>
        <v>0</v>
      </c>
      <c r="R105" s="139">
        <f t="shared" si="138"/>
        <v>11.547602065638857</v>
      </c>
      <c r="S105" s="120">
        <f>S94</f>
        <v>1172.7332381057306</v>
      </c>
      <c r="T105" s="165">
        <f>SUM(O105:R105)</f>
        <v>1172.7332381057304</v>
      </c>
      <c r="U105" s="129">
        <f>S105/T105</f>
        <v>1.0000000000000002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2016.3724617016712</v>
      </c>
      <c r="F107" s="165">
        <f>SUM(F102:F105)</f>
        <v>1888.8175358156682</v>
      </c>
      <c r="G107" s="165">
        <f>SUM(G102:G105)</f>
        <v>1143.834501875333</v>
      </c>
      <c r="H107" s="165">
        <f>SUM(H102:H105)</f>
        <v>1212.9755006073278</v>
      </c>
      <c r="K107" s="129"/>
      <c r="M107" s="128"/>
      <c r="N107" s="120" t="s">
        <v>195</v>
      </c>
      <c r="O107" s="165">
        <f>SUM(O102:O105)</f>
        <v>1303.0023643577463</v>
      </c>
      <c r="P107" s="165">
        <f>SUM(P102:P105)</f>
        <v>1579.402592729256</v>
      </c>
      <c r="Q107" s="165">
        <f>SUM(Q102:Q105)</f>
        <v>1970.1556655313291</v>
      </c>
      <c r="R107" s="165">
        <f>SUM(R102:R105)</f>
        <v>1806.6491824588702</v>
      </c>
      <c r="U107" s="129"/>
    </row>
    <row r="108" spans="3:21" x14ac:dyDescent="0.3">
      <c r="C108" s="128"/>
      <c r="D108" s="120" t="s">
        <v>194</v>
      </c>
      <c r="E108" s="120">
        <f>E106/E107</f>
        <v>1.0166772453686208</v>
      </c>
      <c r="F108" s="120">
        <f>F106/F107</f>
        <v>1.0853351163508373</v>
      </c>
      <c r="G108" s="120">
        <f>G106/G107</f>
        <v>0.92146197572459299</v>
      </c>
      <c r="H108" s="120">
        <f>H106/H107</f>
        <v>0.91345620702580776</v>
      </c>
      <c r="K108" s="129"/>
      <c r="M108" s="128"/>
      <c r="N108" s="120" t="s">
        <v>194</v>
      </c>
      <c r="O108" s="120">
        <f>O106/O107</f>
        <v>1.0191941636395552</v>
      </c>
      <c r="P108" s="120">
        <f>P106/P107</f>
        <v>1.0500526044840666</v>
      </c>
      <c r="Q108" s="120">
        <f>Q106/Q107</f>
        <v>0.97343121957657275</v>
      </c>
      <c r="R108" s="120">
        <f>R106/R107</f>
        <v>0.97137318018137209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1519.6443090009877</v>
      </c>
      <c r="F113" s="139">
        <f t="shared" ref="F113:H113" si="139">F102*F$108</f>
        <v>0</v>
      </c>
      <c r="G113" s="139">
        <f t="shared" si="139"/>
        <v>298.32196780448754</v>
      </c>
      <c r="H113" s="139">
        <f t="shared" si="139"/>
        <v>211.49699827201985</v>
      </c>
      <c r="I113" s="120">
        <f>I102</f>
        <v>2050</v>
      </c>
      <c r="J113" s="165">
        <f>SUM(E113:H113)</f>
        <v>2029.4632750774952</v>
      </c>
      <c r="K113" s="129">
        <f>I113/J113</f>
        <v>1.0101192887669872</v>
      </c>
      <c r="M113" s="128"/>
      <c r="N113" s="4" t="s">
        <v>11</v>
      </c>
      <c r="O113" s="139">
        <f>O102*O$108</f>
        <v>606.9815920353924</v>
      </c>
      <c r="P113" s="139">
        <f t="shared" ref="P113:R113" si="140">P102*P$108</f>
        <v>0</v>
      </c>
      <c r="Q113" s="139">
        <f t="shared" si="140"/>
        <v>921.01397468352275</v>
      </c>
      <c r="R113" s="139">
        <f t="shared" si="140"/>
        <v>626.57841370974654</v>
      </c>
      <c r="S113" s="120">
        <f>S102</f>
        <v>2186.7465511512801</v>
      </c>
      <c r="T113" s="165">
        <f>SUM(O113:R113)</f>
        <v>2154.5739804286618</v>
      </c>
      <c r="U113" s="129">
        <f>S113/T113</f>
        <v>1.0149322190905774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272.82890120867808</v>
      </c>
      <c r="G114" s="139">
        <f t="shared" si="141"/>
        <v>754.12030824985663</v>
      </c>
      <c r="H114" s="139">
        <f t="shared" si="141"/>
        <v>895.39440188390029</v>
      </c>
      <c r="I114" s="120">
        <f>I103</f>
        <v>2050</v>
      </c>
      <c r="J114" s="165">
        <f>SUM(E114:H114)</f>
        <v>1922.343611342435</v>
      </c>
      <c r="K114" s="129">
        <f>I114/J114</f>
        <v>1.0664066444231677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30.914428078988728</v>
      </c>
      <c r="Q114" s="139">
        <f t="shared" si="142"/>
        <v>980.48675080217811</v>
      </c>
      <c r="R114" s="139">
        <f t="shared" si="142"/>
        <v>1117.1351171854337</v>
      </c>
      <c r="S114" s="120">
        <f>S103</f>
        <v>2186.7465511512801</v>
      </c>
      <c r="T114" s="165">
        <f>SUM(O114:R114)</f>
        <v>2128.5362960666007</v>
      </c>
      <c r="U114" s="129">
        <f>S114/T114</f>
        <v>1.0273475510811105</v>
      </c>
    </row>
    <row r="115" spans="3:71" x14ac:dyDescent="0.3">
      <c r="C115" s="128"/>
      <c r="D115" s="4" t="s">
        <v>13</v>
      </c>
      <c r="E115" s="139">
        <f t="shared" ref="E115:H115" si="143">E104*E$108</f>
        <v>258.36060411028672</v>
      </c>
      <c r="F115" s="139">
        <f t="shared" si="143"/>
        <v>866.30034579614073</v>
      </c>
      <c r="G115" s="139">
        <f t="shared" si="143"/>
        <v>1.5577239456557486</v>
      </c>
      <c r="H115" s="139">
        <f t="shared" si="143"/>
        <v>0</v>
      </c>
      <c r="I115" s="120">
        <f>I104</f>
        <v>1054</v>
      </c>
      <c r="J115" s="165">
        <f>SUM(E115:H115)</f>
        <v>1126.2186738520832</v>
      </c>
      <c r="K115" s="129">
        <f>I115/J115</f>
        <v>0.93587508755731363</v>
      </c>
      <c r="M115" s="128"/>
      <c r="N115" s="4" t="s">
        <v>13</v>
      </c>
      <c r="O115" s="139">
        <f t="shared" ref="O115:R115" si="144">O104*O$108</f>
        <v>349.9858711912625</v>
      </c>
      <c r="P115" s="139">
        <f t="shared" si="144"/>
        <v>790.51455487651856</v>
      </c>
      <c r="Q115" s="139">
        <f t="shared" si="144"/>
        <v>16.310306768155204</v>
      </c>
      <c r="R115" s="139">
        <f t="shared" si="144"/>
        <v>0</v>
      </c>
      <c r="S115" s="120">
        <f>S104</f>
        <v>1112.9834646689119</v>
      </c>
      <c r="T115" s="165">
        <f>SUM(O115:R115)</f>
        <v>1156.8107328359363</v>
      </c>
      <c r="U115" s="129">
        <f>S115/T115</f>
        <v>0.96211370890415127</v>
      </c>
    </row>
    <row r="116" spans="3:71" x14ac:dyDescent="0.3">
      <c r="C116" s="128"/>
      <c r="D116" s="4" t="s">
        <v>14</v>
      </c>
      <c r="E116" s="139">
        <f t="shared" ref="E116:H116" si="145">E105*E$108</f>
        <v>271.99508688872533</v>
      </c>
      <c r="F116" s="139">
        <f t="shared" si="145"/>
        <v>910.87075299518119</v>
      </c>
      <c r="G116" s="139">
        <f t="shared" si="145"/>
        <v>0</v>
      </c>
      <c r="H116" s="139">
        <f t="shared" si="145"/>
        <v>1.108599844080111</v>
      </c>
      <c r="I116" s="120">
        <f>I105</f>
        <v>1108</v>
      </c>
      <c r="J116" s="165">
        <f>SUM(E116:H116)</f>
        <v>1183.9744397279867</v>
      </c>
      <c r="K116" s="129">
        <f>I116/J116</f>
        <v>0.93583101359397458</v>
      </c>
      <c r="M116" s="128"/>
      <c r="N116" s="4" t="s">
        <v>14</v>
      </c>
      <c r="O116" s="139">
        <f t="shared" ref="O116:R116" si="146">O105*O$108</f>
        <v>371.04494173530134</v>
      </c>
      <c r="P116" s="139">
        <f t="shared" si="146"/>
        <v>837.02682306873544</v>
      </c>
      <c r="Q116" s="139">
        <f t="shared" si="146"/>
        <v>0</v>
      </c>
      <c r="R116" s="139">
        <f t="shared" si="146"/>
        <v>11.217030941968599</v>
      </c>
      <c r="S116" s="120">
        <f>S105</f>
        <v>1172.7332381057306</v>
      </c>
      <c r="T116" s="165">
        <f>SUM(O116:R116)</f>
        <v>1219.2887957460055</v>
      </c>
      <c r="U116" s="129">
        <f>S116/T116</f>
        <v>0.96181744816920878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2049.9999999999995</v>
      </c>
      <c r="F118" s="165">
        <f>SUM(F113:F116)</f>
        <v>2050</v>
      </c>
      <c r="G118" s="165">
        <f>SUM(G113:G116)</f>
        <v>1053.9999999999998</v>
      </c>
      <c r="H118" s="165">
        <f>SUM(H113:H116)</f>
        <v>1108.0000000000002</v>
      </c>
      <c r="K118" s="129"/>
      <c r="M118" s="128"/>
      <c r="N118" s="120" t="s">
        <v>195</v>
      </c>
      <c r="O118" s="165">
        <f>SUM(O113:O116)</f>
        <v>1328.0124049619562</v>
      </c>
      <c r="P118" s="165">
        <f>SUM(P113:P116)</f>
        <v>1658.4558060242427</v>
      </c>
      <c r="Q118" s="165">
        <f>SUM(Q113:Q116)</f>
        <v>1917.8110322538562</v>
      </c>
      <c r="R118" s="165">
        <f>SUM(R113:R116)</f>
        <v>1754.9305618371488</v>
      </c>
      <c r="U118" s="129"/>
    </row>
    <row r="119" spans="3:71" x14ac:dyDescent="0.3">
      <c r="C119" s="128"/>
      <c r="D119" s="120" t="s">
        <v>194</v>
      </c>
      <c r="E119" s="120">
        <f>E117/E118</f>
        <v>1.0000000000000002</v>
      </c>
      <c r="F119" s="120">
        <f>F117/F118</f>
        <v>1</v>
      </c>
      <c r="G119" s="120">
        <f>G117/G118</f>
        <v>1.0000000000000002</v>
      </c>
      <c r="H119" s="120">
        <f>H117/H118</f>
        <v>0.99999999999999978</v>
      </c>
      <c r="K119" s="129"/>
      <c r="M119" s="128"/>
      <c r="N119" s="120" t="s">
        <v>194</v>
      </c>
      <c r="O119" s="120">
        <f>O117/O118</f>
        <v>0.99999999999999978</v>
      </c>
      <c r="P119" s="120">
        <f>P117/P118</f>
        <v>0.99999999999999989</v>
      </c>
      <c r="Q119" s="120">
        <f>Q117/Q118</f>
        <v>0.99999999999999989</v>
      </c>
      <c r="R119" s="120">
        <f>R117/R118</f>
        <v>0.99999999999999989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1519.6443090009877</v>
      </c>
      <c r="F122" s="159">
        <f t="shared" si="148"/>
        <v>0</v>
      </c>
      <c r="G122" s="159">
        <f t="shared" si="148"/>
        <v>298.32196780448754</v>
      </c>
      <c r="H122" s="158">
        <f t="shared" si="148"/>
        <v>211.49699827201985</v>
      </c>
      <c r="N122" s="150"/>
      <c r="O122" s="160" t="str">
        <f>N36</f>
        <v>A</v>
      </c>
      <c r="P122" s="159">
        <f>O113</f>
        <v>606.9815920353924</v>
      </c>
      <c r="Q122" s="159">
        <f t="shared" ref="Q122:S122" si="149">P113</f>
        <v>0</v>
      </c>
      <c r="R122" s="159">
        <f t="shared" si="149"/>
        <v>921.01397468352275</v>
      </c>
      <c r="S122" s="159">
        <f t="shared" si="149"/>
        <v>626.57841370974654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523.10742792550263</v>
      </c>
      <c r="AA122" s="159">
        <f t="shared" ref="AA122:AC122" si="150">Z47</f>
        <v>0</v>
      </c>
      <c r="AB122" s="159">
        <f t="shared" si="150"/>
        <v>950.72188513956996</v>
      </c>
      <c r="AC122" s="159">
        <f t="shared" si="150"/>
        <v>652.75670554925671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617.12758594987213</v>
      </c>
      <c r="AK122" s="159">
        <f t="shared" ref="AK122:AM122" si="151">AJ58</f>
        <v>0</v>
      </c>
      <c r="AL122" s="159">
        <f t="shared" si="151"/>
        <v>1111.4859628851964</v>
      </c>
      <c r="AM122" s="159">
        <f t="shared" si="151"/>
        <v>763.77049112719817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592.7680132242491</v>
      </c>
      <c r="AU122" s="159">
        <f t="shared" si="147"/>
        <v>0</v>
      </c>
      <c r="AV122" s="159">
        <f t="shared" si="147"/>
        <v>1213.5587327530138</v>
      </c>
      <c r="AW122" s="158">
        <f t="shared" si="147"/>
        <v>856.61241881864305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713.96942272469153</v>
      </c>
      <c r="BE122" s="159">
        <f t="shared" ref="BE122:BG122" si="152">BD58</f>
        <v>0</v>
      </c>
      <c r="BF122" s="159">
        <f t="shared" si="152"/>
        <v>1263.6195750351824</v>
      </c>
      <c r="BG122" s="159">
        <f t="shared" si="152"/>
        <v>868.94643731628094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768.28881591936954</v>
      </c>
      <c r="BO122" s="159">
        <f t="shared" ref="BO122:BQ122" si="153">BN58</f>
        <v>0</v>
      </c>
      <c r="BP122" s="159">
        <f t="shared" si="153"/>
        <v>1348.3220733221931</v>
      </c>
      <c r="BQ122" s="159">
        <f t="shared" si="153"/>
        <v>927.56269017775071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272.82890120867808</v>
      </c>
      <c r="G123" s="159">
        <f t="shared" si="148"/>
        <v>754.12030824985663</v>
      </c>
      <c r="H123" s="158">
        <f t="shared" si="148"/>
        <v>895.39440188390029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30.914428078988728</v>
      </c>
      <c r="R123" s="159">
        <f t="shared" si="154"/>
        <v>980.48675080217811</v>
      </c>
      <c r="S123" s="159">
        <f t="shared" si="154"/>
        <v>1117.1351171854337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22.407934947067524</v>
      </c>
      <c r="AB123" s="159">
        <f t="shared" si="155"/>
        <v>945.32370791835001</v>
      </c>
      <c r="AC123" s="159">
        <f t="shared" si="155"/>
        <v>1087.009065263514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27.64058702563845</v>
      </c>
      <c r="AL123" s="159">
        <f t="shared" si="156"/>
        <v>1145.9464071114448</v>
      </c>
      <c r="AM123" s="159">
        <f t="shared" si="156"/>
        <v>1318.7970458251839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25.224426369100264</v>
      </c>
      <c r="AV123" s="159">
        <f t="shared" si="147"/>
        <v>1208.7600916376257</v>
      </c>
      <c r="AW123" s="158">
        <f t="shared" si="147"/>
        <v>1428.9546467891801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32.518955290927885</v>
      </c>
      <c r="BF123" s="159">
        <f t="shared" si="157"/>
        <v>1307.8235882352947</v>
      </c>
      <c r="BG123" s="159">
        <f t="shared" si="157"/>
        <v>1506.192891549932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35.273314139477804</v>
      </c>
      <c r="BP123" s="159">
        <f t="shared" si="158"/>
        <v>1398.0983870469274</v>
      </c>
      <c r="BQ123" s="159">
        <f t="shared" si="158"/>
        <v>1610.8018782329086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258.36060411028672</v>
      </c>
      <c r="F124" s="159">
        <f t="shared" si="148"/>
        <v>866.30034579614073</v>
      </c>
      <c r="G124" s="159">
        <f t="shared" si="148"/>
        <v>1.5577239456557486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349.9858711912625</v>
      </c>
      <c r="Q124" s="159">
        <f t="shared" si="159"/>
        <v>790.51455487651856</v>
      </c>
      <c r="R124" s="159">
        <f t="shared" si="159"/>
        <v>16.310306768155204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389.92754289741515</v>
      </c>
      <c r="AA124" s="159">
        <f t="shared" si="160"/>
        <v>793.07995712998866</v>
      </c>
      <c r="AB124" s="159">
        <f t="shared" si="160"/>
        <v>21.765439195935919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400.63006664304748</v>
      </c>
      <c r="AK124" s="159">
        <f t="shared" si="161"/>
        <v>821.68373108396224</v>
      </c>
      <c r="AL124" s="159">
        <f t="shared" si="161"/>
        <v>22.161210508976971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427.83212432607064</v>
      </c>
      <c r="AU124" s="159">
        <f t="shared" si="147"/>
        <v>862.93838579773717</v>
      </c>
      <c r="AV124" s="159">
        <f t="shared" si="147"/>
        <v>26.901119150183959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445.82797770969904</v>
      </c>
      <c r="BE124" s="159">
        <f t="shared" si="162"/>
        <v>926.27649141143115</v>
      </c>
      <c r="BF124" s="159">
        <f t="shared" si="162"/>
        <v>24.233992490779535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470.97747335727786</v>
      </c>
      <c r="BO124" s="159">
        <f t="shared" si="163"/>
        <v>984.52550633516739</v>
      </c>
      <c r="BP124" s="159">
        <f t="shared" si="163"/>
        <v>25.385760963244525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271.99508688872533</v>
      </c>
      <c r="F125" s="154">
        <f t="shared" si="148"/>
        <v>910.87075299518119</v>
      </c>
      <c r="G125" s="154">
        <f t="shared" si="148"/>
        <v>0</v>
      </c>
      <c r="H125" s="153">
        <f t="shared" si="148"/>
        <v>1.108599844080111</v>
      </c>
      <c r="N125" s="152"/>
      <c r="O125" s="155" t="str">
        <f>N39</f>
        <v>D</v>
      </c>
      <c r="P125" s="159">
        <f t="shared" ref="P125:S125" si="164">O116</f>
        <v>371.04494173530134</v>
      </c>
      <c r="Q125" s="159">
        <f t="shared" si="164"/>
        <v>837.02682306873544</v>
      </c>
      <c r="R125" s="159">
        <f t="shared" si="164"/>
        <v>0</v>
      </c>
      <c r="S125" s="159">
        <f t="shared" si="164"/>
        <v>11.217030941968599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414.97743413903822</v>
      </c>
      <c r="AA125" s="159">
        <f t="shared" si="165"/>
        <v>842.96791394718605</v>
      </c>
      <c r="AB125" s="159">
        <f t="shared" si="165"/>
        <v>0</v>
      </c>
      <c r="AC125" s="159">
        <f t="shared" si="165"/>
        <v>15.16479102437807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427.06498502560953</v>
      </c>
      <c r="AK125" s="159">
        <f t="shared" si="166"/>
        <v>874.79968101162115</v>
      </c>
      <c r="AL125" s="159">
        <f t="shared" si="166"/>
        <v>0</v>
      </c>
      <c r="AM125" s="159">
        <f t="shared" si="166"/>
        <v>15.478660475153939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457.34361066353648</v>
      </c>
      <c r="AU125" s="154">
        <f t="shared" si="147"/>
        <v>921.30306287645124</v>
      </c>
      <c r="AV125" s="154">
        <f t="shared" si="147"/>
        <v>0</v>
      </c>
      <c r="AW125" s="153">
        <f t="shared" si="147"/>
        <v>19.355024083831669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477.32278612774866</v>
      </c>
      <c r="BE125" s="159">
        <f t="shared" si="167"/>
        <v>990.46467684423965</v>
      </c>
      <c r="BF125" s="159">
        <f t="shared" si="167"/>
        <v>0</v>
      </c>
      <c r="BG125" s="159">
        <f t="shared" si="167"/>
        <v>17.012849307194077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505.33160681262336</v>
      </c>
      <c r="BO125" s="159">
        <f t="shared" si="168"/>
        <v>1055.0105464847204</v>
      </c>
      <c r="BP125" s="159">
        <f t="shared" si="168"/>
        <v>0</v>
      </c>
      <c r="BQ125" s="159">
        <f t="shared" si="168"/>
        <v>17.866797574328476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1.3125402934344224E-85</v>
      </c>
      <c r="F134" s="130" t="e">
        <f t="shared" si="169"/>
        <v>#DIV/0!</v>
      </c>
      <c r="G134" s="148">
        <f t="shared" si="169"/>
        <v>298.32196780448754</v>
      </c>
      <c r="H134" s="148">
        <f t="shared" si="169"/>
        <v>211.49699827201985</v>
      </c>
      <c r="N134" s="130" t="s">
        <v>11</v>
      </c>
      <c r="O134" s="130">
        <f t="shared" ref="O134:R137" si="170">O129*P122</f>
        <v>5.2425938899028843E-86</v>
      </c>
      <c r="P134" s="130" t="e">
        <f t="shared" si="170"/>
        <v>#DIV/0!</v>
      </c>
      <c r="Q134" s="148">
        <f t="shared" si="170"/>
        <v>921.01397468352275</v>
      </c>
      <c r="R134" s="148">
        <f t="shared" si="170"/>
        <v>626.57841370974654</v>
      </c>
      <c r="W134" s="130" t="s">
        <v>11</v>
      </c>
      <c r="X134" s="130">
        <f t="shared" ref="X134:AA137" si="171">X129*Z122</f>
        <v>4.5181597619934821E-86</v>
      </c>
      <c r="Y134" s="130" t="e">
        <f t="shared" si="171"/>
        <v>#DIV/0!</v>
      </c>
      <c r="Z134" s="148">
        <f t="shared" si="171"/>
        <v>950.72188513956996</v>
      </c>
      <c r="AA134" s="148">
        <f t="shared" si="171"/>
        <v>652.75670554925671</v>
      </c>
      <c r="AG134" s="130" t="s">
        <v>11</v>
      </c>
      <c r="AH134" s="130">
        <f t="shared" ref="AH134:AK137" si="172">AH129*AJ122</f>
        <v>5.3302264085838486E-86</v>
      </c>
      <c r="AI134" s="130" t="e">
        <f t="shared" si="172"/>
        <v>#DIV/0!</v>
      </c>
      <c r="AJ134" s="148">
        <f t="shared" si="172"/>
        <v>1111.4859628851964</v>
      </c>
      <c r="AK134" s="148">
        <f t="shared" si="172"/>
        <v>763.77049112719817</v>
      </c>
      <c r="AQ134" s="130" t="s">
        <v>11</v>
      </c>
      <c r="AR134" s="130">
        <f t="shared" ref="AR134:AU137" si="173">AR129*AT122</f>
        <v>5.1198290113518256E-86</v>
      </c>
      <c r="AS134" s="130" t="e">
        <f t="shared" si="173"/>
        <v>#DIV/0!</v>
      </c>
      <c r="AT134" s="148">
        <f t="shared" si="173"/>
        <v>1213.5587327530138</v>
      </c>
      <c r="AU134" s="148">
        <f t="shared" si="173"/>
        <v>856.61241881864305</v>
      </c>
      <c r="BA134" s="130" t="s">
        <v>11</v>
      </c>
      <c r="BB134" s="130">
        <f t="shared" ref="BB134:BE137" si="174">BB129*BD122</f>
        <v>6.1666643309599809E-86</v>
      </c>
      <c r="BC134" s="130" t="e">
        <f t="shared" si="174"/>
        <v>#DIV/0!</v>
      </c>
      <c r="BD134" s="148">
        <f t="shared" si="174"/>
        <v>1263.6195750351824</v>
      </c>
      <c r="BE134" s="148">
        <f t="shared" si="174"/>
        <v>868.94643731628094</v>
      </c>
      <c r="BK134" s="130" t="s">
        <v>11</v>
      </c>
      <c r="BL134" s="130">
        <f t="shared" ref="BL134:BO137" si="175">BL129*BN122</f>
        <v>6.6358293313526886E-86</v>
      </c>
      <c r="BM134" s="130" t="e">
        <f t="shared" si="175"/>
        <v>#DIV/0!</v>
      </c>
      <c r="BN134" s="148">
        <f t="shared" si="175"/>
        <v>1348.3220733221931</v>
      </c>
      <c r="BO134" s="148">
        <f t="shared" si="175"/>
        <v>927.56269017775071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2.3564654171293754E-86</v>
      </c>
      <c r="G135" s="148">
        <f t="shared" si="169"/>
        <v>754.12030824985663</v>
      </c>
      <c r="H135" s="148">
        <f t="shared" si="169"/>
        <v>895.39440188390029</v>
      </c>
      <c r="N135" s="130" t="s">
        <v>12</v>
      </c>
      <c r="O135" s="130" t="e">
        <f t="shared" si="170"/>
        <v>#DIV/0!</v>
      </c>
      <c r="P135" s="130">
        <f t="shared" si="170"/>
        <v>2.6701269673314613E-87</v>
      </c>
      <c r="Q135" s="148">
        <f t="shared" si="170"/>
        <v>980.48675080217811</v>
      </c>
      <c r="R135" s="148">
        <f t="shared" si="170"/>
        <v>1117.1351171854337</v>
      </c>
      <c r="W135" s="130" t="s">
        <v>12</v>
      </c>
      <c r="X135" s="130" t="e">
        <f t="shared" si="171"/>
        <v>#DIV/0!</v>
      </c>
      <c r="Y135" s="130">
        <f t="shared" si="171"/>
        <v>1.9354079988637883E-87</v>
      </c>
      <c r="Z135" s="148">
        <f t="shared" si="171"/>
        <v>945.32370791835001</v>
      </c>
      <c r="AA135" s="148">
        <f t="shared" si="171"/>
        <v>1087.009065263514</v>
      </c>
      <c r="AG135" s="130" t="s">
        <v>12</v>
      </c>
      <c r="AH135" s="130" t="e">
        <f t="shared" si="172"/>
        <v>#DIV/0!</v>
      </c>
      <c r="AI135" s="130">
        <f t="shared" si="172"/>
        <v>2.3873602520303719E-87</v>
      </c>
      <c r="AJ135" s="148">
        <f t="shared" si="172"/>
        <v>1145.9464071114448</v>
      </c>
      <c r="AK135" s="148">
        <f t="shared" si="172"/>
        <v>1318.7970458251839</v>
      </c>
      <c r="AQ135" s="130" t="s">
        <v>12</v>
      </c>
      <c r="AR135" s="130" t="e">
        <f t="shared" si="173"/>
        <v>#DIV/0!</v>
      </c>
      <c r="AS135" s="130">
        <f t="shared" si="173"/>
        <v>2.1786727191430115E-87</v>
      </c>
      <c r="AT135" s="148">
        <f t="shared" si="173"/>
        <v>1208.7600916376257</v>
      </c>
      <c r="AU135" s="148">
        <f t="shared" si="173"/>
        <v>1428.9546467891801</v>
      </c>
      <c r="BA135" s="130" t="s">
        <v>12</v>
      </c>
      <c r="BB135" s="130" t="e">
        <f t="shared" si="174"/>
        <v>#DIV/0!</v>
      </c>
      <c r="BC135" s="130">
        <f t="shared" si="174"/>
        <v>2.8087124642867732E-87</v>
      </c>
      <c r="BD135" s="148">
        <f t="shared" si="174"/>
        <v>1307.8235882352947</v>
      </c>
      <c r="BE135" s="148">
        <f t="shared" si="174"/>
        <v>1506.192891549932</v>
      </c>
      <c r="BK135" s="130" t="s">
        <v>12</v>
      </c>
      <c r="BL135" s="130" t="e">
        <f t="shared" si="175"/>
        <v>#DIV/0!</v>
      </c>
      <c r="BM135" s="130">
        <f t="shared" si="175"/>
        <v>3.046610698096239E-87</v>
      </c>
      <c r="BN135" s="148">
        <f t="shared" si="175"/>
        <v>1398.0983870469274</v>
      </c>
      <c r="BO135" s="148">
        <f t="shared" si="175"/>
        <v>1610.8018782329086</v>
      </c>
    </row>
    <row r="136" spans="4:67" x14ac:dyDescent="0.3">
      <c r="D136" s="130" t="s">
        <v>13</v>
      </c>
      <c r="E136" s="148">
        <f t="shared" si="169"/>
        <v>258.36060411028672</v>
      </c>
      <c r="F136" s="148">
        <f t="shared" si="169"/>
        <v>866.30034579614073</v>
      </c>
      <c r="G136" s="130">
        <f t="shared" si="169"/>
        <v>1.3454302645761387E-88</v>
      </c>
      <c r="H136" s="130" t="e">
        <f t="shared" si="169"/>
        <v>#DIV/0!</v>
      </c>
      <c r="N136" s="130" t="s">
        <v>13</v>
      </c>
      <c r="O136" s="148">
        <f t="shared" si="170"/>
        <v>349.9858711912625</v>
      </c>
      <c r="P136" s="148">
        <f t="shared" si="170"/>
        <v>790.51455487651856</v>
      </c>
      <c r="Q136" s="130">
        <f t="shared" si="170"/>
        <v>1.4087464220856675E-87</v>
      </c>
      <c r="R136" s="130" t="e">
        <f t="shared" si="170"/>
        <v>#DIV/0!</v>
      </c>
      <c r="W136" s="130" t="s">
        <v>13</v>
      </c>
      <c r="X136" s="148">
        <f t="shared" si="171"/>
        <v>389.92754289741515</v>
      </c>
      <c r="Y136" s="148">
        <f t="shared" si="171"/>
        <v>793.07995712998866</v>
      </c>
      <c r="Z136" s="130">
        <f t="shared" si="171"/>
        <v>1.8799146471152442E-87</v>
      </c>
      <c r="AA136" s="130" t="e">
        <f t="shared" si="171"/>
        <v>#DIV/0!</v>
      </c>
      <c r="AG136" s="130" t="s">
        <v>13</v>
      </c>
      <c r="AH136" s="148">
        <f t="shared" si="172"/>
        <v>400.63006664304748</v>
      </c>
      <c r="AI136" s="148">
        <f t="shared" si="172"/>
        <v>821.68373108396224</v>
      </c>
      <c r="AJ136" s="130">
        <f t="shared" si="172"/>
        <v>1.9140980275467696E-87</v>
      </c>
      <c r="AK136" s="130" t="e">
        <f t="shared" si="172"/>
        <v>#DIV/0!</v>
      </c>
      <c r="AQ136" s="130" t="s">
        <v>13</v>
      </c>
      <c r="AR136" s="148">
        <f t="shared" si="173"/>
        <v>427.83212432607064</v>
      </c>
      <c r="AS136" s="148">
        <f t="shared" si="173"/>
        <v>862.93838579773717</v>
      </c>
      <c r="AT136" s="130">
        <f t="shared" si="173"/>
        <v>2.3234912679210292E-87</v>
      </c>
      <c r="AU136" s="130" t="e">
        <f t="shared" si="173"/>
        <v>#DIV/0!</v>
      </c>
      <c r="BA136" s="130" t="s">
        <v>13</v>
      </c>
      <c r="BB136" s="148">
        <f t="shared" si="174"/>
        <v>445.82797770969904</v>
      </c>
      <c r="BC136" s="148">
        <f t="shared" si="174"/>
        <v>926.27649141143115</v>
      </c>
      <c r="BD136" s="130">
        <f t="shared" si="174"/>
        <v>2.0931274132067105E-87</v>
      </c>
      <c r="BE136" s="130" t="e">
        <f t="shared" si="174"/>
        <v>#DIV/0!</v>
      </c>
      <c r="BK136" s="130" t="s">
        <v>13</v>
      </c>
      <c r="BL136" s="148">
        <f t="shared" si="175"/>
        <v>470.97747335727786</v>
      </c>
      <c r="BM136" s="148">
        <f t="shared" si="175"/>
        <v>984.52550633516739</v>
      </c>
      <c r="BN136" s="130">
        <f t="shared" si="175"/>
        <v>2.1926074375692229E-87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271.99508688872533</v>
      </c>
      <c r="F137" s="148">
        <f t="shared" si="169"/>
        <v>910.87075299518119</v>
      </c>
      <c r="G137" s="130" t="e">
        <f t="shared" si="169"/>
        <v>#DIV/0!</v>
      </c>
      <c r="H137" s="130">
        <f t="shared" si="169"/>
        <v>9.5751483161663862E-89</v>
      </c>
      <c r="N137" s="130" t="s">
        <v>14</v>
      </c>
      <c r="O137" s="148">
        <f t="shared" si="170"/>
        <v>371.04494173530134</v>
      </c>
      <c r="P137" s="148">
        <f t="shared" si="170"/>
        <v>837.02682306873544</v>
      </c>
      <c r="Q137" s="130" t="e">
        <f t="shared" si="170"/>
        <v>#DIV/0!</v>
      </c>
      <c r="R137" s="130">
        <f t="shared" si="170"/>
        <v>9.6883231140537187E-88</v>
      </c>
      <c r="W137" s="130" t="s">
        <v>14</v>
      </c>
      <c r="X137" s="148">
        <f t="shared" si="171"/>
        <v>414.97743413903822</v>
      </c>
      <c r="Y137" s="148">
        <f t="shared" si="171"/>
        <v>842.96791394718605</v>
      </c>
      <c r="Z137" s="130" t="e">
        <f t="shared" si="171"/>
        <v>#DIV/0!</v>
      </c>
      <c r="AA137" s="130">
        <f t="shared" si="171"/>
        <v>1.3098064555707788E-87</v>
      </c>
      <c r="AG137" s="130" t="s">
        <v>14</v>
      </c>
      <c r="AH137" s="148">
        <f t="shared" si="172"/>
        <v>427.06498502560953</v>
      </c>
      <c r="AI137" s="148">
        <f t="shared" si="172"/>
        <v>874.79968101162115</v>
      </c>
      <c r="AJ137" s="130" t="e">
        <f t="shared" si="172"/>
        <v>#DIV/0!</v>
      </c>
      <c r="AK137" s="130">
        <f t="shared" si="172"/>
        <v>1.33691584548402E-87</v>
      </c>
      <c r="AQ137" s="130" t="s">
        <v>14</v>
      </c>
      <c r="AR137" s="148">
        <f t="shared" si="173"/>
        <v>457.34361066353648</v>
      </c>
      <c r="AS137" s="148">
        <f t="shared" si="173"/>
        <v>921.30306287645124</v>
      </c>
      <c r="AT137" s="130" t="e">
        <f t="shared" si="173"/>
        <v>#DIV/0!</v>
      </c>
      <c r="AU137" s="130">
        <f t="shared" si="173"/>
        <v>1.6717233657870541E-87</v>
      </c>
      <c r="BA137" s="130" t="s">
        <v>14</v>
      </c>
      <c r="BB137" s="148">
        <f t="shared" si="174"/>
        <v>477.32278612774866</v>
      </c>
      <c r="BC137" s="148">
        <f t="shared" si="174"/>
        <v>990.46467684423965</v>
      </c>
      <c r="BD137" s="130" t="e">
        <f t="shared" si="174"/>
        <v>#DIV/0!</v>
      </c>
      <c r="BE137" s="130">
        <f t="shared" si="174"/>
        <v>1.4694261077778045E-87</v>
      </c>
      <c r="BK137" s="130" t="s">
        <v>14</v>
      </c>
      <c r="BL137" s="148">
        <f t="shared" si="175"/>
        <v>505.33160681262336</v>
      </c>
      <c r="BM137" s="148">
        <f t="shared" si="175"/>
        <v>1055.0105464847204</v>
      </c>
      <c r="BN137" s="130" t="e">
        <f t="shared" si="175"/>
        <v>#DIV/0!</v>
      </c>
      <c r="BO137" s="130">
        <f t="shared" si="175"/>
        <v>1.5431829403789307E-87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3.5206278958329163E-74</v>
      </c>
      <c r="H140" s="130">
        <f>'Mode Choice Q'!O38</f>
        <v>5.4505360446818624E-73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3.0444887659802196E-59</v>
      </c>
      <c r="H141" s="130">
        <f>'Mode Choice Q'!O39</f>
        <v>1.1310382994798948E-60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9.269418025309692E-71</v>
      </c>
      <c r="F142" s="130">
        <f>'Mode Choice Q'!M40</f>
        <v>3.0444887659802196E-59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3.443621443989677E-72</v>
      </c>
      <c r="F143" s="130">
        <f>'Mode Choice Q'!M41</f>
        <v>1.1310382994798948E-60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1.0476733854866459E-4</v>
      </c>
      <c r="F145" s="130" t="e">
        <f t="shared" si="176"/>
        <v>#DIV/0!</v>
      </c>
      <c r="G145" s="217">
        <f t="shared" si="176"/>
        <v>1.050280641792248E-71</v>
      </c>
      <c r="H145" s="130">
        <f t="shared" si="176"/>
        <v>1.1527720124236618E-70</v>
      </c>
      <c r="N145" s="130" t="s">
        <v>11</v>
      </c>
      <c r="O145" s="130">
        <f t="shared" ref="O145:R148" si="177">O140*P122</f>
        <v>4.1846533145236183E-5</v>
      </c>
      <c r="P145" s="130" t="e">
        <f t="shared" si="177"/>
        <v>#DIV/0!</v>
      </c>
      <c r="Q145" s="149">
        <f t="shared" si="177"/>
        <v>2.840906016014927E-84</v>
      </c>
      <c r="R145" s="130">
        <f t="shared" si="177"/>
        <v>1.9327072486872599E-84</v>
      </c>
      <c r="W145" s="130" t="s">
        <v>11</v>
      </c>
      <c r="X145" s="130">
        <f t="shared" ref="X145:AA148" si="178">X140*Z122</f>
        <v>3.6064079386327419E-5</v>
      </c>
      <c r="Y145" s="130" t="e">
        <f t="shared" si="178"/>
        <v>#DIV/0!</v>
      </c>
      <c r="Z145" s="149">
        <f t="shared" si="178"/>
        <v>2.9325413047919705E-84</v>
      </c>
      <c r="AA145" s="130">
        <f t="shared" si="178"/>
        <v>2.0134552816380236E-84</v>
      </c>
      <c r="AG145" s="130" t="s">
        <v>11</v>
      </c>
      <c r="AH145" s="130">
        <f t="shared" ref="AH145:AK148" si="179">AH140*AJ122</f>
        <v>4.254601839520878E-5</v>
      </c>
      <c r="AI145" s="130" t="e">
        <f t="shared" si="179"/>
        <v>#DIV/0!</v>
      </c>
      <c r="AJ145" s="149">
        <f t="shared" si="179"/>
        <v>3.4284248073018836E-84</v>
      </c>
      <c r="AK145" s="130">
        <f t="shared" si="179"/>
        <v>2.3558819331091214E-84</v>
      </c>
      <c r="AQ145" s="130" t="s">
        <v>11</v>
      </c>
      <c r="AR145" s="130">
        <f t="shared" ref="AR145:AU148" si="180">AR140*AT122</f>
        <v>4.0866620402185068E-5</v>
      </c>
      <c r="AS145" s="130" t="e">
        <f t="shared" si="180"/>
        <v>#DIV/0!</v>
      </c>
      <c r="AT145" s="149">
        <f t="shared" si="180"/>
        <v>3.743272522927949E-84</v>
      </c>
      <c r="AU145" s="130">
        <f t="shared" si="180"/>
        <v>2.6422567310677294E-84</v>
      </c>
      <c r="BA145" s="130" t="s">
        <v>11</v>
      </c>
      <c r="BB145" s="130">
        <f t="shared" ref="BB145:BE148" si="181">BB140*BD122</f>
        <v>4.9222489618749174E-5</v>
      </c>
      <c r="BC145" s="130" t="e">
        <f t="shared" si="181"/>
        <v>#DIV/0!</v>
      </c>
      <c r="BD145" s="149">
        <f t="shared" si="181"/>
        <v>3.897687278746454E-84</v>
      </c>
      <c r="BE145" s="130">
        <f t="shared" si="181"/>
        <v>2.680301525516825E-84</v>
      </c>
      <c r="BK145" s="130" t="s">
        <v>11</v>
      </c>
      <c r="BL145" s="130">
        <f t="shared" ref="BL145:BO148" si="182">BL140*BN122</f>
        <v>5.2967377960630996E-5</v>
      </c>
      <c r="BM145" s="130" t="e">
        <f t="shared" si="182"/>
        <v>#DIV/0!</v>
      </c>
      <c r="BN145" s="149">
        <f t="shared" si="182"/>
        <v>4.1589556672502746E-84</v>
      </c>
      <c r="BO145" s="130">
        <f t="shared" si="182"/>
        <v>2.8611058020725872E-84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1.8809373805098205E-5</v>
      </c>
      <c r="G146" s="130">
        <f t="shared" si="176"/>
        <v>2.295910806664229E-56</v>
      </c>
      <c r="H146" s="130">
        <f t="shared" si="176"/>
        <v>1.0127253616705841E-57</v>
      </c>
      <c r="N146" s="130" t="s">
        <v>12</v>
      </c>
      <c r="O146" s="130" t="e">
        <f t="shared" si="177"/>
        <v>#DIV/0!</v>
      </c>
      <c r="P146" s="130">
        <f t="shared" si="177"/>
        <v>2.1313029196410785E-6</v>
      </c>
      <c r="Q146" s="130">
        <f t="shared" si="177"/>
        <v>8.1603090117308567E-85</v>
      </c>
      <c r="R146" s="130">
        <f t="shared" si="177"/>
        <v>9.2975940334032817E-85</v>
      </c>
      <c r="W146" s="130" t="s">
        <v>12</v>
      </c>
      <c r="X146" s="130" t="e">
        <f t="shared" si="178"/>
        <v>#DIV/0!</v>
      </c>
      <c r="Y146" s="130">
        <f t="shared" si="178"/>
        <v>1.5448481548417064E-6</v>
      </c>
      <c r="Z146" s="130">
        <f t="shared" si="178"/>
        <v>7.8676571268481476E-85</v>
      </c>
      <c r="AA146" s="130">
        <f t="shared" si="178"/>
        <v>9.0468635744907235E-85</v>
      </c>
      <c r="AG146" s="130" t="s">
        <v>12</v>
      </c>
      <c r="AH146" s="130" t="e">
        <f t="shared" si="179"/>
        <v>#DIV/0!</v>
      </c>
      <c r="AI146" s="130">
        <f t="shared" si="179"/>
        <v>1.9055977253668031E-6</v>
      </c>
      <c r="AJ146" s="130">
        <f t="shared" si="179"/>
        <v>9.5373821066541106E-85</v>
      </c>
      <c r="AK146" s="130">
        <f t="shared" si="179"/>
        <v>1.0975968220770549E-84</v>
      </c>
      <c r="AQ146" s="130" t="s">
        <v>12</v>
      </c>
      <c r="AR146" s="130" t="e">
        <f t="shared" si="180"/>
        <v>#DIV/0!</v>
      </c>
      <c r="AS146" s="130">
        <f t="shared" si="180"/>
        <v>1.7390227446346933E-6</v>
      </c>
      <c r="AT146" s="130">
        <f t="shared" si="180"/>
        <v>1.006016232319416E-84</v>
      </c>
      <c r="AU146" s="130">
        <f t="shared" si="180"/>
        <v>1.1892778226741263E-84</v>
      </c>
      <c r="BA146" s="130" t="s">
        <v>12</v>
      </c>
      <c r="BB146" s="130" t="e">
        <f t="shared" si="181"/>
        <v>#DIV/0!</v>
      </c>
      <c r="BC146" s="130">
        <f t="shared" si="181"/>
        <v>2.241922256434624E-6</v>
      </c>
      <c r="BD146" s="130">
        <f t="shared" si="181"/>
        <v>1.0884639291759161E-84</v>
      </c>
      <c r="BE146" s="130">
        <f t="shared" si="181"/>
        <v>1.2535609906267551E-84</v>
      </c>
      <c r="BK146" s="130" t="s">
        <v>12</v>
      </c>
      <c r="BL146" s="130" t="e">
        <f t="shared" si="182"/>
        <v>#DIV/0!</v>
      </c>
      <c r="BM146" s="130">
        <f t="shared" si="182"/>
        <v>2.4318133015044026E-6</v>
      </c>
      <c r="BN146" s="130">
        <f t="shared" si="182"/>
        <v>1.1635970458317053E-84</v>
      </c>
      <c r="BO146" s="130">
        <f t="shared" si="182"/>
        <v>1.3406240392644574E-84</v>
      </c>
    </row>
    <row r="147" spans="4:67" x14ac:dyDescent="0.3">
      <c r="D147" s="130" t="s">
        <v>13</v>
      </c>
      <c r="E147" s="130">
        <f t="shared" si="176"/>
        <v>2.3948524407697928E-68</v>
      </c>
      <c r="F147" s="130">
        <f t="shared" si="176"/>
        <v>2.6374416707411298E-56</v>
      </c>
      <c r="G147" s="130">
        <f t="shared" si="176"/>
        <v>1.0739262537505501E-7</v>
      </c>
      <c r="H147" s="130" t="e">
        <f t="shared" si="176"/>
        <v>#DIV/0!</v>
      </c>
      <c r="N147" s="130" t="s">
        <v>13</v>
      </c>
      <c r="O147" s="130">
        <f t="shared" si="177"/>
        <v>1.0795460159322065E-84</v>
      </c>
      <c r="P147" s="130">
        <f t="shared" si="177"/>
        <v>6.5792251050669995E-85</v>
      </c>
      <c r="Q147" s="130">
        <f t="shared" si="177"/>
        <v>1.1244653902828396E-6</v>
      </c>
      <c r="R147" s="130" t="e">
        <f t="shared" si="177"/>
        <v>#DIV/0!</v>
      </c>
      <c r="W147" s="130" t="s">
        <v>13</v>
      </c>
      <c r="X147" s="130">
        <f t="shared" si="178"/>
        <v>1.2027477680866108E-84</v>
      </c>
      <c r="Y147" s="130">
        <f t="shared" si="178"/>
        <v>6.6005762096184681E-85</v>
      </c>
      <c r="Z147" s="130">
        <f t="shared" si="178"/>
        <v>1.500553204058694E-6</v>
      </c>
      <c r="AA147" s="130" t="e">
        <f t="shared" si="178"/>
        <v>#DIV/0!</v>
      </c>
      <c r="AG147" s="130" t="s">
        <v>13</v>
      </c>
      <c r="AH147" s="130">
        <f t="shared" si="179"/>
        <v>1.2357601489312741E-84</v>
      </c>
      <c r="AI147" s="130">
        <f t="shared" si="179"/>
        <v>6.8386371871637088E-85</v>
      </c>
      <c r="AJ147" s="130">
        <f t="shared" si="179"/>
        <v>1.5278384752867223E-6</v>
      </c>
      <c r="AK147" s="130" t="e">
        <f t="shared" si="179"/>
        <v>#DIV/0!</v>
      </c>
      <c r="AQ147" s="130" t="s">
        <v>13</v>
      </c>
      <c r="AR147" s="130">
        <f t="shared" si="180"/>
        <v>1.3196660303227479E-84</v>
      </c>
      <c r="AS147" s="130">
        <f t="shared" si="180"/>
        <v>7.1819878039479073E-85</v>
      </c>
      <c r="AT147" s="130">
        <f t="shared" si="180"/>
        <v>1.8546173210743456E-6</v>
      </c>
      <c r="AU147" s="130" t="e">
        <f t="shared" si="180"/>
        <v>#DIV/0!</v>
      </c>
      <c r="BA147" s="130" t="s">
        <v>13</v>
      </c>
      <c r="BB147" s="130">
        <f t="shared" si="181"/>
        <v>1.3751749906058315E-84</v>
      </c>
      <c r="BC147" s="130">
        <f t="shared" si="181"/>
        <v>7.7091326262543003E-85</v>
      </c>
      <c r="BD147" s="130">
        <f t="shared" si="181"/>
        <v>1.6707402387709957E-6</v>
      </c>
      <c r="BE147" s="130" t="e">
        <f t="shared" si="181"/>
        <v>#DIV/0!</v>
      </c>
      <c r="BK147" s="130" t="s">
        <v>13</v>
      </c>
      <c r="BL147" s="130">
        <f t="shared" si="182"/>
        <v>1.4527496587963967E-84</v>
      </c>
      <c r="BM147" s="130">
        <f t="shared" si="182"/>
        <v>8.1939224115499429E-85</v>
      </c>
      <c r="BN147" s="130">
        <f t="shared" si="182"/>
        <v>1.7501454764109435E-6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9.3664811386984998E-70</v>
      </c>
      <c r="F148" s="130">
        <f t="shared" si="176"/>
        <v>1.030229707513641E-57</v>
      </c>
      <c r="G148" s="130" t="e">
        <f t="shared" si="176"/>
        <v>#DIV/0!</v>
      </c>
      <c r="H148" s="130">
        <f t="shared" si="176"/>
        <v>7.6429105476722623E-8</v>
      </c>
      <c r="N148" s="130" t="s">
        <v>14</v>
      </c>
      <c r="O148" s="130">
        <f t="shared" si="177"/>
        <v>1.1445035972987652E-84</v>
      </c>
      <c r="P148" s="130">
        <f t="shared" si="177"/>
        <v>6.9663333255242989E-85</v>
      </c>
      <c r="Q148" s="130" t="e">
        <f t="shared" si="177"/>
        <v>#DIV/0!</v>
      </c>
      <c r="R148" s="130">
        <f t="shared" si="177"/>
        <v>7.7332469923875211E-7</v>
      </c>
      <c r="W148" s="130" t="s">
        <v>14</v>
      </c>
      <c r="X148" s="130">
        <f t="shared" si="178"/>
        <v>1.2800152023329804E-84</v>
      </c>
      <c r="Y148" s="130">
        <f t="shared" si="178"/>
        <v>7.0157793148711897E-85</v>
      </c>
      <c r="Z148" s="130" t="e">
        <f t="shared" si="178"/>
        <v>#DIV/0!</v>
      </c>
      <c r="AA148" s="130">
        <f t="shared" si="178"/>
        <v>1.0454912283488403E-6</v>
      </c>
      <c r="AG148" s="130" t="s">
        <v>14</v>
      </c>
      <c r="AH148" s="130">
        <f t="shared" si="179"/>
        <v>1.3172997571567514E-84</v>
      </c>
      <c r="AI148" s="130">
        <f t="shared" si="179"/>
        <v>7.2807059499559665E-85</v>
      </c>
      <c r="AJ148" s="130" t="e">
        <f t="shared" si="179"/>
        <v>#DIV/0!</v>
      </c>
      <c r="AK148" s="130">
        <f t="shared" si="179"/>
        <v>1.0671300202784703E-6</v>
      </c>
      <c r="AQ148" s="130" t="s">
        <v>14</v>
      </c>
      <c r="AR148" s="130">
        <f t="shared" si="180"/>
        <v>1.4106954407141134E-84</v>
      </c>
      <c r="AS148" s="130">
        <f t="shared" si="180"/>
        <v>7.6677402120681915E-85</v>
      </c>
      <c r="AT148" s="130" t="e">
        <f t="shared" si="180"/>
        <v>#DIV/0!</v>
      </c>
      <c r="AU148" s="130">
        <f t="shared" si="180"/>
        <v>1.3343743327288248E-6</v>
      </c>
      <c r="BA148" s="130" t="s">
        <v>14</v>
      </c>
      <c r="BB148" s="130">
        <f t="shared" si="181"/>
        <v>1.4723220406696696E-84</v>
      </c>
      <c r="BC148" s="130">
        <f t="shared" si="181"/>
        <v>8.2433524182152422E-85</v>
      </c>
      <c r="BD148" s="130" t="e">
        <f t="shared" si="181"/>
        <v>#DIV/0!</v>
      </c>
      <c r="BE148" s="130">
        <f t="shared" si="181"/>
        <v>1.172900087531639E-6</v>
      </c>
      <c r="BK148" s="130" t="s">
        <v>14</v>
      </c>
      <c r="BL148" s="130">
        <f t="shared" si="182"/>
        <v>1.5587164161865944E-84</v>
      </c>
      <c r="BM148" s="130">
        <f t="shared" si="182"/>
        <v>8.7805491128837753E-85</v>
      </c>
      <c r="BN148" s="130" t="e">
        <f t="shared" si="182"/>
        <v>#DIV/0!</v>
      </c>
      <c r="BO148" s="130">
        <f t="shared" si="182"/>
        <v>1.2317730005389795E-6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1.4343025382797656E-49</v>
      </c>
      <c r="H151" s="130">
        <f>'Mode Choice Q'!T38</f>
        <v>2.2205464238710805E-48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1.7738061674386782E-37</v>
      </c>
      <c r="H152" s="130">
        <f>'Mode Choice Q'!T39</f>
        <v>6.5897523868210154E-39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3.7763575690047505E-46</v>
      </c>
      <c r="F153" s="130">
        <f>'Mode Choice Q'!R40</f>
        <v>1.7738061674386782E-37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1.4029301375005157E-47</v>
      </c>
      <c r="F154" s="130">
        <f>'Mode Choice Q'!R41</f>
        <v>6.5897523868210154E-39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1519.6442042336491</v>
      </c>
      <c r="F156" s="130" t="e">
        <f t="shared" si="183"/>
        <v>#DIV/0!</v>
      </c>
      <c r="G156" s="130">
        <f t="shared" si="183"/>
        <v>4.2788395564659097E-47</v>
      </c>
      <c r="H156" s="130">
        <f t="shared" si="183"/>
        <v>4.6963890317240178E-46</v>
      </c>
      <c r="N156" s="130" t="s">
        <v>11</v>
      </c>
      <c r="O156" s="148">
        <f t="shared" ref="O156:R159" si="184">O151*P122</f>
        <v>606.98155018885927</v>
      </c>
      <c r="P156" s="130" t="e">
        <f t="shared" si="184"/>
        <v>#DIV/0!</v>
      </c>
      <c r="Q156" s="130">
        <f t="shared" si="184"/>
        <v>1.1573840889596379E-59</v>
      </c>
      <c r="R156" s="130">
        <f t="shared" si="184"/>
        <v>7.8738423785851809E-60</v>
      </c>
      <c r="W156" s="130" t="s">
        <v>11</v>
      </c>
      <c r="X156" s="148">
        <f t="shared" ref="X156:AA159" si="185">X151*Z122</f>
        <v>523.10739186142325</v>
      </c>
      <c r="Y156" s="130" t="e">
        <f t="shared" si="185"/>
        <v>#DIV/0!</v>
      </c>
      <c r="Z156" s="130">
        <f t="shared" si="185"/>
        <v>1.1947162726432583E-59</v>
      </c>
      <c r="AA156" s="130">
        <f t="shared" si="185"/>
        <v>8.2028095743500666E-60</v>
      </c>
      <c r="AG156" s="130" t="s">
        <v>11</v>
      </c>
      <c r="AH156" s="148">
        <f t="shared" ref="AH156:AK159" si="186">AH151*AJ122</f>
        <v>617.12754340385379</v>
      </c>
      <c r="AI156" s="130" t="e">
        <f t="shared" si="186"/>
        <v>#DIV/0!</v>
      </c>
      <c r="AJ156" s="130">
        <f t="shared" si="186"/>
        <v>1.3967390331806256E-59</v>
      </c>
      <c r="AK156" s="130">
        <f t="shared" si="186"/>
        <v>9.5978545206250278E-60</v>
      </c>
      <c r="AQ156" s="130" t="s">
        <v>11</v>
      </c>
      <c r="AR156" s="148">
        <f t="shared" ref="AR156:AU159" si="187">AR151*AT122</f>
        <v>592.76797235762865</v>
      </c>
      <c r="AS156" s="130" t="e">
        <f t="shared" si="187"/>
        <v>#DIV/0!</v>
      </c>
      <c r="AT156" s="130">
        <f t="shared" si="187"/>
        <v>1.5250078792658816E-59</v>
      </c>
      <c r="AU156" s="130">
        <f t="shared" si="187"/>
        <v>1.0764544417326569E-59</v>
      </c>
      <c r="BA156" s="130" t="s">
        <v>11</v>
      </c>
      <c r="BB156" s="148">
        <f t="shared" ref="BB156:BE159" si="188">BB151*BD122</f>
        <v>713.96937350220196</v>
      </c>
      <c r="BC156" s="130" t="e">
        <f t="shared" si="188"/>
        <v>#DIV/0!</v>
      </c>
      <c r="BD156" s="130">
        <f t="shared" si="188"/>
        <v>1.5879163952384095E-59</v>
      </c>
      <c r="BE156" s="130">
        <f t="shared" si="188"/>
        <v>1.0919538773052878E-59</v>
      </c>
      <c r="BK156" s="130" t="s">
        <v>11</v>
      </c>
      <c r="BL156" s="148">
        <f t="shared" ref="BL156:BO159" si="189">BL151*BN122</f>
        <v>768.28876295199154</v>
      </c>
      <c r="BM156" s="130" t="e">
        <f t="shared" si="189"/>
        <v>#DIV/0!</v>
      </c>
      <c r="BN156" s="130">
        <f t="shared" si="189"/>
        <v>1.6943570427282625E-59</v>
      </c>
      <c r="BO156" s="130">
        <f t="shared" si="189"/>
        <v>1.1656134745330189E-59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272.82888239930429</v>
      </c>
      <c r="G157" s="130">
        <f t="shared" si="183"/>
        <v>1.3376632537643528E-34</v>
      </c>
      <c r="H157" s="130">
        <f t="shared" si="183"/>
        <v>5.9004273969606072E-36</v>
      </c>
      <c r="N157" s="130" t="s">
        <v>12</v>
      </c>
      <c r="O157" s="130" t="e">
        <f t="shared" si="184"/>
        <v>#DIV/0!</v>
      </c>
      <c r="P157" s="148">
        <f t="shared" si="184"/>
        <v>30.914425947685807</v>
      </c>
      <c r="Q157" s="130">
        <f t="shared" si="184"/>
        <v>4.7544292542505851E-63</v>
      </c>
      <c r="R157" s="130">
        <f t="shared" si="184"/>
        <v>5.4170440118152003E-63</v>
      </c>
      <c r="W157" s="130" t="s">
        <v>12</v>
      </c>
      <c r="X157" s="130" t="e">
        <f t="shared" si="185"/>
        <v>#DIV/0!</v>
      </c>
      <c r="Y157" s="148">
        <f t="shared" si="185"/>
        <v>22.407933402219371</v>
      </c>
      <c r="Z157" s="130">
        <f t="shared" si="185"/>
        <v>4.5839219020415287E-63</v>
      </c>
      <c r="AA157" s="130">
        <f t="shared" si="185"/>
        <v>5.2709612805029584E-63</v>
      </c>
      <c r="AG157" s="130" t="s">
        <v>12</v>
      </c>
      <c r="AH157" s="130" t="e">
        <f t="shared" si="186"/>
        <v>#DIV/0!</v>
      </c>
      <c r="AI157" s="148">
        <f t="shared" si="186"/>
        <v>27.640585120040726</v>
      </c>
      <c r="AJ157" s="130">
        <f t="shared" si="186"/>
        <v>5.5567513965043374E-63</v>
      </c>
      <c r="AK157" s="130">
        <f t="shared" si="186"/>
        <v>6.3949127818001053E-63</v>
      </c>
      <c r="AQ157" s="130" t="s">
        <v>12</v>
      </c>
      <c r="AR157" s="130" t="e">
        <f t="shared" si="187"/>
        <v>#DIV/0!</v>
      </c>
      <c r="AS157" s="148">
        <f t="shared" si="187"/>
        <v>25.224424630077522</v>
      </c>
      <c r="AT157" s="130">
        <f t="shared" si="187"/>
        <v>5.8613380918719287E-63</v>
      </c>
      <c r="AU157" s="130">
        <f t="shared" si="187"/>
        <v>6.9290724939765261E-63</v>
      </c>
      <c r="BA157" s="130" t="s">
        <v>12</v>
      </c>
      <c r="BB157" s="130" t="e">
        <f t="shared" si="188"/>
        <v>#DIV/0!</v>
      </c>
      <c r="BC157" s="148">
        <f t="shared" si="188"/>
        <v>32.518953049005631</v>
      </c>
      <c r="BD157" s="130">
        <f t="shared" si="188"/>
        <v>6.3417019375505906E-63</v>
      </c>
      <c r="BE157" s="130">
        <f t="shared" si="188"/>
        <v>7.3036046027857932E-63</v>
      </c>
      <c r="BK157" s="130" t="s">
        <v>12</v>
      </c>
      <c r="BL157" s="130" t="e">
        <f t="shared" si="189"/>
        <v>#DIV/0!</v>
      </c>
      <c r="BM157" s="148">
        <f t="shared" si="189"/>
        <v>35.273311707664504</v>
      </c>
      <c r="BN157" s="130">
        <f t="shared" si="189"/>
        <v>6.7794489484515148E-63</v>
      </c>
      <c r="BO157" s="130">
        <f t="shared" si="189"/>
        <v>7.8108588070227661E-63</v>
      </c>
    </row>
    <row r="158" spans="4:67" x14ac:dyDescent="0.3">
      <c r="D158" s="130" t="s">
        <v>13</v>
      </c>
      <c r="E158" s="130">
        <f t="shared" si="183"/>
        <v>9.7566202286452113E-44</v>
      </c>
      <c r="F158" s="130">
        <f t="shared" si="183"/>
        <v>1.536648896227454E-34</v>
      </c>
      <c r="G158" s="148">
        <f t="shared" si="183"/>
        <v>1.5577238382631231</v>
      </c>
      <c r="H158" s="130" t="e">
        <f t="shared" si="183"/>
        <v>#DIV/0!</v>
      </c>
      <c r="N158" s="130" t="s">
        <v>13</v>
      </c>
      <c r="O158" s="130">
        <f t="shared" si="184"/>
        <v>4.3980665854351806E-60</v>
      </c>
      <c r="P158" s="130">
        <f t="shared" si="184"/>
        <v>3.8332445823881396E-63</v>
      </c>
      <c r="Q158" s="148">
        <f t="shared" si="184"/>
        <v>16.310305643689816</v>
      </c>
      <c r="R158" s="130" t="e">
        <f t="shared" si="184"/>
        <v>#DIV/0!</v>
      </c>
      <c r="W158" s="130" t="s">
        <v>13</v>
      </c>
      <c r="X158" s="130">
        <f t="shared" si="185"/>
        <v>4.8999900805160795E-60</v>
      </c>
      <c r="Y158" s="130">
        <f t="shared" si="185"/>
        <v>3.8456843461206324E-63</v>
      </c>
      <c r="Z158" s="148">
        <f t="shared" si="185"/>
        <v>21.765437695382715</v>
      </c>
      <c r="AA158" s="130" t="e">
        <f t="shared" si="185"/>
        <v>#DIV/0!</v>
      </c>
      <c r="AG158" s="130" t="s">
        <v>13</v>
      </c>
      <c r="AH158" s="130">
        <f t="shared" si="186"/>
        <v>5.0344824013211352E-60</v>
      </c>
      <c r="AI158" s="130">
        <f t="shared" si="186"/>
        <v>3.9843854754907947E-63</v>
      </c>
      <c r="AJ158" s="148">
        <f t="shared" si="186"/>
        <v>22.161208981138497</v>
      </c>
      <c r="AK158" s="130" t="e">
        <f t="shared" si="186"/>
        <v>#DIV/0!</v>
      </c>
      <c r="AQ158" s="130" t="s">
        <v>13</v>
      </c>
      <c r="AR158" s="130">
        <f t="shared" si="187"/>
        <v>5.3763146602736827E-60</v>
      </c>
      <c r="AS158" s="130">
        <f t="shared" si="187"/>
        <v>4.1844313578902316E-63</v>
      </c>
      <c r="AT158" s="148">
        <f t="shared" si="187"/>
        <v>26.901117295566639</v>
      </c>
      <c r="AU158" s="130" t="e">
        <f t="shared" si="187"/>
        <v>#DIV/0!</v>
      </c>
      <c r="BA158" s="130" t="s">
        <v>13</v>
      </c>
      <c r="BB158" s="130">
        <f t="shared" si="188"/>
        <v>5.6024579647834635E-60</v>
      </c>
      <c r="BC158" s="130">
        <f t="shared" si="188"/>
        <v>4.491560997319002E-63</v>
      </c>
      <c r="BD158" s="148">
        <f t="shared" si="188"/>
        <v>24.233990820039295</v>
      </c>
      <c r="BE158" s="130" t="e">
        <f t="shared" si="188"/>
        <v>#DIV/0!</v>
      </c>
      <c r="BK158" s="130" t="s">
        <v>13</v>
      </c>
      <c r="BL158" s="130">
        <f t="shared" si="189"/>
        <v>5.9184968839309097E-60</v>
      </c>
      <c r="BM158" s="130">
        <f t="shared" si="189"/>
        <v>4.774013381665974E-63</v>
      </c>
      <c r="BN158" s="148">
        <f t="shared" si="189"/>
        <v>25.38575921309905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3.8159010464826413E-45</v>
      </c>
      <c r="F159" s="130">
        <f t="shared" si="183"/>
        <v>6.0024127186354509E-36</v>
      </c>
      <c r="G159" s="130" t="e">
        <f t="shared" si="183"/>
        <v>#DIV/0!</v>
      </c>
      <c r="H159" s="148">
        <f t="shared" si="183"/>
        <v>1.1085997676510055</v>
      </c>
      <c r="N159" s="130" t="s">
        <v>14</v>
      </c>
      <c r="O159" s="130">
        <f t="shared" si="184"/>
        <v>4.6627035382493253E-60</v>
      </c>
      <c r="P159" s="130">
        <f t="shared" si="184"/>
        <v>4.0587848952926243E-63</v>
      </c>
      <c r="Q159" s="130" t="e">
        <f t="shared" si="184"/>
        <v>#DIV/0!</v>
      </c>
      <c r="R159" s="148">
        <f t="shared" si="184"/>
        <v>11.2170301686439</v>
      </c>
      <c r="W159" s="130" t="s">
        <v>14</v>
      </c>
      <c r="X159" s="130">
        <f t="shared" si="185"/>
        <v>5.2147773296800916E-60</v>
      </c>
      <c r="Y159" s="130">
        <f t="shared" si="185"/>
        <v>4.0875935418669484E-63</v>
      </c>
      <c r="Z159" s="130" t="e">
        <f t="shared" si="185"/>
        <v>#DIV/0!</v>
      </c>
      <c r="AA159" s="148">
        <f t="shared" si="185"/>
        <v>15.164789978886843</v>
      </c>
      <c r="AG159" s="130" t="s">
        <v>14</v>
      </c>
      <c r="AH159" s="130">
        <f t="shared" si="186"/>
        <v>5.3666744719076544E-60</v>
      </c>
      <c r="AI159" s="130">
        <f t="shared" si="186"/>
        <v>4.2419473711479876E-63</v>
      </c>
      <c r="AJ159" s="130" t="e">
        <f t="shared" si="186"/>
        <v>#DIV/0!</v>
      </c>
      <c r="AK159" s="148">
        <f t="shared" si="186"/>
        <v>15.478659408023919</v>
      </c>
      <c r="AQ159" s="130" t="s">
        <v>14</v>
      </c>
      <c r="AR159" s="130">
        <f t="shared" si="187"/>
        <v>5.7471681507461733E-60</v>
      </c>
      <c r="AS159" s="130">
        <f t="shared" si="187"/>
        <v>4.4674445938068817E-63</v>
      </c>
      <c r="AT159" s="130" t="e">
        <f t="shared" si="187"/>
        <v>#DIV/0!</v>
      </c>
      <c r="AU159" s="148">
        <f t="shared" si="187"/>
        <v>19.355022749457337</v>
      </c>
      <c r="BA159" s="130" t="s">
        <v>14</v>
      </c>
      <c r="BB159" s="130">
        <f t="shared" si="188"/>
        <v>5.9982346972744997E-60</v>
      </c>
      <c r="BC159" s="130">
        <f t="shared" si="188"/>
        <v>4.802812716273212E-63</v>
      </c>
      <c r="BD159" s="130" t="e">
        <f t="shared" si="188"/>
        <v>#DIV/0!</v>
      </c>
      <c r="BE159" s="148">
        <f t="shared" si="188"/>
        <v>17.012848134293989</v>
      </c>
      <c r="BK159" s="130" t="s">
        <v>14</v>
      </c>
      <c r="BL159" s="130">
        <f t="shared" si="189"/>
        <v>6.350205072342225E-60</v>
      </c>
      <c r="BM159" s="130">
        <f t="shared" si="189"/>
        <v>5.1157988638256147E-63</v>
      </c>
      <c r="BN159" s="130" t="e">
        <f t="shared" si="189"/>
        <v>#DIV/0!</v>
      </c>
      <c r="BO159" s="148">
        <f t="shared" si="189"/>
        <v>17.866796342555475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4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-289.99234247164082</v>
      </c>
      <c r="J28" s="206">
        <f t="shared" si="7"/>
        <v>-292.73200217209541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-271.39831250747176</v>
      </c>
      <c r="J29" s="206">
        <f t="shared" si="10"/>
        <v>-268.10553048029527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-297.86817899458845</v>
      </c>
      <c r="H30" s="206">
        <f t="shared" si="10"/>
        <v>-271.39831250747176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-294.57539696741202</v>
      </c>
      <c r="H31" s="206">
        <f t="shared" si="10"/>
        <v>-268.10553048029527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1.1426832737807758E-126</v>
      </c>
      <c r="J33" s="206">
        <f t="shared" si="13"/>
        <v>7.3808568126056552E-128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1.3589719106526503E-118</v>
      </c>
      <c r="J34" s="206">
        <f t="shared" si="16"/>
        <v>3.6580323735873755E-117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4.3400379600852811E-130</v>
      </c>
      <c r="H35" s="206">
        <f t="shared" si="16"/>
        <v>1.3589719106526503E-118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1.1682360199015942E-128</v>
      </c>
      <c r="H36" s="206">
        <f t="shared" si="16"/>
        <v>3.6580323735873755E-117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3.5206278958329163E-74</v>
      </c>
      <c r="O38" s="206">
        <f t="shared" si="20"/>
        <v>5.4505360446818624E-73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1.4343025382797656E-49</v>
      </c>
      <c r="T38" s="206">
        <f t="shared" si="21"/>
        <v>2.2205464238710805E-48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3.0444887659802196E-59</v>
      </c>
      <c r="O39" s="206">
        <f t="shared" si="20"/>
        <v>1.1310382994798948E-60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1.7738061674386782E-37</v>
      </c>
      <c r="T39" s="206">
        <f t="shared" si="21"/>
        <v>6.5897523868210154E-39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9.269418025309692E-71</v>
      </c>
      <c r="M40" s="206">
        <f t="shared" si="20"/>
        <v>3.0444887659802196E-59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3.7763575690047505E-46</v>
      </c>
      <c r="R40" s="206">
        <f t="shared" si="21"/>
        <v>1.7738061674386782E-37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3.443621443989677E-72</v>
      </c>
      <c r="M41" s="206">
        <f t="shared" si="20"/>
        <v>1.1310382994798948E-60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1.4029301375005157E-47</v>
      </c>
      <c r="R41" s="206">
        <f t="shared" si="21"/>
        <v>6.5897523868210154E-39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13.884310625334537</v>
      </c>
      <c r="J46">
        <f>'Trip Length Frequency'!L28</f>
        <v>14.010451778263057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13.028192481581643</v>
      </c>
      <c r="J47">
        <f>'Trip Length Frequency'!L29</f>
        <v>12.876584118987765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14.246934895464268</v>
      </c>
      <c r="H48">
        <f>'Trip Length Frequency'!J30</f>
        <v>13.028192481581645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14.095326532870388</v>
      </c>
      <c r="H49">
        <f>'Trip Length Frequency'!J31</f>
        <v>12.876584118987765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F80" zoomScale="76" zoomScaleNormal="76" workbookViewId="0">
      <selection activeCell="F25" sqref="F25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Gravity!X134</f>
        <v>4.5181597619934821E-86</v>
      </c>
      <c r="G25" s="4" t="e">
        <f>Gravity!Y134</f>
        <v>#DIV/0!</v>
      </c>
      <c r="H25" s="4">
        <f>Gravity!Z134</f>
        <v>950.72188513956996</v>
      </c>
      <c r="I25" s="4">
        <f>Gravity!AA134</f>
        <v>652.75670554925671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Gravity!X135</f>
        <v>#DIV/0!</v>
      </c>
      <c r="G26" s="4">
        <f>Gravity!Y135</f>
        <v>1.9354079988637883E-87</v>
      </c>
      <c r="H26" s="4">
        <f>Gravity!Z135</f>
        <v>945.32370791835001</v>
      </c>
      <c r="I26" s="4">
        <f>Gravity!AA135</f>
        <v>1087.009065263514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Gravity!X136</f>
        <v>389.92754289741515</v>
      </c>
      <c r="G27" s="4">
        <f>Gravity!Y136</f>
        <v>793.07995712998866</v>
      </c>
      <c r="H27" s="4">
        <f>Gravity!Z136</f>
        <v>1.8799146471152442E-87</v>
      </c>
      <c r="I27" s="4" t="e">
        <f>Gravity!AA136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Gravity!X137</f>
        <v>414.97743413903822</v>
      </c>
      <c r="G28" s="4">
        <f>Gravity!Y137</f>
        <v>842.96791394718605</v>
      </c>
      <c r="H28" s="4" t="e">
        <f>Gravity!Z137</f>
        <v>#DIV/0!</v>
      </c>
      <c r="I28" s="4">
        <f>Gravity!AA137</f>
        <v>1.3098064555707788E-87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950.72188513956996</v>
      </c>
      <c r="D36" s="31">
        <f>E36-H36</f>
        <v>0</v>
      </c>
      <c r="E36">
        <f>W6*G66+(W6*0.17/X6^3.8)*(G66^4.8/4.8)</f>
        <v>2458.3662645754675</v>
      </c>
      <c r="F36" s="258"/>
      <c r="G36" s="32" t="s">
        <v>62</v>
      </c>
      <c r="H36" s="33">
        <f>W6*G66+0.17*W6/X6^3.8*G66^4.8/4.8</f>
        <v>2458.3662645754675</v>
      </c>
      <c r="I36" s="32" t="s">
        <v>63</v>
      </c>
      <c r="J36" s="33">
        <f>W6*(1+0.17*(G66/X6)^3.8)</f>
        <v>2.5061202854011984</v>
      </c>
      <c r="K36" s="34">
        <v>1</v>
      </c>
      <c r="L36" s="35" t="s">
        <v>61</v>
      </c>
      <c r="M36" s="36" t="s">
        <v>64</v>
      </c>
      <c r="N36" s="37">
        <f>J36+J54+J51</f>
        <v>15.016905285752731</v>
      </c>
      <c r="O36" s="38" t="s">
        <v>65</v>
      </c>
      <c r="P36" s="39">
        <v>0</v>
      </c>
      <c r="Q36" s="39">
        <f>IF(P36&lt;=0,0,P36)</f>
        <v>0</v>
      </c>
      <c r="R36" s="40">
        <f>G58</f>
        <v>950.7218849601237</v>
      </c>
      <c r="S36" s="40" t="s">
        <v>39</v>
      </c>
      <c r="T36" s="40">
        <f>I58</f>
        <v>950.72188513956996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652.75670554925671</v>
      </c>
      <c r="D37" s="31">
        <f t="shared" ref="D37:D54" si="1">E37-H37</f>
        <v>0</v>
      </c>
      <c r="E37">
        <f t="shared" ref="E37:E54" si="2">W7*G67+(W7*0.17/X7^3.8)*(G67^4.8/4.8)</f>
        <v>3.5527136788005009E-14</v>
      </c>
      <c r="F37" s="258"/>
      <c r="G37" s="44" t="s">
        <v>67</v>
      </c>
      <c r="H37" s="33">
        <f t="shared" ref="H37:H53" si="3">W7*G67+0.17*W7/X7^3.8*G67^4.8/4.8</f>
        <v>3.5527136788005009E-14</v>
      </c>
      <c r="I37" s="44" t="s">
        <v>68</v>
      </c>
      <c r="J37" s="33">
        <f t="shared" ref="J37:J54" si="4">W7*(1+0.17*(G67/X7)^3.8)</f>
        <v>2.5</v>
      </c>
      <c r="K37" s="34">
        <v>2</v>
      </c>
      <c r="L37" s="45"/>
      <c r="M37" s="46" t="s">
        <v>69</v>
      </c>
      <c r="N37" s="47">
        <f>J36+J47+J39+J40+J51</f>
        <v>13.879631060794427</v>
      </c>
      <c r="O37" s="48" t="s">
        <v>70</v>
      </c>
      <c r="P37" s="39">
        <v>608.7943273555818</v>
      </c>
      <c r="Q37" s="39">
        <f t="shared" ref="Q37:Q60" si="5">IF(P37&lt;=0,0,P37)</f>
        <v>608.7943273555818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945.32370791835001</v>
      </c>
      <c r="D38" s="31">
        <f t="shared" si="1"/>
        <v>0</v>
      </c>
      <c r="E38">
        <f t="shared" si="2"/>
        <v>1552.2288503665018</v>
      </c>
      <c r="F38" s="258"/>
      <c r="G38" s="44" t="s">
        <v>72</v>
      </c>
      <c r="H38" s="33">
        <f t="shared" si="3"/>
        <v>1552.2288503665018</v>
      </c>
      <c r="I38" s="44" t="s">
        <v>73</v>
      </c>
      <c r="J38" s="33">
        <f t="shared" si="4"/>
        <v>2.5049802368230676</v>
      </c>
      <c r="K38" s="34">
        <v>3</v>
      </c>
      <c r="L38" s="45"/>
      <c r="M38" s="46" t="s">
        <v>74</v>
      </c>
      <c r="N38" s="47">
        <f>J36+J47+J39+J49+J43</f>
        <v>14.192935460800896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1087.009065263514</v>
      </c>
      <c r="D39" s="31">
        <f t="shared" si="1"/>
        <v>0</v>
      </c>
      <c r="E39">
        <f t="shared" si="2"/>
        <v>6032.7477087842008</v>
      </c>
      <c r="F39" s="258"/>
      <c r="G39" s="44" t="s">
        <v>77</v>
      </c>
      <c r="H39" s="33">
        <f t="shared" si="3"/>
        <v>6032.7477087842008</v>
      </c>
      <c r="I39" s="44" t="s">
        <v>78</v>
      </c>
      <c r="J39" s="33">
        <f t="shared" si="4"/>
        <v>3.8089739305482553</v>
      </c>
      <c r="K39" s="34">
        <v>4</v>
      </c>
      <c r="L39" s="45"/>
      <c r="M39" s="46" t="s">
        <v>79</v>
      </c>
      <c r="N39" s="47">
        <f>J36+J47+J48+J42+J43</f>
        <v>14.224691366452106</v>
      </c>
      <c r="O39" s="48" t="s">
        <v>80</v>
      </c>
      <c r="P39" s="39">
        <v>0</v>
      </c>
      <c r="Q39" s="39">
        <f t="shared" si="5"/>
        <v>0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2381.7922991998025</v>
      </c>
      <c r="F40" s="258"/>
      <c r="G40" s="44" t="s">
        <v>81</v>
      </c>
      <c r="H40" s="33">
        <f t="shared" si="3"/>
        <v>2381.7922991998025</v>
      </c>
      <c r="I40" s="44" t="s">
        <v>82</v>
      </c>
      <c r="J40" s="33">
        <f t="shared" si="4"/>
        <v>2.5251813038242759</v>
      </c>
      <c r="K40" s="34">
        <v>5</v>
      </c>
      <c r="L40" s="45"/>
      <c r="M40" s="46" t="s">
        <v>83</v>
      </c>
      <c r="N40" s="47">
        <f>J45+J38+J39+J40+J51</f>
        <v>13.879630695751462</v>
      </c>
      <c r="O40" s="48" t="s">
        <v>84</v>
      </c>
      <c r="P40" s="39">
        <v>341.9275576045419</v>
      </c>
      <c r="Q40" s="39">
        <f t="shared" si="5"/>
        <v>341.9275576045419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5651.4901132015302</v>
      </c>
      <c r="F41" s="258"/>
      <c r="G41" s="44" t="s">
        <v>85</v>
      </c>
      <c r="H41" s="33">
        <f t="shared" si="3"/>
        <v>5651.4901132015302</v>
      </c>
      <c r="I41" s="44" t="s">
        <v>86</v>
      </c>
      <c r="J41" s="33">
        <f t="shared" si="4"/>
        <v>3.8477907266616023</v>
      </c>
      <c r="K41" s="34">
        <v>6</v>
      </c>
      <c r="L41" s="45"/>
      <c r="M41" s="46" t="s">
        <v>87</v>
      </c>
      <c r="N41" s="47">
        <f>J45+J38+J39+J49+J43</f>
        <v>14.192935095757932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5121.8015650118596</v>
      </c>
      <c r="F42" s="258"/>
      <c r="G42" s="44" t="s">
        <v>89</v>
      </c>
      <c r="H42" s="33">
        <f t="shared" si="3"/>
        <v>5121.8015650118587</v>
      </c>
      <c r="I42" s="44" t="s">
        <v>90</v>
      </c>
      <c r="J42" s="33">
        <f t="shared" si="4"/>
        <v>2.5967628119122779</v>
      </c>
      <c r="K42" s="34">
        <v>7</v>
      </c>
      <c r="L42" s="45"/>
      <c r="M42" s="46" t="s">
        <v>91</v>
      </c>
      <c r="N42" s="47">
        <f>J45+J38+J48+J42+J43</f>
        <v>14.224691001409141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2430.9073452488383</v>
      </c>
      <c r="F43" s="258"/>
      <c r="G43" s="44" t="s">
        <v>93</v>
      </c>
      <c r="H43" s="33">
        <f t="shared" si="3"/>
        <v>2430.9073452488383</v>
      </c>
      <c r="I43" s="44" t="s">
        <v>94</v>
      </c>
      <c r="J43" s="33">
        <f t="shared" si="4"/>
        <v>2.8432377284694637</v>
      </c>
      <c r="K43" s="34">
        <v>8</v>
      </c>
      <c r="L43" s="53"/>
      <c r="M43" s="54" t="s">
        <v>95</v>
      </c>
      <c r="N43" s="55">
        <f>J45+J46+J41+J42+J43</f>
        <v>14.317501491247675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3.5527136788005009E-14</v>
      </c>
      <c r="F44" s="258"/>
      <c r="G44" s="44" t="s">
        <v>97</v>
      </c>
      <c r="H44" s="33">
        <f t="shared" si="3"/>
        <v>3.5527136788005009E-14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14.009639137593975</v>
      </c>
      <c r="O44" s="38" t="s">
        <v>100</v>
      </c>
      <c r="P44" s="39">
        <v>374.05090403116429</v>
      </c>
      <c r="Q44" s="39">
        <f t="shared" si="5"/>
        <v>374.05090403116429</v>
      </c>
      <c r="R44" s="40">
        <f>G59</f>
        <v>652.7573112294599</v>
      </c>
      <c r="S44" s="40" t="s">
        <v>39</v>
      </c>
      <c r="T44" s="40">
        <f>I59</f>
        <v>652.75670554925671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1555.4264066410765</v>
      </c>
      <c r="F45" s="258"/>
      <c r="G45" s="44" t="s">
        <v>101</v>
      </c>
      <c r="H45" s="33">
        <f t="shared" si="3"/>
        <v>1555.4264066410765</v>
      </c>
      <c r="I45" s="44" t="s">
        <v>102</v>
      </c>
      <c r="J45" s="33">
        <f t="shared" si="4"/>
        <v>2.5297102242043334</v>
      </c>
      <c r="K45" s="34">
        <v>10</v>
      </c>
      <c r="L45" s="45"/>
      <c r="M45" s="46" t="s">
        <v>103</v>
      </c>
      <c r="N45" s="47">
        <f>J36+J47+J48+J42+J50</f>
        <v>14.041395043245185</v>
      </c>
      <c r="O45" s="48" t="s">
        <v>104</v>
      </c>
      <c r="P45" s="39">
        <v>0</v>
      </c>
      <c r="Q45" s="39">
        <f t="shared" si="5"/>
        <v>0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3.5527136788005009E-14</v>
      </c>
      <c r="F46" s="258"/>
      <c r="G46" s="44" t="s">
        <v>105</v>
      </c>
      <c r="H46" s="33">
        <f t="shared" si="3"/>
        <v>3.5527136788005009E-14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14.009638772551011</v>
      </c>
      <c r="O46" s="48" t="s">
        <v>108</v>
      </c>
      <c r="P46" s="39">
        <v>278.70640719829566</v>
      </c>
      <c r="Q46" s="39">
        <f t="shared" si="5"/>
        <v>278.70640719829566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2462.9631658949547</v>
      </c>
      <c r="F47" s="258"/>
      <c r="G47" s="44" t="s">
        <v>109</v>
      </c>
      <c r="H47" s="33">
        <f t="shared" si="3"/>
        <v>2462.9631658949547</v>
      </c>
      <c r="I47" s="44" t="s">
        <v>110</v>
      </c>
      <c r="J47" s="33">
        <f t="shared" si="4"/>
        <v>2.5285705406691661</v>
      </c>
      <c r="K47" s="34">
        <v>12</v>
      </c>
      <c r="L47" s="45"/>
      <c r="M47" s="46" t="s">
        <v>111</v>
      </c>
      <c r="N47" s="47">
        <f>J45+J38+J48+J42+J50</f>
        <v>14.041394678202222</v>
      </c>
      <c r="O47" s="48" t="s">
        <v>112</v>
      </c>
      <c r="P47" s="39">
        <v>0</v>
      </c>
      <c r="Q47" s="39">
        <f t="shared" si="5"/>
        <v>0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0</v>
      </c>
      <c r="F48" s="258"/>
      <c r="G48" s="44" t="s">
        <v>113</v>
      </c>
      <c r="H48" s="33">
        <f t="shared" si="3"/>
        <v>0</v>
      </c>
      <c r="I48" s="44" t="s">
        <v>114</v>
      </c>
      <c r="J48" s="33">
        <f t="shared" si="4"/>
        <v>3.75</v>
      </c>
      <c r="K48" s="34">
        <v>13</v>
      </c>
      <c r="L48" s="45"/>
      <c r="M48" s="46" t="s">
        <v>115</v>
      </c>
      <c r="N48" s="47">
        <f>J45+J46+J41+J42+J50</f>
        <v>14.134205168040756</v>
      </c>
      <c r="O48" s="48" t="s">
        <v>116</v>
      </c>
      <c r="P48" s="39">
        <v>0</v>
      </c>
      <c r="Q48" s="39">
        <f t="shared" si="5"/>
        <v>0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1632.7137091163597</v>
      </c>
      <c r="F49" s="258"/>
      <c r="G49" s="44" t="s">
        <v>117</v>
      </c>
      <c r="H49" s="33">
        <f t="shared" si="3"/>
        <v>1632.7137091163597</v>
      </c>
      <c r="I49" s="44" t="s">
        <v>118</v>
      </c>
      <c r="J49" s="33">
        <f t="shared" si="4"/>
        <v>2.5060329757128121</v>
      </c>
      <c r="K49" s="34">
        <v>14</v>
      </c>
      <c r="L49" s="53"/>
      <c r="M49" s="54" t="s">
        <v>119</v>
      </c>
      <c r="N49" s="55">
        <f>J45+J46+J53+J44</f>
        <v>15.029710224204333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4407.3869160417707</v>
      </c>
      <c r="F50" s="258"/>
      <c r="G50" s="44" t="s">
        <v>121</v>
      </c>
      <c r="H50" s="33">
        <f t="shared" si="3"/>
        <v>4407.3869160417707</v>
      </c>
      <c r="I50" s="44" t="s">
        <v>122</v>
      </c>
      <c r="J50" s="33">
        <f t="shared" si="4"/>
        <v>2.6599414052625434</v>
      </c>
      <c r="K50" s="34">
        <v>15</v>
      </c>
      <c r="L50" s="35" t="s">
        <v>71</v>
      </c>
      <c r="M50" s="36" t="s">
        <v>123</v>
      </c>
      <c r="N50" s="37">
        <f>J37+J46+J41+J42+J43</f>
        <v>14.287791267043342</v>
      </c>
      <c r="O50" s="38" t="s">
        <v>124</v>
      </c>
      <c r="P50" s="39">
        <v>0</v>
      </c>
      <c r="Q50" s="39">
        <f t="shared" si="5"/>
        <v>0</v>
      </c>
      <c r="R50" s="40">
        <f>G60</f>
        <v>945.3237079183499</v>
      </c>
      <c r="S50" s="40" t="s">
        <v>39</v>
      </c>
      <c r="T50" s="40">
        <f>I60</f>
        <v>945.32370791835001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2378.9408657052059</v>
      </c>
      <c r="F51" s="258"/>
      <c r="G51" s="44" t="s">
        <v>125</v>
      </c>
      <c r="H51" s="33">
        <f t="shared" si="3"/>
        <v>2378.9408657052059</v>
      </c>
      <c r="I51" s="44" t="s">
        <v>126</v>
      </c>
      <c r="J51" s="33">
        <f t="shared" si="4"/>
        <v>2.5107850003515315</v>
      </c>
      <c r="K51" s="34">
        <v>16</v>
      </c>
      <c r="L51" s="45"/>
      <c r="M51" s="46" t="s">
        <v>127</v>
      </c>
      <c r="N51" s="47">
        <f>J37+J38+J39+J40+J51</f>
        <v>13.849920471547129</v>
      </c>
      <c r="O51" s="48" t="s">
        <v>128</v>
      </c>
      <c r="P51" s="39">
        <v>0</v>
      </c>
      <c r="Q51" s="39">
        <f t="shared" si="5"/>
        <v>0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5651.4901132015302</v>
      </c>
      <c r="F52" s="258"/>
      <c r="G52" s="44" t="s">
        <v>129</v>
      </c>
      <c r="H52" s="33">
        <f t="shared" si="3"/>
        <v>5651.4901132015302</v>
      </c>
      <c r="I52" s="44" t="s">
        <v>130</v>
      </c>
      <c r="J52" s="33">
        <f t="shared" si="4"/>
        <v>3.8477907266616023</v>
      </c>
      <c r="K52" s="34">
        <v>17</v>
      </c>
      <c r="L52" s="45"/>
      <c r="M52" s="46" t="s">
        <v>131</v>
      </c>
      <c r="N52" s="47">
        <f>J37+J38+J39+J49+J43</f>
        <v>14.163224871553599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1.0658141036401503E-13</v>
      </c>
      <c r="F53" s="258"/>
      <c r="G53" s="44" t="s">
        <v>133</v>
      </c>
      <c r="H53" s="33">
        <f t="shared" si="3"/>
        <v>1.0658141036401503E-13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14.194980777204808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13.135581993704946</v>
      </c>
      <c r="O54" s="56" t="s">
        <v>140</v>
      </c>
      <c r="P54" s="39">
        <v>945.3237079183499</v>
      </c>
      <c r="Q54" s="39">
        <f t="shared" si="5"/>
        <v>945.3237079183499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43718.255322989091</v>
      </c>
      <c r="K55" s="34">
        <v>20</v>
      </c>
      <c r="L55" s="35" t="s">
        <v>76</v>
      </c>
      <c r="M55" s="36" t="s">
        <v>142</v>
      </c>
      <c r="N55" s="37">
        <f>J37+J38+J39+J49+J50</f>
        <v>13.979928548346678</v>
      </c>
      <c r="O55" s="38" t="s">
        <v>143</v>
      </c>
      <c r="P55" s="39">
        <v>0</v>
      </c>
      <c r="Q55" s="39">
        <f t="shared" si="5"/>
        <v>0</v>
      </c>
      <c r="R55" s="40">
        <f>G61</f>
        <v>1087.009065263514</v>
      </c>
      <c r="S55" s="40" t="s">
        <v>39</v>
      </c>
      <c r="T55" s="40">
        <f>I61</f>
        <v>1087.009065263514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14.011684453997889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14.104494943836423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950.7218849601237</v>
      </c>
      <c r="H58" s="68" t="s">
        <v>39</v>
      </c>
      <c r="I58" s="69">
        <f>C36</f>
        <v>950.72188513956996</v>
      </c>
      <c r="K58" s="34">
        <v>23</v>
      </c>
      <c r="L58" s="45"/>
      <c r="M58" s="46" t="s">
        <v>149</v>
      </c>
      <c r="N58" s="47">
        <f>J37+J46+J53+J44</f>
        <v>15</v>
      </c>
      <c r="O58" s="48" t="s">
        <v>150</v>
      </c>
      <c r="P58" s="39">
        <v>1.4210854715202004E-14</v>
      </c>
      <c r="Q58" s="39">
        <f t="shared" si="5"/>
        <v>1.4210854715202004E-14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652.7573112294599</v>
      </c>
      <c r="H59" s="68" t="s">
        <v>39</v>
      </c>
      <c r="I59" s="69">
        <f t="shared" ref="I59:I60" si="6">C37</f>
        <v>652.75670554925671</v>
      </c>
      <c r="K59" s="34">
        <v>24</v>
      </c>
      <c r="L59" s="45"/>
      <c r="M59" s="46" t="s">
        <v>151</v>
      </c>
      <c r="N59" s="47">
        <f>J52+J53+J44</f>
        <v>13.847790726661602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945.3237079183499</v>
      </c>
      <c r="H60" s="68" t="s">
        <v>39</v>
      </c>
      <c r="I60" s="69">
        <f t="shared" si="6"/>
        <v>945.32370791835001</v>
      </c>
      <c r="K60" s="34">
        <v>25</v>
      </c>
      <c r="L60" s="53"/>
      <c r="M60" s="54" t="s">
        <v>153</v>
      </c>
      <c r="N60" s="55">
        <f>J52+J41+J42+J50</f>
        <v>12.952285670498025</v>
      </c>
      <c r="O60" s="56" t="s">
        <v>154</v>
      </c>
      <c r="P60" s="39">
        <v>1087.009065263514</v>
      </c>
      <c r="Q60" s="71">
        <f t="shared" si="5"/>
        <v>1087.009065263514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1087.009065263514</v>
      </c>
      <c r="H61" s="74" t="s">
        <v>39</v>
      </c>
      <c r="I61" s="69">
        <f>C39</f>
        <v>1087.009065263514</v>
      </c>
      <c r="K61" s="264" t="s">
        <v>155</v>
      </c>
      <c r="L61" s="264"/>
      <c r="M61" s="264"/>
      <c r="N61" s="76">
        <f>SUM(N36:N60)</f>
        <v>352.72258820619828</v>
      </c>
      <c r="U61" s="77" t="s">
        <v>156</v>
      </c>
      <c r="V61" s="78">
        <f>SUMPRODUCT($Q$36:$Q$60,V36:V60)</f>
        <v>982.84523138674604</v>
      </c>
      <c r="W61" s="78">
        <f>SUMPRODUCT($Q$36:$Q$60,W36:W60)</f>
        <v>1.4210854715202004E-14</v>
      </c>
      <c r="X61" s="78">
        <f t="shared" ref="X61:AN61" si="7">SUMPRODUCT($Q$36:$Q$60,X36:X60)</f>
        <v>620.63396480283757</v>
      </c>
      <c r="Y61" s="78">
        <f t="shared" si="7"/>
        <v>1603.4791961895837</v>
      </c>
      <c r="Z61" s="78">
        <f t="shared" si="7"/>
        <v>950.7218849601237</v>
      </c>
      <c r="AA61" s="78">
        <f t="shared" si="7"/>
        <v>2032.332773181864</v>
      </c>
      <c r="AB61" s="78">
        <f t="shared" si="7"/>
        <v>2032.332773181864</v>
      </c>
      <c r="AC61" s="78">
        <f t="shared" si="7"/>
        <v>945.3237079183499</v>
      </c>
      <c r="AD61" s="78">
        <f t="shared" si="7"/>
        <v>1.4210854715202004E-14</v>
      </c>
      <c r="AE61" s="78">
        <f t="shared" si="7"/>
        <v>620.63396480283757</v>
      </c>
      <c r="AF61" s="78">
        <f t="shared" si="7"/>
        <v>1.4210854715202004E-14</v>
      </c>
      <c r="AG61" s="78">
        <f t="shared" si="7"/>
        <v>982.84523138674604</v>
      </c>
      <c r="AH61" s="78">
        <f t="shared" si="7"/>
        <v>0</v>
      </c>
      <c r="AI61" s="78">
        <f t="shared" si="7"/>
        <v>652.7573112294599</v>
      </c>
      <c r="AJ61" s="78">
        <f t="shared" si="7"/>
        <v>1739.7663764929739</v>
      </c>
      <c r="AK61" s="78">
        <f t="shared" si="7"/>
        <v>950.7218849601237</v>
      </c>
      <c r="AL61" s="78">
        <f t="shared" si="7"/>
        <v>2032.332773181864</v>
      </c>
      <c r="AM61" s="78">
        <f t="shared" si="7"/>
        <v>1.4210854715202004E-14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0.32761507712891536</v>
      </c>
      <c r="W64">
        <f t="shared" ref="W64:AN64" si="8">W61/W63</f>
        <v>9.4739031434680022E-18</v>
      </c>
      <c r="X64">
        <f t="shared" si="8"/>
        <v>0.31031698240141881</v>
      </c>
      <c r="Y64">
        <f t="shared" si="8"/>
        <v>0.53449306539652786</v>
      </c>
      <c r="Z64">
        <f t="shared" si="8"/>
        <v>0.47536094248006183</v>
      </c>
      <c r="AA64">
        <f t="shared" si="8"/>
        <v>1.354888515454576</v>
      </c>
      <c r="AB64">
        <f t="shared" si="8"/>
        <v>0.677444257727288</v>
      </c>
      <c r="AC64">
        <f t="shared" si="8"/>
        <v>0.94532370791834985</v>
      </c>
      <c r="AD64">
        <f t="shared" si="8"/>
        <v>1.4210854715202004E-17</v>
      </c>
      <c r="AE64">
        <f t="shared" si="8"/>
        <v>0.49650717184227006</v>
      </c>
      <c r="AF64">
        <f t="shared" si="8"/>
        <v>7.105427357601002E-18</v>
      </c>
      <c r="AG64">
        <f t="shared" si="8"/>
        <v>0.49142261569337303</v>
      </c>
      <c r="AH64">
        <f t="shared" si="8"/>
        <v>0</v>
      </c>
      <c r="AI64">
        <f t="shared" si="8"/>
        <v>0.32637865561472995</v>
      </c>
      <c r="AJ64">
        <f t="shared" si="8"/>
        <v>0.77322950066354401</v>
      </c>
      <c r="AK64">
        <f t="shared" si="8"/>
        <v>0.38028875398404949</v>
      </c>
      <c r="AL64">
        <f t="shared" si="8"/>
        <v>1.354888515454576</v>
      </c>
      <c r="AM64">
        <f t="shared" si="8"/>
        <v>9.4739031434680022E-18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982.84523138674604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1.4210854715202004E-14</v>
      </c>
      <c r="H67" s="6"/>
      <c r="U67" t="s">
        <v>162</v>
      </c>
      <c r="V67" s="82">
        <f>AA15*(1+0.17*(V61/AA16)^3.8)</f>
        <v>2.5061202854011984</v>
      </c>
      <c r="W67" s="82">
        <f t="shared" ref="W67:AN67" si="9">AB15*(1+0.17*(W61/AB16)^3.8)</f>
        <v>2.5</v>
      </c>
      <c r="X67" s="82">
        <f t="shared" si="9"/>
        <v>2.5049802368230676</v>
      </c>
      <c r="Y67" s="82">
        <f t="shared" si="9"/>
        <v>3.8089739305482553</v>
      </c>
      <c r="Z67" s="82">
        <f t="shared" si="9"/>
        <v>2.5251813038242759</v>
      </c>
      <c r="AA67" s="82">
        <f t="shared" si="9"/>
        <v>3.8477907266616023</v>
      </c>
      <c r="AB67" s="82">
        <f t="shared" si="9"/>
        <v>2.5967628119122779</v>
      </c>
      <c r="AC67" s="82">
        <f t="shared" si="9"/>
        <v>2.8432377284694637</v>
      </c>
      <c r="AD67" s="82">
        <f t="shared" si="9"/>
        <v>2.5</v>
      </c>
      <c r="AE67" s="82">
        <f t="shared" si="9"/>
        <v>2.5297102242043334</v>
      </c>
      <c r="AF67" s="82">
        <f t="shared" si="9"/>
        <v>2.5</v>
      </c>
      <c r="AG67" s="82">
        <f t="shared" si="9"/>
        <v>2.5285705406691661</v>
      </c>
      <c r="AH67" s="82">
        <f t="shared" si="9"/>
        <v>3.75</v>
      </c>
      <c r="AI67" s="82">
        <f t="shared" si="9"/>
        <v>2.5060329757128121</v>
      </c>
      <c r="AJ67" s="82">
        <f t="shared" si="9"/>
        <v>2.6599414052625434</v>
      </c>
      <c r="AK67" s="82">
        <f t="shared" si="9"/>
        <v>2.5107850003515315</v>
      </c>
      <c r="AL67" s="82">
        <f t="shared" si="9"/>
        <v>3.8477907266616023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620.63396480283757</v>
      </c>
      <c r="H68" s="6"/>
    </row>
    <row r="69" spans="6:40" x14ac:dyDescent="0.3">
      <c r="F69" s="4" t="s">
        <v>45</v>
      </c>
      <c r="G69" s="4">
        <f>Y61</f>
        <v>1603.4791961895837</v>
      </c>
      <c r="H69" s="6"/>
    </row>
    <row r="70" spans="6:40" x14ac:dyDescent="0.3">
      <c r="F70" s="4" t="s">
        <v>46</v>
      </c>
      <c r="G70" s="4">
        <f>Z61</f>
        <v>950.7218849601237</v>
      </c>
      <c r="U70" s="41" t="s">
        <v>65</v>
      </c>
      <c r="V70">
        <f t="shared" ref="V70:V94" si="10">SUMPRODUCT($V$67:$AN$67,V36:AN36)</f>
        <v>15.016905285752729</v>
      </c>
      <c r="X70">
        <v>15.000195603366421</v>
      </c>
    </row>
    <row r="71" spans="6:40" x14ac:dyDescent="0.3">
      <c r="F71" s="4" t="s">
        <v>47</v>
      </c>
      <c r="G71" s="4">
        <f>AA61</f>
        <v>2032.332773181864</v>
      </c>
      <c r="U71" s="41" t="s">
        <v>70</v>
      </c>
      <c r="V71">
        <f t="shared" si="10"/>
        <v>13.879631060794427</v>
      </c>
      <c r="X71">
        <v>13.75090229828113</v>
      </c>
    </row>
    <row r="72" spans="6:40" x14ac:dyDescent="0.3">
      <c r="F72" s="4" t="s">
        <v>48</v>
      </c>
      <c r="G72" s="4">
        <f>AB61</f>
        <v>2032.332773181864</v>
      </c>
      <c r="U72" s="41" t="s">
        <v>75</v>
      </c>
      <c r="V72">
        <f t="shared" si="10"/>
        <v>14.192935460800896</v>
      </c>
      <c r="X72">
        <v>14.225219683523857</v>
      </c>
    </row>
    <row r="73" spans="6:40" x14ac:dyDescent="0.3">
      <c r="F73" s="4" t="s">
        <v>49</v>
      </c>
      <c r="G73" s="4">
        <f>AC61</f>
        <v>945.3237079183499</v>
      </c>
      <c r="U73" s="41" t="s">
        <v>80</v>
      </c>
      <c r="V73">
        <f t="shared" si="10"/>
        <v>14.224691366452106</v>
      </c>
      <c r="X73">
        <v>14.272326357392505</v>
      </c>
    </row>
    <row r="74" spans="6:40" x14ac:dyDescent="0.3">
      <c r="F74" s="4" t="s">
        <v>50</v>
      </c>
      <c r="G74" s="4">
        <f>AD61</f>
        <v>1.4210854715202004E-14</v>
      </c>
      <c r="U74" s="41" t="s">
        <v>84</v>
      </c>
      <c r="V74">
        <f t="shared" si="10"/>
        <v>13.879630695751462</v>
      </c>
      <c r="X74">
        <v>13.805151472614</v>
      </c>
    </row>
    <row r="75" spans="6:40" x14ac:dyDescent="0.3">
      <c r="F75" s="4" t="s">
        <v>51</v>
      </c>
      <c r="G75" s="4">
        <f>AE61</f>
        <v>620.63396480283757</v>
      </c>
      <c r="U75" s="41" t="s">
        <v>88</v>
      </c>
      <c r="V75">
        <f t="shared" si="10"/>
        <v>14.192935095757932</v>
      </c>
      <c r="X75">
        <v>14.279468857856727</v>
      </c>
    </row>
    <row r="76" spans="6:40" x14ac:dyDescent="0.3">
      <c r="F76" s="4" t="s">
        <v>52</v>
      </c>
      <c r="G76" s="4">
        <f>AF61</f>
        <v>1.4210854715202004E-14</v>
      </c>
      <c r="U76" s="41" t="s">
        <v>92</v>
      </c>
      <c r="V76">
        <f t="shared" si="10"/>
        <v>14.224691001409143</v>
      </c>
      <c r="X76">
        <v>14.326575531725375</v>
      </c>
    </row>
    <row r="77" spans="6:40" x14ac:dyDescent="0.3">
      <c r="F77" s="4" t="s">
        <v>53</v>
      </c>
      <c r="G77" s="4">
        <f>AG61</f>
        <v>982.84523138674604</v>
      </c>
      <c r="U77" s="41" t="s">
        <v>96</v>
      </c>
      <c r="V77">
        <f t="shared" si="10"/>
        <v>14.317501491247675</v>
      </c>
      <c r="X77">
        <v>13.750902037729439</v>
      </c>
    </row>
    <row r="78" spans="6:40" x14ac:dyDescent="0.3">
      <c r="F78" s="4" t="s">
        <v>54</v>
      </c>
      <c r="G78" s="4">
        <f>AH61</f>
        <v>0</v>
      </c>
      <c r="U78" s="41" t="s">
        <v>100</v>
      </c>
      <c r="V78">
        <f t="shared" si="10"/>
        <v>14.009639137593975</v>
      </c>
      <c r="X78">
        <v>13.750771910176033</v>
      </c>
    </row>
    <row r="79" spans="6:40" x14ac:dyDescent="0.3">
      <c r="F79" s="4" t="s">
        <v>55</v>
      </c>
      <c r="G79" s="4">
        <f>AI61</f>
        <v>652.7573112294599</v>
      </c>
      <c r="U79" s="41" t="s">
        <v>104</v>
      </c>
      <c r="V79">
        <f t="shared" si="10"/>
        <v>14.041395043245187</v>
      </c>
      <c r="X79">
        <v>13.801434953032715</v>
      </c>
    </row>
    <row r="80" spans="6:40" x14ac:dyDescent="0.3">
      <c r="F80" s="4" t="s">
        <v>56</v>
      </c>
      <c r="G80" s="4">
        <f>AJ61</f>
        <v>1739.7663764929739</v>
      </c>
      <c r="U80" s="41" t="s">
        <v>108</v>
      </c>
      <c r="V80">
        <f t="shared" si="10"/>
        <v>14.009638772551011</v>
      </c>
      <c r="X80">
        <v>13.808577453496937</v>
      </c>
    </row>
    <row r="81" spans="6:24" x14ac:dyDescent="0.3">
      <c r="F81" s="4" t="s">
        <v>57</v>
      </c>
      <c r="G81" s="4">
        <f>AK61</f>
        <v>950.7218849601237</v>
      </c>
      <c r="U81" s="41" t="s">
        <v>112</v>
      </c>
      <c r="V81">
        <f t="shared" si="10"/>
        <v>14.041394678202222</v>
      </c>
      <c r="X81">
        <v>13.855684127365585</v>
      </c>
    </row>
    <row r="82" spans="6:24" x14ac:dyDescent="0.3">
      <c r="F82" s="4" t="s">
        <v>58</v>
      </c>
      <c r="G82" s="4">
        <f>AL61</f>
        <v>2032.332773181864</v>
      </c>
      <c r="U82" s="41" t="s">
        <v>116</v>
      </c>
      <c r="V82">
        <f t="shared" si="10"/>
        <v>14.134205168040756</v>
      </c>
      <c r="X82">
        <v>13.280010633369649</v>
      </c>
    </row>
    <row r="83" spans="6:24" x14ac:dyDescent="0.3">
      <c r="F83" s="4" t="s">
        <v>59</v>
      </c>
      <c r="G83" s="4">
        <f>AM61</f>
        <v>1.4210854715202004E-14</v>
      </c>
      <c r="U83" s="41" t="s">
        <v>120</v>
      </c>
      <c r="V83">
        <f t="shared" si="10"/>
        <v>15.029710224204333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14.287791267043342</v>
      </c>
      <c r="X84">
        <v>13.696318465991869</v>
      </c>
    </row>
    <row r="85" spans="6:24" x14ac:dyDescent="0.3">
      <c r="U85" s="41" t="s">
        <v>128</v>
      </c>
      <c r="V85">
        <f t="shared" si="10"/>
        <v>13.849920471547129</v>
      </c>
      <c r="X85">
        <v>13.75056790087643</v>
      </c>
    </row>
    <row r="86" spans="6:24" x14ac:dyDescent="0.3">
      <c r="U86" s="41" t="s">
        <v>132</v>
      </c>
      <c r="V86">
        <f t="shared" si="10"/>
        <v>14.163224871553599</v>
      </c>
      <c r="X86">
        <v>14.224885286119157</v>
      </c>
    </row>
    <row r="87" spans="6:24" x14ac:dyDescent="0.3">
      <c r="U87" s="41" t="s">
        <v>136</v>
      </c>
      <c r="V87">
        <f t="shared" si="10"/>
        <v>14.194980777204808</v>
      </c>
      <c r="X87">
        <v>14.271991959987805</v>
      </c>
    </row>
    <row r="88" spans="6:24" x14ac:dyDescent="0.3">
      <c r="U88" s="41" t="s">
        <v>140</v>
      </c>
      <c r="V88">
        <f t="shared" si="10"/>
        <v>13.135581993704944</v>
      </c>
      <c r="X88">
        <v>11.68222407686552</v>
      </c>
    </row>
    <row r="89" spans="6:24" x14ac:dyDescent="0.3">
      <c r="U89" s="41" t="s">
        <v>143</v>
      </c>
      <c r="V89">
        <f t="shared" si="10"/>
        <v>13.979928548346678</v>
      </c>
      <c r="X89">
        <v>13.753993881759367</v>
      </c>
    </row>
    <row r="90" spans="6:24" x14ac:dyDescent="0.3">
      <c r="U90" s="41" t="s">
        <v>145</v>
      </c>
      <c r="V90">
        <f t="shared" si="10"/>
        <v>14.011684453997889</v>
      </c>
      <c r="X90">
        <v>13.801100555628015</v>
      </c>
    </row>
    <row r="91" spans="6:24" x14ac:dyDescent="0.3">
      <c r="U91" s="41" t="s">
        <v>148</v>
      </c>
      <c r="V91">
        <f t="shared" si="10"/>
        <v>14.104494943836423</v>
      </c>
      <c r="X91">
        <v>13.225427061632079</v>
      </c>
    </row>
    <row r="92" spans="6:24" x14ac:dyDescent="0.3">
      <c r="U92" s="41" t="s">
        <v>150</v>
      </c>
      <c r="V92">
        <f t="shared" si="10"/>
        <v>15</v>
      </c>
      <c r="X92">
        <v>15.239521451121469</v>
      </c>
    </row>
    <row r="93" spans="6:24" x14ac:dyDescent="0.3">
      <c r="U93" s="41" t="s">
        <v>152</v>
      </c>
      <c r="V93">
        <f t="shared" si="10"/>
        <v>13.847790726661602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12.952285670498025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2.5061202854011984</v>
      </c>
      <c r="K97" s="4" t="s">
        <v>61</v>
      </c>
      <c r="L97" s="76">
        <f>MIN(N36:N43)</f>
        <v>13.879630695751462</v>
      </c>
      <c r="M97" s="135" t="s">
        <v>11</v>
      </c>
      <c r="N97" s="4">
        <v>15</v>
      </c>
      <c r="O97" s="4">
        <v>99999</v>
      </c>
      <c r="P97" s="76">
        <f>L97</f>
        <v>13.879630695751462</v>
      </c>
      <c r="Q97" s="76">
        <f>L98</f>
        <v>14.009638772551011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</v>
      </c>
      <c r="K98" s="4" t="s">
        <v>66</v>
      </c>
      <c r="L98" s="76">
        <f>MIN(N44:N49)</f>
        <v>14.009638772551011</v>
      </c>
      <c r="M98" s="135" t="s">
        <v>12</v>
      </c>
      <c r="N98" s="4">
        <v>99999</v>
      </c>
      <c r="O98" s="4">
        <v>15</v>
      </c>
      <c r="P98" s="76">
        <f>L99</f>
        <v>13.135581993704946</v>
      </c>
      <c r="Q98" s="76">
        <f>L100</f>
        <v>12.952285670498025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2.5049802368230676</v>
      </c>
      <c r="K99" s="4" t="s">
        <v>71</v>
      </c>
      <c r="L99" s="76">
        <f>MIN(N50:N54)</f>
        <v>13.135581993704946</v>
      </c>
      <c r="M99" s="135" t="s">
        <v>13</v>
      </c>
      <c r="N99" s="76">
        <f>L101</f>
        <v>14.317501491247677</v>
      </c>
      <c r="O99" s="76">
        <f>L102</f>
        <v>13.135581993704946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3.8089739305482553</v>
      </c>
      <c r="K100" s="4" t="s">
        <v>76</v>
      </c>
      <c r="L100" s="76">
        <f>MIN(N55:N60)</f>
        <v>12.952285670498025</v>
      </c>
      <c r="M100" s="135" t="s">
        <v>14</v>
      </c>
      <c r="N100" s="76">
        <f>L104</f>
        <v>14.134205168040756</v>
      </c>
      <c r="O100" s="76">
        <f>L105</f>
        <v>12.952285670498025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2.5251813038242759</v>
      </c>
      <c r="K101" s="4" t="s">
        <v>252</v>
      </c>
      <c r="L101" s="76">
        <f>J104+J103+J102+J107+J106</f>
        <v>14.317501491247677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3.8477907266616023</v>
      </c>
      <c r="K102" s="4" t="s">
        <v>253</v>
      </c>
      <c r="L102" s="76">
        <f>J104+J103+J102+J113</f>
        <v>13.135581993704946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2.5967628119122779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2.8432377284694637</v>
      </c>
      <c r="K104" s="4" t="s">
        <v>255</v>
      </c>
      <c r="L104" s="76">
        <f>J111+J103+J102+J107+J106</f>
        <v>14.134205168040756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12.952285670498025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2.5297102242043334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2.5285705406691661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2.5060329757128121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2.6599414052625434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2.5107850003515315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3.8477907266616023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2024-01-07T17:14:23Z</dcterms:modified>
</cp:coreProperties>
</file>