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0\"/>
    </mc:Choice>
  </mc:AlternateContent>
  <xr:revisionPtr revIDLastSave="0" documentId="13_ncr:1_{D4C27488-A906-4C7E-A441-2BF3F8DA965B}" xr6:coauthVersionLast="47" xr6:coauthVersionMax="47" xr10:uidLastSave="{00000000-0000-0000-0000-000000000000}"/>
  <bookViews>
    <workbookView xWindow="-1620" yWindow="612" windowWidth="15684" windowHeight="11424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7" l="1"/>
  <c r="G26" i="7"/>
  <c r="H26" i="7"/>
  <c r="I26" i="7"/>
  <c r="F27" i="7"/>
  <c r="G27" i="7"/>
  <c r="H27" i="7"/>
  <c r="I27" i="7"/>
  <c r="F28" i="7"/>
  <c r="G28" i="7"/>
  <c r="H28" i="7"/>
  <c r="I28" i="7"/>
  <c r="G25" i="7"/>
  <c r="H25" i="7"/>
  <c r="I25" i="7"/>
  <c r="F25" i="7"/>
  <c r="J47" i="6"/>
  <c r="I46" i="6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G48" i="6"/>
  <c r="H48" i="6"/>
  <c r="I48" i="6"/>
  <c r="J48" i="6"/>
  <c r="G49" i="6"/>
  <c r="H49" i="6"/>
  <c r="I49" i="6"/>
  <c r="J49" i="6"/>
  <c r="H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8" i="4"/>
  <c r="T87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AL39" i="5" l="1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37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<sst xmlns="http://schemas.openxmlformats.org/spreadsheetml/2006/main" count="2044" uniqueCount="259">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</sst>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33" zoomScale="70" zoomScaleNormal="70" workbookViewId="0">
      <selection activeCell="O25" sqref="O25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13.858130273666658</v>
      </c>
      <c r="L28" s="147">
        <v>13.983459363535021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12.827188218954943</v>
      </c>
      <c r="L29" s="147">
        <v>12.537523170057868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13.858130273666658</v>
      </c>
      <c r="J30" s="4">
        <v>12.827188218954943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13.983459363535021</v>
      </c>
      <c r="J31" s="4">
        <v>12.537523170057868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13.436770701031062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4.9094999527326295E-11</v>
      </c>
      <c r="V44" s="215">
        <f t="shared" si="1"/>
        <v>3.8885417286995398E-11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3.3277375221685943E-10</v>
      </c>
      <c r="V45" s="215">
        <f t="shared" si="1"/>
        <v>5.6893058729985817E-10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4.9094999527326295E-11</v>
      </c>
      <c r="T46" s="215">
        <f t="shared" si="1"/>
        <v>3.3277375221685943E-10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3.8885417286995398E-11</v>
      </c>
      <c r="T47" s="215">
        <f t="shared" si="1"/>
        <v>5.6893058729985817E-10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4.9094999527326295E-11</v>
      </c>
      <c r="V53" s="216">
        <f t="shared" si="2"/>
        <v>3.8885417286995398E-11</v>
      </c>
      <c r="W53" s="165">
        <f>N40</f>
        <v>2050</v>
      </c>
      <c r="X53" s="165">
        <f>SUM(S53:V53)</f>
        <v>9.3828324094191201E-11</v>
      </c>
      <c r="Y53" s="129">
        <f>W53/X53</f>
        <v>21848413256769.582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3.3277375221685943E-10</v>
      </c>
      <c r="V54" s="216">
        <f t="shared" si="2"/>
        <v>5.6893058729985817E-10</v>
      </c>
      <c r="W54" s="165">
        <f>N41</f>
        <v>2050</v>
      </c>
      <c r="X54" s="165">
        <f>SUM(S54:V54)</f>
        <v>9.0755224679658708E-10</v>
      </c>
      <c r="Y54" s="129">
        <f>W54/X54</f>
        <v>2258823122565.0571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4.9094999527326295E-11</v>
      </c>
      <c r="T55" s="216">
        <f t="shared" si="2"/>
        <v>3.3277375221685943E-10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3.8771665902405524E-10</v>
      </c>
      <c r="Y55" s="129">
        <f>W55/X55</f>
        <v>2718480043269.4492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3.8885417286995398E-11</v>
      </c>
      <c r="T56" s="216">
        <f t="shared" si="2"/>
        <v>5.6893058729985817E-10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6.1366391186672307E-10</v>
      </c>
      <c r="Y56" s="129">
        <f>W56/X56</f>
        <v>1805548572392.8931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9.3828324094191201E-11</v>
      </c>
      <c r="T58" s="165">
        <f>SUM(T53:T56)</f>
        <v>9.0755224679658708E-10</v>
      </c>
      <c r="U58" s="165">
        <f>SUM(U53:U56)</f>
        <v>3.8771665902405524E-10</v>
      </c>
      <c r="V58" s="165">
        <f>SUM(V53:V56)</f>
        <v>6.1366391186672307E-10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21848413256769.582</v>
      </c>
      <c r="T59" s="120">
        <f>T57/T58</f>
        <v>2258823122565.0571</v>
      </c>
      <c r="U59" s="120">
        <f>U57/U58</f>
        <v>2718480043269.4492</v>
      </c>
      <c r="V59" s="120">
        <f>V57/V58</f>
        <v>1805548572392.8931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127.76749493786026</v>
      </c>
      <c r="T64" s="216">
        <f t="shared" si="3"/>
        <v>0</v>
      </c>
      <c r="U64" s="216">
        <f t="shared" si="3"/>
        <v>133.46377643935958</v>
      </c>
      <c r="V64" s="216">
        <f t="shared" si="3"/>
        <v>70.209509669436471</v>
      </c>
      <c r="W64" s="165">
        <f>W53</f>
        <v>2050</v>
      </c>
      <c r="X64" s="165">
        <f>SUM(S64:V64)</f>
        <v>331.4407810466563</v>
      </c>
      <c r="Y64" s="129">
        <f>W64/X64</f>
        <v>6.1851169718050638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13.209388182385768</v>
      </c>
      <c r="U65" s="216">
        <f t="shared" si="3"/>
        <v>904.63880432542499</v>
      </c>
      <c r="V65" s="216">
        <f t="shared" si="3"/>
        <v>1027.2318096899091</v>
      </c>
      <c r="W65" s="165">
        <f>W54</f>
        <v>2050</v>
      </c>
      <c r="X65" s="165">
        <f>SUM(S65:V65)</f>
        <v>1945.0800021977198</v>
      </c>
      <c r="Y65" s="129">
        <f>W65/X65</f>
        <v>1.0539412248769884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1072.6478385139321</v>
      </c>
      <c r="T66" s="216">
        <f t="shared" si="3"/>
        <v>751.67704609017699</v>
      </c>
      <c r="U66" s="216">
        <f t="shared" si="3"/>
        <v>15.897419235215382</v>
      </c>
      <c r="V66" s="216">
        <f t="shared" si="3"/>
        <v>0</v>
      </c>
      <c r="W66" s="165">
        <f>W55</f>
        <v>1054</v>
      </c>
      <c r="X66" s="165">
        <f>SUM(S66:V66)</f>
        <v>1840.2223038393247</v>
      </c>
      <c r="Y66" s="129">
        <f>W66/X66</f>
        <v>0.57275688801347546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849.58466654820734</v>
      </c>
      <c r="T67" s="216">
        <f t="shared" si="3"/>
        <v>1285.1135657274374</v>
      </c>
      <c r="U67" s="216">
        <f t="shared" si="3"/>
        <v>0</v>
      </c>
      <c r="V67" s="216">
        <f t="shared" si="3"/>
        <v>10.558680640654394</v>
      </c>
      <c r="W67" s="165">
        <f>W56</f>
        <v>1108</v>
      </c>
      <c r="X67" s="165">
        <f>SUM(S67:V67)</f>
        <v>2145.2569129162994</v>
      </c>
      <c r="Y67" s="129">
        <f>W67/X67</f>
        <v>0.51648825524294228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2049.9999999999995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1.0000000000000002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790.25690138517712</v>
      </c>
      <c r="T75" s="216">
        <f t="shared" si="4"/>
        <v>0</v>
      </c>
      <c r="U75" s="216">
        <f t="shared" si="4"/>
        <v>825.48906877627974</v>
      </c>
      <c r="V75" s="216">
        <f t="shared" si="4"/>
        <v>434.25402983854326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13.92191876081927</v>
      </c>
      <c r="U76" s="216">
        <f t="shared" si="4"/>
        <v>953.43612950199258</v>
      </c>
      <c r="V76" s="216">
        <f t="shared" si="4"/>
        <v>1082.6419517371883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614.36643792162079</v>
      </c>
      <c r="T77" s="216">
        <f t="shared" si="4"/>
        <v>430.52820570977156</v>
      </c>
      <c r="U77" s="216">
        <f t="shared" si="4"/>
        <v>9.1053563686075272</v>
      </c>
      <c r="V77" s="216">
        <f t="shared" si="4"/>
        <v>0</v>
      </c>
      <c r="W77" s="165">
        <f>W66</f>
        <v>1054</v>
      </c>
      <c r="X77" s="165">
        <f>SUM(S77:V77)</f>
        <v>1053.9999999999998</v>
      </c>
      <c r="Y77" s="129">
        <f>W77/X77</f>
        <v>1.0000000000000002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438.80050210664052</v>
      </c>
      <c r="T78" s="216">
        <f t="shared" si="4"/>
        <v>663.74606335160036</v>
      </c>
      <c r="U78" s="216">
        <f t="shared" si="4"/>
        <v>0</v>
      </c>
      <c r="V78" s="216">
        <f t="shared" si="4"/>
        <v>5.4534345417590204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1843.4238414134384</v>
      </c>
      <c r="T80" s="165">
        <f>SUM(T75:T78)</f>
        <v>1108.1961878221912</v>
      </c>
      <c r="U80" s="165">
        <f>SUM(U75:U78)</f>
        <v>1788.0305546468799</v>
      </c>
      <c r="V80" s="165">
        <f>SUM(V75:V78)</f>
        <v>1522.3494161174906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1.1120611299179954</v>
      </c>
      <c r="T81" s="120">
        <f>T79/T80</f>
        <v>1.8498529615307793</v>
      </c>
      <c r="U81" s="120">
        <f>U79/U80</f>
        <v>0.58947538522805365</v>
      </c>
      <c r="V81" s="120">
        <f>V79/V80</f>
        <v>0.72782239627074397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878.81398267989391</v>
      </c>
      <c r="T86" s="131">
        <f t="shared" si="5"/>
        <v>0</v>
      </c>
      <c r="U86" s="131">
        <f t="shared" si="5"/>
        <v>486.60548681844477</v>
      </c>
      <c r="V86" s="131">
        <f t="shared" si="5"/>
        <v>316.05980858731573</v>
      </c>
      <c r="W86" s="165">
        <f>W75</f>
        <v>2050</v>
      </c>
      <c r="X86" s="165">
        <f>SUM(S86:V86)</f>
        <v>1681.4792780856544</v>
      </c>
      <c r="Y86" s="129">
        <f>W86/X86</f>
        <v>1.2191645931753037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25.753502649892443</v>
      </c>
      <c r="U87" s="131">
        <f t="shared" si="5"/>
        <v>562.02712972853158</v>
      </c>
      <c r="V87" s="131">
        <f t="shared" si="5"/>
        <v>787.97105961659554</v>
      </c>
      <c r="W87" s="165">
        <f>W76</f>
        <v>2050</v>
      </c>
      <c r="X87" s="165">
        <f>SUM(S87:V87)</f>
        <v>1375.7516919950194</v>
      </c>
      <c r="Y87" s="129">
        <f>W87/X87</f>
        <v>1.490094478479058</v>
      </c>
    </row>
    <row r="88" spans="17:25" ht="15.6" x14ac:dyDescent="0.3">
      <c r="Q88" s="128"/>
      <c r="R88" s="131">
        <v>3</v>
      </c>
      <c r="S88" s="131">
        <f t="shared" si="5"/>
        <v>683.21303513881162</v>
      </c>
      <c r="T88" s="131">
        <f t="shared" si="5"/>
        <v>796.41387635475348</v>
      </c>
      <c r="U88" s="131">
        <f t="shared" si="5"/>
        <v>5.367383453023634</v>
      </c>
      <c r="V88" s="131">
        <f t="shared" si="5"/>
        <v>0</v>
      </c>
      <c r="W88" s="165">
        <f>W77</f>
        <v>1054</v>
      </c>
      <c r="X88" s="165">
        <f>SUM(S88:V88)</f>
        <v>1484.9942949465888</v>
      </c>
      <c r="Y88" s="129">
        <f>W88/X88</f>
        <v>0.70976703653794815</v>
      </c>
    </row>
    <row r="89" spans="17:25" ht="15.6" x14ac:dyDescent="0.3">
      <c r="Q89" s="128"/>
      <c r="R89" s="131">
        <v>4</v>
      </c>
      <c r="S89" s="131">
        <f t="shared" si="5"/>
        <v>487.97298218129441</v>
      </c>
      <c r="T89" s="131">
        <f t="shared" si="5"/>
        <v>1227.8326209953541</v>
      </c>
      <c r="U89" s="131">
        <f t="shared" si="5"/>
        <v>0</v>
      </c>
      <c r="V89" s="131">
        <f t="shared" si="5"/>
        <v>3.9691317960886967</v>
      </c>
      <c r="W89" s="165">
        <f>W78</f>
        <v>1108</v>
      </c>
      <c r="X89" s="165">
        <f>SUM(S89:V89)</f>
        <v>1719.7747349727372</v>
      </c>
      <c r="Y89" s="129">
        <f>W89/X89</f>
        <v>0.64427042534588963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1071.4188916707012</v>
      </c>
      <c r="T97" s="131">
        <f t="shared" si="6"/>
        <v>0</v>
      </c>
      <c r="U97" s="131">
        <f t="shared" si="6"/>
        <v>593.25218037387981</v>
      </c>
      <c r="V97" s="131">
        <f t="shared" si="6"/>
        <v>385.32892795541915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38.375152100100514</v>
      </c>
      <c r="U98" s="131">
        <f t="shared" si="6"/>
        <v>837.47352276391814</v>
      </c>
      <c r="V98" s="131">
        <f t="shared" si="6"/>
        <v>1174.1513251359816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484.92209127457136</v>
      </c>
      <c r="T99" s="131">
        <f t="shared" si="6"/>
        <v>565.26831687801325</v>
      </c>
      <c r="U99" s="131">
        <f t="shared" si="6"/>
        <v>3.8095918474154038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314.38656078724478</v>
      </c>
      <c r="T100" s="131">
        <f t="shared" si="6"/>
        <v>791.05624498223528</v>
      </c>
      <c r="U100" s="131">
        <f t="shared" si="6"/>
        <v>0</v>
      </c>
      <c r="V100" s="131">
        <f t="shared" si="6"/>
        <v>2.5571942305199595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1870.7275437325175</v>
      </c>
      <c r="T102" s="165">
        <f>SUM(T97:T100)</f>
        <v>1394.6997139603491</v>
      </c>
      <c r="U102" s="165">
        <f>SUM(U97:U100)</f>
        <v>1434.5352949852136</v>
      </c>
      <c r="V102" s="165">
        <f>SUM(V97:V100)</f>
        <v>1562.0374473219208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1.095830339841896</v>
      </c>
      <c r="T103" s="120">
        <f>T101/T102</f>
        <v>1.4698504484373049</v>
      </c>
      <c r="U103" s="120">
        <f>U101/U102</f>
        <v>0.73473270660159262</v>
      </c>
      <c r="V103" s="120">
        <f>V101/V102</f>
        <v>0.70932998559006499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1174.0933281725322</v>
      </c>
      <c r="T108" s="131">
        <f t="shared" ref="T108:V108" si="7">T97*T$103</f>
        <v>0</v>
      </c>
      <c r="U108" s="131">
        <f t="shared" si="7"/>
        <v>435.88178018339693</v>
      </c>
      <c r="V108" s="131">
        <f t="shared" si="7"/>
        <v>273.32536291405268</v>
      </c>
      <c r="W108" s="165">
        <f>W97</f>
        <v>2050</v>
      </c>
      <c r="X108" s="165">
        <f>SUM(S108:V108)</f>
        <v>1883.3004712699817</v>
      </c>
      <c r="Y108" s="129">
        <f>W108/X108</f>
        <v>1.0885145685848028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56.405734523182524</v>
      </c>
      <c r="U109" s="131">
        <f t="shared" si="8"/>
        <v>615.31918808750402</v>
      </c>
      <c r="V109" s="131">
        <f t="shared" si="8"/>
        <v>832.86074253926154</v>
      </c>
      <c r="W109" s="165">
        <f>W98</f>
        <v>2050</v>
      </c>
      <c r="X109" s="165">
        <f>SUM(S109:V109)</f>
        <v>1504.585665149948</v>
      </c>
      <c r="Y109" s="129">
        <f>W109/X109</f>
        <v>1.3625013500282788</v>
      </c>
    </row>
    <row r="110" spans="17:25" ht="15.6" x14ac:dyDescent="0.3">
      <c r="Q110" s="70"/>
      <c r="R110" s="131">
        <v>3</v>
      </c>
      <c r="S110" s="131">
        <f t="shared" ref="S110:V110" si="9">S99*S$103</f>
        <v>531.39234007825644</v>
      </c>
      <c r="T110" s="131">
        <f t="shared" si="9"/>
        <v>830.85988905054842</v>
      </c>
      <c r="U110" s="131">
        <f t="shared" si="9"/>
        <v>2.7990317290988811</v>
      </c>
      <c r="V110" s="131">
        <f t="shared" si="9"/>
        <v>0</v>
      </c>
      <c r="W110" s="165">
        <f>W99</f>
        <v>1054</v>
      </c>
      <c r="X110" s="165">
        <f>SUM(S110:V110)</f>
        <v>1365.0512608579038</v>
      </c>
      <c r="Y110" s="129">
        <f>W110/X110</f>
        <v>0.77213217570861392</v>
      </c>
    </row>
    <row r="111" spans="17:25" ht="15.6" x14ac:dyDescent="0.3">
      <c r="Q111" s="70"/>
      <c r="R111" s="131">
        <v>4</v>
      </c>
      <c r="S111" s="131">
        <f t="shared" ref="S111:V111" si="10">S100*S$103</f>
        <v>344.51433174921135</v>
      </c>
      <c r="T111" s="131">
        <f t="shared" si="10"/>
        <v>1162.7343764262691</v>
      </c>
      <c r="U111" s="131">
        <f t="shared" si="10"/>
        <v>0</v>
      </c>
      <c r="V111" s="131">
        <f t="shared" si="10"/>
        <v>1.8138945466857201</v>
      </c>
      <c r="W111" s="165">
        <f>W100</f>
        <v>1108</v>
      </c>
      <c r="X111" s="165">
        <f>SUM(S111:V111)</f>
        <v>1509.0626027221663</v>
      </c>
      <c r="Y111" s="129">
        <f>W111/X111</f>
        <v>0.73423063960454793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13.436770701031062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C120" zoomScale="55" zoomScaleNormal="55" workbookViewId="0">
      <selection activeCell="X134" sqref="X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4.9094999527326295E-11</v>
      </c>
      <c r="H7" s="132">
        <f>'Trip Length Frequency'!V44</f>
        <v>3.8885417286995398E-11</v>
      </c>
      <c r="I7" s="120">
        <f>SUMPRODUCT(E18:H18,E7:H7)</f>
        <v>1.068193817795253E-7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4.9094999527326295E-11</v>
      </c>
      <c r="R7" s="132">
        <f t="shared" si="0"/>
        <v>3.8885417286995398E-11</v>
      </c>
      <c r="S7" s="120">
        <f>SUMPRODUCT(O18:R18,O7:R7)</f>
        <v>1.7016223233947705E-7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4.9094999527326295E-11</v>
      </c>
      <c r="AB7" s="132">
        <f t="shared" si="1"/>
        <v>3.8885417286995398E-11</v>
      </c>
      <c r="AC7" s="120">
        <f>SUMPRODUCT(Y18:AB18,Y7:AB7)</f>
        <v>1.7016223233947705E-7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4.9094999527326295E-11</v>
      </c>
      <c r="AL7" s="132">
        <f t="shared" si="2"/>
        <v>3.8885417286995398E-11</v>
      </c>
      <c r="AM7" s="120">
        <f>SUMPRODUCT(AI18:AL18,AI7:AL7)</f>
        <v>1.9279381627016592E-7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4.9094999527326295E-11</v>
      </c>
      <c r="AV7" s="132">
        <f t="shared" si="3"/>
        <v>3.8885417286995398E-11</v>
      </c>
      <c r="AW7" s="120">
        <f>SUMPRODUCT(AS18:AV18,AS7:AV7)</f>
        <v>2.0540442065459057E-7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4.9094999527326295E-11</v>
      </c>
      <c r="BF7" s="132">
        <f t="shared" si="4"/>
        <v>3.8885417286995398E-11</v>
      </c>
      <c r="BG7" s="120">
        <f>SUMPRODUCT(BC18:BF18,BC7:BF7)</f>
        <v>2.1896596448249636E-7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4.9094999527326295E-11</v>
      </c>
      <c r="BP7" s="132">
        <f t="shared" si="5"/>
        <v>3.8885417286995398E-11</v>
      </c>
      <c r="BQ7" s="120">
        <f>SUMPRODUCT(BM18:BP18,BM7:BP7)</f>
        <v>2.4768560180177777E-7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3.3277375221685943E-10</v>
      </c>
      <c r="H8" s="132">
        <f>'Trip Length Frequency'!V45</f>
        <v>5.6893058729985817E-10</v>
      </c>
      <c r="I8" s="120">
        <f>SUMPRODUCT(E18:H18,E8:H8)</f>
        <v>9.9310683548854508E-7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3.3277375221685943E-10</v>
      </c>
      <c r="R8" s="132">
        <f t="shared" si="0"/>
        <v>5.6893058729985817E-10</v>
      </c>
      <c r="S8" s="120">
        <f>SUMPRODUCT(O18:R18,O8:R8)</f>
        <v>1.6463293442438743E-6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3.3277375221685943E-10</v>
      </c>
      <c r="AB8" s="132">
        <f t="shared" si="1"/>
        <v>5.6893058729985817E-10</v>
      </c>
      <c r="AC8" s="120">
        <f>SUMPRODUCT(Y18:AB18,Y8:AB8)</f>
        <v>1.6463293442438743E-6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3.3277375221685943E-10</v>
      </c>
      <c r="AL8" s="132">
        <f t="shared" si="2"/>
        <v>5.6893058729985817E-10</v>
      </c>
      <c r="AM8" s="120">
        <f>SUMPRODUCT(AI18:AL18,AI8:AL8)</f>
        <v>1.8657428782403906E-6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3.3277375221685943E-10</v>
      </c>
      <c r="AV8" s="132">
        <f t="shared" si="3"/>
        <v>5.6893058729985817E-10</v>
      </c>
      <c r="AW8" s="120">
        <f>SUMPRODUCT(AS18:AV18,AS8:AV8)</f>
        <v>1.9880147929208978E-6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3.3277375221685943E-10</v>
      </c>
      <c r="BF8" s="132">
        <f t="shared" si="4"/>
        <v>5.6893058729985817E-10</v>
      </c>
      <c r="BG8" s="120">
        <f>SUMPRODUCT(BC18:BF18,BC8:BF8)</f>
        <v>2.1195153256130666E-6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3.3277375221685943E-10</v>
      </c>
      <c r="BP8" s="132">
        <f t="shared" si="5"/>
        <v>5.6893058729985817E-10</v>
      </c>
      <c r="BQ8" s="120">
        <f>SUMPRODUCT(BM18:BP18,BM8:BP8)</f>
        <v>2.3977824935824081E-6</v>
      </c>
      <c r="BS8" s="129"/>
    </row>
    <row r="9" spans="2:71" x14ac:dyDescent="0.3">
      <c r="C9" s="128"/>
      <c r="D9" s="4" t="s">
        <v>13</v>
      </c>
      <c r="E9" s="132">
        <f>'Trip Length Frequency'!S46</f>
        <v>4.9094999527326295E-11</v>
      </c>
      <c r="F9" s="132">
        <f>'Trip Length Frequency'!T46</f>
        <v>3.3277375221685943E-10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7.8899463534856327E-7</v>
      </c>
      <c r="K9" s="129"/>
      <c r="M9" s="128"/>
      <c r="N9" s="4" t="s">
        <v>13</v>
      </c>
      <c r="O9" s="132">
        <f t="shared" si="0"/>
        <v>4.9094999527326295E-11</v>
      </c>
      <c r="P9" s="132">
        <f t="shared" si="0"/>
        <v>3.3277375221685943E-10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6.2830451094734519E-7</v>
      </c>
      <c r="U9" s="129"/>
      <c r="W9" s="128"/>
      <c r="X9" s="4" t="s">
        <v>13</v>
      </c>
      <c r="Y9" s="132">
        <f t="shared" si="1"/>
        <v>4.9094999527326295E-11</v>
      </c>
      <c r="Z9" s="132">
        <f t="shared" si="1"/>
        <v>3.3277375221685943E-10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6.2830451094734519E-7</v>
      </c>
      <c r="AE9" s="129"/>
      <c r="AG9" s="128"/>
      <c r="AH9" s="4" t="s">
        <v>13</v>
      </c>
      <c r="AI9" s="132">
        <f t="shared" si="2"/>
        <v>4.9094999527326295E-11</v>
      </c>
      <c r="AJ9" s="132">
        <f t="shared" si="2"/>
        <v>3.3277375221685943E-10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7.1269579512398568E-7</v>
      </c>
      <c r="AO9" s="129"/>
      <c r="AQ9" s="128"/>
      <c r="AR9" s="4" t="s">
        <v>13</v>
      </c>
      <c r="AS9" s="132">
        <f t="shared" si="3"/>
        <v>4.9094999527326295E-11</v>
      </c>
      <c r="AT9" s="132">
        <f t="shared" si="3"/>
        <v>3.3277375221685943E-10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7.5981659523837643E-7</v>
      </c>
      <c r="AY9" s="129"/>
      <c r="BA9" s="128"/>
      <c r="BB9" s="4" t="s">
        <v>13</v>
      </c>
      <c r="BC9" s="132">
        <f t="shared" si="4"/>
        <v>4.9094999527326295E-11</v>
      </c>
      <c r="BD9" s="132">
        <f t="shared" si="4"/>
        <v>3.3277375221685943E-10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8.105612590309204E-7</v>
      </c>
      <c r="BI9" s="129"/>
      <c r="BK9" s="128"/>
      <c r="BL9" s="4" t="s">
        <v>13</v>
      </c>
      <c r="BM9" s="132">
        <f t="shared" si="5"/>
        <v>4.9094999527326295E-11</v>
      </c>
      <c r="BN9" s="132">
        <f t="shared" si="5"/>
        <v>3.3277375221685943E-10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9.1757475878323541E-7</v>
      </c>
      <c r="BS9" s="129"/>
    </row>
    <row r="10" spans="2:71" x14ac:dyDescent="0.3">
      <c r="C10" s="128"/>
      <c r="D10" s="4" t="s">
        <v>14</v>
      </c>
      <c r="E10" s="132">
        <f>'Trip Length Frequency'!S47</f>
        <v>3.8885417286995398E-11</v>
      </c>
      <c r="F10" s="132">
        <f>'Trip Length Frequency'!T47</f>
        <v>5.6893058729985817E-10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1.2525022906691451E-6</v>
      </c>
      <c r="K10" s="129"/>
      <c r="M10" s="128"/>
      <c r="N10" s="4" t="s">
        <v>14</v>
      </c>
      <c r="O10" s="132">
        <f t="shared" si="0"/>
        <v>3.8885417286995398E-11</v>
      </c>
      <c r="P10" s="132">
        <f t="shared" si="0"/>
        <v>5.6893058729985817E-10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1.0054492234697169E-6</v>
      </c>
      <c r="U10" s="129"/>
      <c r="W10" s="128"/>
      <c r="X10" s="4" t="s">
        <v>14</v>
      </c>
      <c r="Y10" s="132">
        <f t="shared" si="1"/>
        <v>3.8885417286995398E-11</v>
      </c>
      <c r="Z10" s="132">
        <f t="shared" si="1"/>
        <v>5.6893058729985817E-10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1.0054492234697169E-6</v>
      </c>
      <c r="AE10" s="129"/>
      <c r="AG10" s="128"/>
      <c r="AH10" s="4" t="s">
        <v>14</v>
      </c>
      <c r="AI10" s="132">
        <f t="shared" si="2"/>
        <v>3.8885417286995398E-11</v>
      </c>
      <c r="AJ10" s="132">
        <f t="shared" si="2"/>
        <v>5.6893058729985817E-10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1.1406676748027683E-6</v>
      </c>
      <c r="AO10" s="129"/>
      <c r="AQ10" s="128"/>
      <c r="AR10" s="4" t="s">
        <v>14</v>
      </c>
      <c r="AS10" s="132">
        <f t="shared" si="3"/>
        <v>3.8885417286995398E-11</v>
      </c>
      <c r="AT10" s="132">
        <f t="shared" si="3"/>
        <v>5.6893058729985817E-10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1.2161677548627198E-6</v>
      </c>
      <c r="AY10" s="129"/>
      <c r="BA10" s="128"/>
      <c r="BB10" s="4" t="s">
        <v>14</v>
      </c>
      <c r="BC10" s="132">
        <f t="shared" si="4"/>
        <v>3.8885417286995398E-11</v>
      </c>
      <c r="BD10" s="132">
        <f t="shared" si="4"/>
        <v>5.6893058729985817E-10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1.2974738223073988E-6</v>
      </c>
      <c r="BI10" s="129"/>
      <c r="BK10" s="128"/>
      <c r="BL10" s="4" t="s">
        <v>14</v>
      </c>
      <c r="BM10" s="132">
        <f t="shared" si="5"/>
        <v>3.8885417286995398E-11</v>
      </c>
      <c r="BN10" s="132">
        <f t="shared" si="5"/>
        <v>5.6893058729985817E-10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1.4688607261531515E-6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230.06901869527761</v>
      </c>
      <c r="F14" s="139">
        <f t="shared" si="6"/>
        <v>0</v>
      </c>
      <c r="G14" s="139">
        <f t="shared" si="6"/>
        <v>993.07413796535207</v>
      </c>
      <c r="H14" s="139">
        <f t="shared" si="6"/>
        <v>826.85684333937047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99.80168776794693</v>
      </c>
      <c r="P14" s="139">
        <f t="shared" si="7"/>
        <v>0</v>
      </c>
      <c r="Q14" s="139">
        <f t="shared" si="7"/>
        <v>1209.9804368234686</v>
      </c>
      <c r="R14" s="139">
        <f t="shared" si="7"/>
        <v>876.96442655986482</v>
      </c>
      <c r="S14" s="120">
        <v>2186.7465511512801</v>
      </c>
      <c r="T14" s="165">
        <f>SUM(O14:R14)</f>
        <v>2186.7465511512805</v>
      </c>
      <c r="U14" s="129">
        <f>S14/T14</f>
        <v>0.99999999999999978</v>
      </c>
      <c r="W14" s="128"/>
      <c r="X14" s="4" t="s">
        <v>11</v>
      </c>
      <c r="Y14" s="139">
        <f>$AC14*(Y$18*Y7*1)/$AC7</f>
        <v>106.5195374724278</v>
      </c>
      <c r="Z14" s="139">
        <f t="shared" ref="Z14:AB14" si="8">$AC14*(Z$18*Z7*1)/$AC7</f>
        <v>0</v>
      </c>
      <c r="AA14" s="139">
        <f t="shared" si="8"/>
        <v>1291.4266217701802</v>
      </c>
      <c r="AB14" s="139">
        <f t="shared" si="8"/>
        <v>935.99464283740463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113.64200269220554</v>
      </c>
      <c r="AJ14" s="139">
        <f t="shared" ref="AJ14:AL14" si="9">$AM14*(AJ$18*AJ7*1)/$AM7</f>
        <v>0</v>
      </c>
      <c r="AK14" s="139">
        <f t="shared" si="9"/>
        <v>1378.5823672328363</v>
      </c>
      <c r="AL14" s="139">
        <f t="shared" si="9"/>
        <v>1000.1596700372249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121.38566384765112</v>
      </c>
      <c r="AT14" s="139">
        <f t="shared" ref="AT14:AV14" si="10">$AW14*(AT$18*AT7*1)/$AW7</f>
        <v>0</v>
      </c>
      <c r="AU14" s="139">
        <f t="shared" si="10"/>
        <v>1472.60971073152</v>
      </c>
      <c r="AV14" s="139">
        <f t="shared" si="10"/>
        <v>1068.9437902167351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129.73630207806767</v>
      </c>
      <c r="BD14" s="139">
        <f t="shared" ref="BD14:BF14" si="11">$BG14*(BD$18*BD7*1)/$BG7</f>
        <v>0</v>
      </c>
      <c r="BE14" s="139">
        <f t="shared" si="11"/>
        <v>1573.7851924595614</v>
      </c>
      <c r="BF14" s="139">
        <f t="shared" si="11"/>
        <v>1143.0139405385262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138.74172353544185</v>
      </c>
      <c r="BN14" s="139">
        <f t="shared" ref="BN14:BP14" si="12">$BQ14*(BN$18*BN7*1)/$BQ7</f>
        <v>0</v>
      </c>
      <c r="BO14" s="139">
        <f t="shared" si="12"/>
        <v>1682.6545240269254</v>
      </c>
      <c r="BP14" s="139">
        <f t="shared" si="12"/>
        <v>1222.7773318569466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24.746411428697765</v>
      </c>
      <c r="G15" s="139">
        <f t="shared" si="6"/>
        <v>724.01500092510605</v>
      </c>
      <c r="H15" s="139">
        <f t="shared" si="6"/>
        <v>1301.2385876461963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12.882083573048698</v>
      </c>
      <c r="Q15" s="139">
        <f t="shared" si="7"/>
        <v>847.68911665797646</v>
      </c>
      <c r="R15" s="139">
        <f t="shared" si="7"/>
        <v>1326.1753509202549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13.749202188572722</v>
      </c>
      <c r="AA15" s="139">
        <f t="shared" si="13"/>
        <v>904.74875371615224</v>
      </c>
      <c r="AB15" s="139">
        <f t="shared" si="13"/>
        <v>1415.4428461752873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14.700212256257444</v>
      </c>
      <c r="AK15" s="139">
        <f t="shared" si="14"/>
        <v>965.5745944508559</v>
      </c>
      <c r="AL15" s="139">
        <f t="shared" si="14"/>
        <v>1512.1092332551534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15.716727374915356</v>
      </c>
      <c r="AU15" s="139">
        <f t="shared" si="15"/>
        <v>1031.3109713484712</v>
      </c>
      <c r="AV15" s="139">
        <f t="shared" si="15"/>
        <v>1615.9114660725195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16.812393982570661</v>
      </c>
      <c r="BE15" s="139">
        <f t="shared" si="16"/>
        <v>1102.0398818224596</v>
      </c>
      <c r="BF15" s="139">
        <f t="shared" si="16"/>
        <v>1727.6831592711244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17.993406219353929</v>
      </c>
      <c r="BO15" s="139">
        <f t="shared" si="17"/>
        <v>1178.1422678003271</v>
      </c>
      <c r="BP15" s="139">
        <f t="shared" si="17"/>
        <v>1848.0379053996328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134.44903263737646</v>
      </c>
      <c r="F16" s="139">
        <f t="shared" si="6"/>
        <v>911.3170282803211</v>
      </c>
      <c r="G16" s="139">
        <f t="shared" si="6"/>
        <v>8.2339390823024594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115.49360202709047</v>
      </c>
      <c r="P16" s="139">
        <f t="shared" si="7"/>
        <v>977.62320420365211</v>
      </c>
      <c r="Q16" s="139">
        <f t="shared" si="7"/>
        <v>19.866658438169395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122.07062088612581</v>
      </c>
      <c r="Z16" s="139">
        <f t="shared" si="18"/>
        <v>1033.2959526349441</v>
      </c>
      <c r="AA16" s="139">
        <f t="shared" si="18"/>
        <v>20.998005845476037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128.86523857608282</v>
      </c>
      <c r="AJ16" s="139">
        <f t="shared" si="19"/>
        <v>1093.4300496830181</v>
      </c>
      <c r="AK16" s="139">
        <f t="shared" si="19"/>
        <v>22.179719976885941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136.31735204591419</v>
      </c>
      <c r="AT16" s="139">
        <f t="shared" si="20"/>
        <v>1157.8905047092549</v>
      </c>
      <c r="AU16" s="139">
        <f t="shared" si="20"/>
        <v>23.463772518822825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144.33218119393192</v>
      </c>
      <c r="BD16" s="139">
        <f t="shared" si="21"/>
        <v>1227.1650244055882</v>
      </c>
      <c r="BE16" s="139">
        <f t="shared" si="21"/>
        <v>24.841256012389511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152.95236241738991</v>
      </c>
      <c r="BN16" s="139">
        <f t="shared" si="22"/>
        <v>1301.6173107683981</v>
      </c>
      <c r="BO16" s="139">
        <f t="shared" si="22"/>
        <v>26.319067469901665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70.518303626011232</v>
      </c>
      <c r="F17" s="139">
        <f t="shared" si="6"/>
        <v>1031.7497585593296</v>
      </c>
      <c r="G17" s="139">
        <f t="shared" si="6"/>
        <v>0</v>
      </c>
      <c r="H17" s="139">
        <f t="shared" si="6"/>
        <v>5.7319378146591804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60.232097461039587</v>
      </c>
      <c r="P17" s="139">
        <f t="shared" si="7"/>
        <v>1100.5309930164374</v>
      </c>
      <c r="Q17" s="139">
        <f t="shared" si="7"/>
        <v>0</v>
      </c>
      <c r="R17" s="139">
        <f t="shared" si="7"/>
        <v>11.970147628253615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63.809643346716264</v>
      </c>
      <c r="Z17" s="139">
        <f t="shared" si="23"/>
        <v>1165.8981359865516</v>
      </c>
      <c r="AA17" s="139">
        <f t="shared" si="23"/>
        <v>0</v>
      </c>
      <c r="AB17" s="139">
        <f t="shared" si="23"/>
        <v>12.681126561472755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67.506119548538493</v>
      </c>
      <c r="AJ17" s="139">
        <f t="shared" si="24"/>
        <v>1236.40024671066</v>
      </c>
      <c r="AK17" s="139">
        <f t="shared" si="24"/>
        <v>0</v>
      </c>
      <c r="AL17" s="139">
        <f t="shared" si="24"/>
        <v>13.436960253186211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71.567597584175516</v>
      </c>
      <c r="AT17" s="139">
        <f t="shared" si="25"/>
        <v>1312.1802777984465</v>
      </c>
      <c r="AU17" s="139">
        <f t="shared" si="25"/>
        <v>0</v>
      </c>
      <c r="AV17" s="139">
        <f t="shared" si="25"/>
        <v>14.253822241197525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75.94116694578166</v>
      </c>
      <c r="BD17" s="139">
        <f t="shared" si="26"/>
        <v>1393.7272019609215</v>
      </c>
      <c r="BE17" s="139">
        <f t="shared" si="26"/>
        <v>0</v>
      </c>
      <c r="BF17" s="139">
        <f t="shared" si="26"/>
        <v>15.131943372479464</v>
      </c>
      <c r="BG17" s="120">
        <v>1484.8003122791824</v>
      </c>
      <c r="BH17" s="165">
        <f>SUM(BC17:BF17)</f>
        <v>1484.8003122791827</v>
      </c>
      <c r="BI17" s="129">
        <f>BG17/BH17</f>
        <v>0.99999999999999989</v>
      </c>
      <c r="BK17" s="128"/>
      <c r="BL17" s="4" t="s">
        <v>14</v>
      </c>
      <c r="BM17" s="139">
        <f t="shared" ref="BM17:BP17" si="27">$BQ17*(BM$18*BM10*1)/$BQ10</f>
        <v>80.650785790185338</v>
      </c>
      <c r="BN17" s="139">
        <f t="shared" si="27"/>
        <v>1481.4822269698279</v>
      </c>
      <c r="BO17" s="139">
        <f t="shared" si="27"/>
        <v>0</v>
      </c>
      <c r="BP17" s="139">
        <f t="shared" si="27"/>
        <v>16.075938111658665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435.0363549586653</v>
      </c>
      <c r="F19" s="165">
        <f>SUM(F14:F17)</f>
        <v>1967.8131982683485</v>
      </c>
      <c r="G19" s="165">
        <f>SUM(G14:G17)</f>
        <v>1725.3230779727605</v>
      </c>
      <c r="H19" s="165">
        <f>SUM(H14:H17)</f>
        <v>2133.8273688002259</v>
      </c>
      <c r="K19" s="129"/>
      <c r="M19" s="128"/>
      <c r="N19" s="120" t="s">
        <v>195</v>
      </c>
      <c r="O19" s="165">
        <f>SUM(O14:O17)</f>
        <v>275.52738725607696</v>
      </c>
      <c r="P19" s="165">
        <f>SUM(P14:P17)</f>
        <v>2091.0362807931383</v>
      </c>
      <c r="Q19" s="165">
        <f>SUM(Q14:Q17)</f>
        <v>2077.5362119196147</v>
      </c>
      <c r="R19" s="165">
        <f>SUM(R14:R17)</f>
        <v>2215.1099251083733</v>
      </c>
      <c r="U19" s="129"/>
      <c r="W19" s="128"/>
      <c r="X19" s="120" t="s">
        <v>195</v>
      </c>
      <c r="Y19" s="165">
        <f>SUM(Y14:Y17)</f>
        <v>292.39980170526985</v>
      </c>
      <c r="Z19" s="165">
        <f>SUM(Z14:Z17)</f>
        <v>2212.9432908100684</v>
      </c>
      <c r="AA19" s="165">
        <f>SUM(AA14:AA17)</f>
        <v>2217.1733813318087</v>
      </c>
      <c r="AB19" s="165">
        <f>SUM(AB14:AB17)</f>
        <v>2364.1186155741648</v>
      </c>
      <c r="AE19" s="129"/>
      <c r="AG19" s="128"/>
      <c r="AH19" s="120" t="s">
        <v>195</v>
      </c>
      <c r="AI19" s="165">
        <f>SUM(AI14:AI17)</f>
        <v>310.01336081682683</v>
      </c>
      <c r="AJ19" s="165">
        <f>SUM(AJ14:AJ17)</f>
        <v>2344.5305086499357</v>
      </c>
      <c r="AK19" s="165">
        <f>SUM(AK14:AK17)</f>
        <v>2366.3366816605781</v>
      </c>
      <c r="AL19" s="165">
        <f>SUM(AL14:AL17)</f>
        <v>2525.7058635455642</v>
      </c>
      <c r="AO19" s="129"/>
      <c r="AQ19" s="128"/>
      <c r="AR19" s="120" t="s">
        <v>195</v>
      </c>
      <c r="AS19" s="165">
        <f>SUM(AS14:AS17)</f>
        <v>329.27061347774082</v>
      </c>
      <c r="AT19" s="165">
        <f>SUM(AT14:AT17)</f>
        <v>2485.7875098826166</v>
      </c>
      <c r="AU19" s="165">
        <f>SUM(AU14:AU17)</f>
        <v>2527.3844545988136</v>
      </c>
      <c r="AV19" s="165">
        <f>SUM(AV14:AV17)</f>
        <v>2699.1090785304523</v>
      </c>
      <c r="AY19" s="129"/>
      <c r="BA19" s="128"/>
      <c r="BB19" s="120" t="s">
        <v>195</v>
      </c>
      <c r="BC19" s="165">
        <f>SUM(BC14:BC17)</f>
        <v>350.00965021778126</v>
      </c>
      <c r="BD19" s="165">
        <f>SUM(BD14:BD17)</f>
        <v>2637.7046203490804</v>
      </c>
      <c r="BE19" s="165">
        <f>SUM(BE14:BE17)</f>
        <v>2700.6663302944103</v>
      </c>
      <c r="BF19" s="165">
        <f>SUM(BF14:BF17)</f>
        <v>2885.8290431821297</v>
      </c>
      <c r="BI19" s="129"/>
      <c r="BK19" s="128"/>
      <c r="BL19" s="120" t="s">
        <v>195</v>
      </c>
      <c r="BM19" s="165">
        <f>SUM(BM14:BM17)</f>
        <v>372.34487174301711</v>
      </c>
      <c r="BN19" s="165">
        <f>SUM(BN14:BN17)</f>
        <v>2801.0929439575802</v>
      </c>
      <c r="BO19" s="165">
        <f>SUM(BO14:BO17)</f>
        <v>2887.1158592971542</v>
      </c>
      <c r="BP19" s="165">
        <f>SUM(BP14:BP17)</f>
        <v>3086.8911753682378</v>
      </c>
      <c r="BS19" s="129"/>
    </row>
    <row r="20" spans="3:71" x14ac:dyDescent="0.3">
      <c r="C20" s="128"/>
      <c r="D20" s="120" t="s">
        <v>194</v>
      </c>
      <c r="E20" s="120">
        <f>E18/E19</f>
        <v>4.7122498536812616</v>
      </c>
      <c r="F20" s="120">
        <f>F18/F19</f>
        <v>1.0417655506142427</v>
      </c>
      <c r="G20" s="120">
        <f>G18/G19</f>
        <v>0.61090007631407839</v>
      </c>
      <c r="H20" s="120">
        <f>H18/H19</f>
        <v>0.51925475143895472</v>
      </c>
      <c r="K20" s="129"/>
      <c r="M20" s="128"/>
      <c r="N20" s="120" t="s">
        <v>194</v>
      </c>
      <c r="O20" s="120">
        <f>O18/O19</f>
        <v>4.8198925638114245</v>
      </c>
      <c r="P20" s="120">
        <f>P18/P19</f>
        <v>0.79312627009761094</v>
      </c>
      <c r="Q20" s="120">
        <f>Q18/Q19</f>
        <v>0.92311798044753457</v>
      </c>
      <c r="R20" s="120">
        <f>R18/R19</f>
        <v>0.79225438970090356</v>
      </c>
      <c r="U20" s="129"/>
      <c r="W20" s="128"/>
      <c r="X20" s="120" t="s">
        <v>194</v>
      </c>
      <c r="Y20" s="120">
        <f>Y18/Y19</f>
        <v>4.5417691708989336</v>
      </c>
      <c r="Z20" s="120">
        <f>Z18/Z19</f>
        <v>0.74943439034858839</v>
      </c>
      <c r="AA20" s="120">
        <f>AA18/AA19</f>
        <v>0.86498018080203898</v>
      </c>
      <c r="AB20" s="120">
        <f>AB18/AB19</f>
        <v>0.74231916718397617</v>
      </c>
      <c r="AE20" s="129"/>
      <c r="AG20" s="128"/>
      <c r="AH20" s="120" t="s">
        <v>194</v>
      </c>
      <c r="AI20" s="120">
        <f>AI18/AI19</f>
        <v>4.8488207297610071</v>
      </c>
      <c r="AJ20" s="120">
        <f>AJ18/AJ19</f>
        <v>0.80260908238169304</v>
      </c>
      <c r="AK20" s="120">
        <f>AK18/AK19</f>
        <v>0.91790357579949555</v>
      </c>
      <c r="AL20" s="120">
        <f>AL18/AL19</f>
        <v>0.78773100666729257</v>
      </c>
      <c r="AO20" s="129"/>
      <c r="AQ20" s="128"/>
      <c r="AR20" s="120" t="s">
        <v>194</v>
      </c>
      <c r="AS20" s="120">
        <f>AS18/AS19</f>
        <v>4.8625321734515072</v>
      </c>
      <c r="AT20" s="120">
        <f>AT18/AT19</f>
        <v>0.80715326312750513</v>
      </c>
      <c r="AU20" s="120">
        <f>AU18/AU19</f>
        <v>0.91543524896133754</v>
      </c>
      <c r="AV20" s="120">
        <f>AV18/AV19</f>
        <v>0.78559047653473379</v>
      </c>
      <c r="AY20" s="129"/>
      <c r="BA20" s="128"/>
      <c r="BB20" s="120" t="s">
        <v>194</v>
      </c>
      <c r="BC20" s="120">
        <f>BC18/BC19</f>
        <v>4.8757456070805336</v>
      </c>
      <c r="BD20" s="120">
        <f>BD18/BD19</f>
        <v>0.81156421150333957</v>
      </c>
      <c r="BE20" s="120">
        <f>BE18/BE19</f>
        <v>0.913055726256639</v>
      </c>
      <c r="BF20" s="120">
        <f>BF18/BF19</f>
        <v>0.78352739117520465</v>
      </c>
      <c r="BI20" s="129"/>
      <c r="BK20" s="128"/>
      <c r="BL20" s="120" t="s">
        <v>194</v>
      </c>
      <c r="BM20" s="120">
        <f>BM18/BM19</f>
        <v>5.1843292997793942</v>
      </c>
      <c r="BN20" s="120">
        <f>BN18/BN19</f>
        <v>0.86521842591282139</v>
      </c>
      <c r="BO20" s="120">
        <f>BO18/BO19</f>
        <v>0.96588369302912347</v>
      </c>
      <c r="BP20" s="120">
        <f>BP18/BP19</f>
        <v>0.82883989118598533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1084.1426996834134</v>
      </c>
      <c r="F25" s="139">
        <f t="shared" si="28"/>
        <v>0</v>
      </c>
      <c r="G25" s="139">
        <f t="shared" si="28"/>
        <v>606.66906666857119</v>
      </c>
      <c r="H25" s="139">
        <f t="shared" si="28"/>
        <v>429.34934466378354</v>
      </c>
      <c r="I25" s="120">
        <f>I14</f>
        <v>2050</v>
      </c>
      <c r="J25" s="165">
        <f>SUM(E25:H25)</f>
        <v>2120.1611110157683</v>
      </c>
      <c r="K25" s="129">
        <f>I25/J25</f>
        <v>0.96690765119158606</v>
      </c>
      <c r="M25" s="128"/>
      <c r="N25" s="4" t="s">
        <v>11</v>
      </c>
      <c r="O25" s="139">
        <f t="shared" ref="O25:R28" si="29">O14*O$20</f>
        <v>481.03341272855704</v>
      </c>
      <c r="P25" s="139">
        <f t="shared" si="29"/>
        <v>0</v>
      </c>
      <c r="Q25" s="139">
        <f t="shared" si="29"/>
        <v>1116.954697221506</v>
      </c>
      <c r="R25" s="139">
        <f t="shared" si="29"/>
        <v>694.7789165535886</v>
      </c>
      <c r="S25" s="120">
        <f>S14</f>
        <v>2186.7465511512801</v>
      </c>
      <c r="T25" s="165">
        <f>SUM(O25:R25)</f>
        <v>2292.7670265036518</v>
      </c>
      <c r="U25" s="129">
        <f>S25/T25</f>
        <v>0.95375872292003117</v>
      </c>
      <c r="W25" s="128"/>
      <c r="X25" s="4" t="s">
        <v>11</v>
      </c>
      <c r="Y25" s="139">
        <f>Y14*Y$20</f>
        <v>483.78715139068629</v>
      </c>
      <c r="Z25" s="139">
        <f t="shared" ref="Z25:AB25" si="30">Z14*Z$20</f>
        <v>0</v>
      </c>
      <c r="AA25" s="139">
        <f t="shared" si="30"/>
        <v>1117.0584327913368</v>
      </c>
      <c r="AB25" s="139">
        <f t="shared" si="30"/>
        <v>694.80676375972541</v>
      </c>
      <c r="AC25" s="120">
        <f>AC14</f>
        <v>2333.9408020800124</v>
      </c>
      <c r="AD25" s="165">
        <f>SUM(Y25:AB25)</f>
        <v>2295.6523479417488</v>
      </c>
      <c r="AE25" s="129">
        <f>AC25/AD25</f>
        <v>1.0166786814094881</v>
      </c>
      <c r="AG25" s="128"/>
      <c r="AH25" s="4" t="s">
        <v>11</v>
      </c>
      <c r="AI25" s="139">
        <f t="shared" ref="AI25:AL28" si="31">AI14*AI$20</f>
        <v>551.02969842552238</v>
      </c>
      <c r="AJ25" s="139">
        <f t="shared" si="31"/>
        <v>0</v>
      </c>
      <c r="AK25" s="139">
        <f t="shared" si="31"/>
        <v>1265.4056844171537</v>
      </c>
      <c r="AL25" s="139">
        <f t="shared" si="31"/>
        <v>787.85678370645041</v>
      </c>
      <c r="AM25" s="120">
        <f>AM14</f>
        <v>2492.3840399622668</v>
      </c>
      <c r="AN25" s="165">
        <f>SUM(AI25:AL25)</f>
        <v>2604.2921665491267</v>
      </c>
      <c r="AO25" s="129">
        <f>AM25/AN25</f>
        <v>0.95702935023026003</v>
      </c>
      <c r="AQ25" s="128"/>
      <c r="AR25" s="4" t="s">
        <v>11</v>
      </c>
      <c r="AS25" s="139">
        <f t="shared" ref="AS25:AV28" si="32">AS14*AS$20</f>
        <v>590.24169585497305</v>
      </c>
      <c r="AT25" s="139">
        <f t="shared" si="32"/>
        <v>0</v>
      </c>
      <c r="AU25" s="139">
        <f t="shared" si="32"/>
        <v>1348.0788371663923</v>
      </c>
      <c r="AV25" s="139">
        <f t="shared" si="32"/>
        <v>839.75206154520947</v>
      </c>
      <c r="AW25" s="120">
        <f>AW14</f>
        <v>2662.939164795906</v>
      </c>
      <c r="AX25" s="165">
        <f>SUM(AS25:AV25)</f>
        <v>2778.0725945665749</v>
      </c>
      <c r="AY25" s="129">
        <f>AW25/AX25</f>
        <v>0.95855636386325904</v>
      </c>
      <c r="BA25" s="128"/>
      <c r="BB25" s="4" t="s">
        <v>11</v>
      </c>
      <c r="BC25" s="139">
        <f t="shared" ref="BC25:BF28" si="33">BC14*BC$20</f>
        <v>632.56120493601156</v>
      </c>
      <c r="BD25" s="139">
        <f t="shared" si="33"/>
        <v>0</v>
      </c>
      <c r="BE25" s="139">
        <f t="shared" si="33"/>
        <v>1436.9535818731092</v>
      </c>
      <c r="BF25" s="139">
        <f t="shared" si="33"/>
        <v>895.58273090704188</v>
      </c>
      <c r="BG25" s="120">
        <f>BG14</f>
        <v>2846.535435076155</v>
      </c>
      <c r="BH25" s="165">
        <f>SUM(BC25:BF25)</f>
        <v>2965.0975177161627</v>
      </c>
      <c r="BI25" s="129">
        <f>BG25/BH25</f>
        <v>0.96001410343787652</v>
      </c>
      <c r="BK25" s="128"/>
      <c r="BL25" s="4" t="s">
        <v>11</v>
      </c>
      <c r="BM25" s="139">
        <f t="shared" ref="BM25:BP28" si="34">BM14*BM$20</f>
        <v>719.28278242668353</v>
      </c>
      <c r="BN25" s="139">
        <f t="shared" si="34"/>
        <v>0</v>
      </c>
      <c r="BO25" s="139">
        <f t="shared" si="34"/>
        <v>1625.2485657592886</v>
      </c>
      <c r="BP25" s="139">
        <f t="shared" si="34"/>
        <v>1013.4866306810011</v>
      </c>
      <c r="BQ25" s="120">
        <f>BQ14</f>
        <v>3044.1735794193137</v>
      </c>
      <c r="BR25" s="165">
        <f>SUM(BM25:BP25)</f>
        <v>3358.017978866973</v>
      </c>
      <c r="BS25" s="129">
        <f>BQ25/BR25</f>
        <v>0.90653879716464369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25.779958927743916</v>
      </c>
      <c r="G26" s="139">
        <f t="shared" si="28"/>
        <v>442.30081931768484</v>
      </c>
      <c r="H26" s="139">
        <f t="shared" si="28"/>
        <v>675.67431939100209</v>
      </c>
      <c r="I26" s="120">
        <f>I15</f>
        <v>2050</v>
      </c>
      <c r="J26" s="165">
        <f>SUM(E26:H26)</f>
        <v>1143.7550976364309</v>
      </c>
      <c r="K26" s="129">
        <f>I26/J26</f>
        <v>1.7923417383986515</v>
      </c>
      <c r="M26" s="128"/>
      <c r="N26" s="4" t="s">
        <v>12</v>
      </c>
      <c r="O26" s="139">
        <f t="shared" si="29"/>
        <v>0</v>
      </c>
      <c r="P26" s="139">
        <f t="shared" si="29"/>
        <v>10.217118895377819</v>
      </c>
      <c r="Q26" s="139">
        <f t="shared" si="29"/>
        <v>782.51706541666579</v>
      </c>
      <c r="R26" s="139">
        <f t="shared" si="29"/>
        <v>1050.6682432797081</v>
      </c>
      <c r="S26" s="120">
        <f>S15</f>
        <v>2186.7465511512801</v>
      </c>
      <c r="T26" s="165">
        <f>SUM(O26:R26)</f>
        <v>1843.4024275917518</v>
      </c>
      <c r="U26" s="129">
        <f>S26/T26</f>
        <v>1.1862556533616364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10.304124959972475</v>
      </c>
      <c r="AA26" s="139">
        <f t="shared" si="35"/>
        <v>782.58974056981674</v>
      </c>
      <c r="AB26" s="139">
        <f t="shared" si="35"/>
        <v>1050.7103547693562</v>
      </c>
      <c r="AC26" s="120">
        <f>AC15</f>
        <v>2333.9408020800124</v>
      </c>
      <c r="AD26" s="165">
        <f>SUM(Y26:AB26)</f>
        <v>1843.6042202991453</v>
      </c>
      <c r="AE26" s="129">
        <f>AC26/AD26</f>
        <v>1.2659662938400653</v>
      </c>
      <c r="AG26" s="128"/>
      <c r="AH26" s="4" t="s">
        <v>12</v>
      </c>
      <c r="AI26" s="139">
        <f t="shared" si="31"/>
        <v>0</v>
      </c>
      <c r="AJ26" s="139">
        <f t="shared" si="31"/>
        <v>11.798523869810905</v>
      </c>
      <c r="AK26" s="139">
        <f t="shared" si="31"/>
        <v>886.30437294758838</v>
      </c>
      <c r="AL26" s="139">
        <f t="shared" si="31"/>
        <v>1191.13532850299</v>
      </c>
      <c r="AM26" s="120">
        <f>AM15</f>
        <v>2492.3840399622668</v>
      </c>
      <c r="AN26" s="165">
        <f>SUM(AI26:AL26)</f>
        <v>2089.2382253203891</v>
      </c>
      <c r="AO26" s="129">
        <f>AM26/AN26</f>
        <v>1.1929630665167705</v>
      </c>
      <c r="AQ26" s="128"/>
      <c r="AR26" s="4" t="s">
        <v>12</v>
      </c>
      <c r="AS26" s="139">
        <f t="shared" si="32"/>
        <v>0</v>
      </c>
      <c r="AT26" s="139">
        <f t="shared" si="32"/>
        <v>12.685807786348317</v>
      </c>
      <c r="AU26" s="139">
        <f t="shared" si="32"/>
        <v>944.09841581294654</v>
      </c>
      <c r="AV26" s="139">
        <f t="shared" si="32"/>
        <v>1269.4446586698509</v>
      </c>
      <c r="AW26" s="120">
        <f>AW15</f>
        <v>2662.939164795906</v>
      </c>
      <c r="AX26" s="165">
        <f>SUM(AS26:AV26)</f>
        <v>2226.2288822691457</v>
      </c>
      <c r="AY26" s="129">
        <f>AW26/AX26</f>
        <v>1.1961659405306211</v>
      </c>
      <c r="BA26" s="128"/>
      <c r="BB26" s="4" t="s">
        <v>12</v>
      </c>
      <c r="BC26" s="139">
        <f t="shared" si="33"/>
        <v>0</v>
      </c>
      <c r="BD26" s="139">
        <f t="shared" si="33"/>
        <v>13.644337265948449</v>
      </c>
      <c r="BE26" s="139">
        <f t="shared" si="33"/>
        <v>1006.2238246611865</v>
      </c>
      <c r="BF26" s="139">
        <f t="shared" si="33"/>
        <v>1353.6870785610397</v>
      </c>
      <c r="BG26" s="120">
        <f>BG15</f>
        <v>2846.535435076155</v>
      </c>
      <c r="BH26" s="165">
        <f>SUM(BC26:BF26)</f>
        <v>2373.5552404881746</v>
      </c>
      <c r="BI26" s="129">
        <f>BG26/BH26</f>
        <v>1.1992707759734724</v>
      </c>
      <c r="BK26" s="128"/>
      <c r="BL26" s="4" t="s">
        <v>12</v>
      </c>
      <c r="BM26" s="139">
        <f t="shared" si="34"/>
        <v>0</v>
      </c>
      <c r="BN26" s="139">
        <f t="shared" si="34"/>
        <v>15.568226605919378</v>
      </c>
      <c r="BO26" s="139">
        <f t="shared" si="34"/>
        <v>1137.9484045366864</v>
      </c>
      <c r="BP26" s="139">
        <f t="shared" si="34"/>
        <v>1531.7275364190079</v>
      </c>
      <c r="BQ26" s="120">
        <f>BQ15</f>
        <v>3044.1735794193137</v>
      </c>
      <c r="BR26" s="165">
        <f>SUM(BM26:BP26)</f>
        <v>2685.2441675616137</v>
      </c>
      <c r="BS26" s="129">
        <f>BQ26/BR26</f>
        <v>1.1336673276097766</v>
      </c>
    </row>
    <row r="27" spans="3:71" x14ac:dyDescent="0.3">
      <c r="C27" s="128"/>
      <c r="D27" s="4" t="s">
        <v>13</v>
      </c>
      <c r="E27" s="139">
        <f t="shared" si="28"/>
        <v>633.55743437306444</v>
      </c>
      <c r="F27" s="139">
        <f t="shared" si="28"/>
        <v>949.37868575058405</v>
      </c>
      <c r="G27" s="139">
        <f t="shared" si="28"/>
        <v>5.0301140137440452</v>
      </c>
      <c r="H27" s="139">
        <f t="shared" si="28"/>
        <v>0</v>
      </c>
      <c r="I27" s="120">
        <f>I16</f>
        <v>1054</v>
      </c>
      <c r="J27" s="165">
        <f>SUM(E27:H27)</f>
        <v>1587.9662341373923</v>
      </c>
      <c r="K27" s="129">
        <f>I27/J27</f>
        <v>0.6637420729368021</v>
      </c>
      <c r="M27" s="128"/>
      <c r="N27" s="4" t="s">
        <v>13</v>
      </c>
      <c r="O27" s="139">
        <f t="shared" si="29"/>
        <v>556.66675357816939</v>
      </c>
      <c r="P27" s="139">
        <f t="shared" si="29"/>
        <v>775.37864551091764</v>
      </c>
      <c r="Q27" s="139">
        <f t="shared" si="29"/>
        <v>18.339269615683904</v>
      </c>
      <c r="R27" s="139">
        <f t="shared" si="29"/>
        <v>0</v>
      </c>
      <c r="S27" s="120">
        <f>S16</f>
        <v>1112.9834646689119</v>
      </c>
      <c r="T27" s="165">
        <f>SUM(O27:R27)</f>
        <v>1350.3846687047708</v>
      </c>
      <c r="U27" s="129">
        <f>S27/T27</f>
        <v>0.82419734943853917</v>
      </c>
      <c r="W27" s="128"/>
      <c r="X27" s="4" t="s">
        <v>13</v>
      </c>
      <c r="Y27" s="139">
        <f t="shared" ref="Y27:AB27" si="36">Y16*Y$20</f>
        <v>554.41658261309772</v>
      </c>
      <c r="Z27" s="139">
        <f t="shared" si="36"/>
        <v>774.38752231263322</v>
      </c>
      <c r="AA27" s="139">
        <f t="shared" si="36"/>
        <v>18.162858892702133</v>
      </c>
      <c r="AB27" s="139">
        <f t="shared" si="36"/>
        <v>0</v>
      </c>
      <c r="AC27" s="120">
        <f>AC16</f>
        <v>1176.364579366546</v>
      </c>
      <c r="AD27" s="165">
        <f>SUM(Y27:AB27)</f>
        <v>1346.966963818433</v>
      </c>
      <c r="AE27" s="129">
        <f>AC27/AD27</f>
        <v>0.87334330459875797</v>
      </c>
      <c r="AG27" s="128"/>
      <c r="AH27" s="4" t="s">
        <v>13</v>
      </c>
      <c r="AI27" s="139">
        <f t="shared" si="31"/>
        <v>624.84444015330814</v>
      </c>
      <c r="AJ27" s="139">
        <f t="shared" si="31"/>
        <v>877.59688882465616</v>
      </c>
      <c r="AK27" s="139">
        <f t="shared" si="31"/>
        <v>20.358844277015109</v>
      </c>
      <c r="AL27" s="139">
        <f t="shared" si="31"/>
        <v>0</v>
      </c>
      <c r="AM27" s="120">
        <f>AM16</f>
        <v>1244.4750082359867</v>
      </c>
      <c r="AN27" s="165">
        <f>SUM(AI27:AL27)</f>
        <v>1522.8001732549794</v>
      </c>
      <c r="AO27" s="129">
        <f>AM27/AN27</f>
        <v>0.81722804481688904</v>
      </c>
      <c r="AQ27" s="128"/>
      <c r="AR27" s="4" t="s">
        <v>13</v>
      </c>
      <c r="AS27" s="139">
        <f t="shared" si="32"/>
        <v>662.8475101229734</v>
      </c>
      <c r="AT27" s="139">
        <f t="shared" si="32"/>
        <v>934.59509922042889</v>
      </c>
      <c r="AU27" s="139">
        <f t="shared" si="32"/>
        <v>21.479564437340763</v>
      </c>
      <c r="AV27" s="139">
        <f t="shared" si="32"/>
        <v>0</v>
      </c>
      <c r="AW27" s="120">
        <f>AW16</f>
        <v>1317.6716292739918</v>
      </c>
      <c r="AX27" s="165">
        <f>SUM(AS27:AV27)</f>
        <v>1618.9221737807429</v>
      </c>
      <c r="AY27" s="129">
        <f>AW27/AX27</f>
        <v>0.8139190694984263</v>
      </c>
      <c r="BA27" s="128"/>
      <c r="BB27" s="4" t="s">
        <v>13</v>
      </c>
      <c r="BC27" s="139">
        <f t="shared" si="33"/>
        <v>703.7269984166652</v>
      </c>
      <c r="BD27" s="139">
        <f t="shared" si="33"/>
        <v>995.92321541619765</v>
      </c>
      <c r="BE27" s="139">
        <f t="shared" si="33"/>
        <v>22.681451049519406</v>
      </c>
      <c r="BF27" s="139">
        <f t="shared" si="33"/>
        <v>0</v>
      </c>
      <c r="BG27" s="120">
        <f>BG16</f>
        <v>1396.3384616119097</v>
      </c>
      <c r="BH27" s="165">
        <f>SUM(BC27:BF27)</f>
        <v>1722.3316648823823</v>
      </c>
      <c r="BI27" s="129">
        <f>BG27/BH27</f>
        <v>0.81072565179091993</v>
      </c>
      <c r="BK27" s="128"/>
      <c r="BL27" s="4" t="s">
        <v>13</v>
      </c>
      <c r="BM27" s="139">
        <f t="shared" si="34"/>
        <v>792.95541395095108</v>
      </c>
      <c r="BN27" s="139">
        <f t="shared" si="34"/>
        <v>1126.183280763913</v>
      </c>
      <c r="BO27" s="139">
        <f t="shared" si="34"/>
        <v>25.421158084911287</v>
      </c>
      <c r="BP27" s="139">
        <f t="shared" si="34"/>
        <v>0</v>
      </c>
      <c r="BQ27" s="120">
        <f>BQ16</f>
        <v>1480.8887406556896</v>
      </c>
      <c r="BR27" s="165">
        <f>SUM(BM27:BP27)</f>
        <v>1944.5598527997752</v>
      </c>
      <c r="BS27" s="129">
        <f>BQ27/BR27</f>
        <v>0.76155472330846885</v>
      </c>
    </row>
    <row r="28" spans="3:71" x14ac:dyDescent="0.3">
      <c r="C28" s="128"/>
      <c r="D28" s="4" t="s">
        <v>14</v>
      </c>
      <c r="E28" s="139">
        <f t="shared" si="28"/>
        <v>332.29986594352221</v>
      </c>
      <c r="F28" s="139">
        <f t="shared" si="28"/>
        <v>1074.8413553216719</v>
      </c>
      <c r="G28" s="139">
        <f t="shared" si="28"/>
        <v>0</v>
      </c>
      <c r="H28" s="139">
        <f t="shared" si="28"/>
        <v>2.976335945214398</v>
      </c>
      <c r="I28" s="120">
        <f>I17</f>
        <v>1108</v>
      </c>
      <c r="J28" s="165">
        <f>SUM(E28:H28)</f>
        <v>1410.1175572104087</v>
      </c>
      <c r="K28" s="129">
        <f>I28/J28</f>
        <v>0.78575009178094457</v>
      </c>
      <c r="M28" s="128"/>
      <c r="N28" s="4" t="s">
        <v>14</v>
      </c>
      <c r="O28" s="139">
        <f t="shared" si="29"/>
        <v>290.31223865522969</v>
      </c>
      <c r="P28" s="139">
        <f t="shared" si="29"/>
        <v>872.86004161794688</v>
      </c>
      <c r="Q28" s="139">
        <f t="shared" si="29"/>
        <v>0</v>
      </c>
      <c r="R28" s="139">
        <f t="shared" si="29"/>
        <v>9.4834020038517863</v>
      </c>
      <c r="S28" s="120">
        <f>S17</f>
        <v>1172.7332381057306</v>
      </c>
      <c r="T28" s="165">
        <f>SUM(O28:R28)</f>
        <v>1172.6556822770283</v>
      </c>
      <c r="U28" s="129">
        <f>S28/T28</f>
        <v>1.00006613691459</v>
      </c>
      <c r="W28" s="128"/>
      <c r="X28" s="4" t="s">
        <v>14</v>
      </c>
      <c r="Y28" s="139">
        <f t="shared" ref="Y28:AB28" si="37">Y17*Y$20</f>
        <v>289.80867095817217</v>
      </c>
      <c r="Z28" s="139">
        <f t="shared" si="37"/>
        <v>873.76415875163684</v>
      </c>
      <c r="AA28" s="139">
        <f t="shared" si="37"/>
        <v>0</v>
      </c>
      <c r="AB28" s="139">
        <f t="shared" si="37"/>
        <v>9.4134433080670554</v>
      </c>
      <c r="AC28" s="120">
        <f>AC17</f>
        <v>1242.3889058947407</v>
      </c>
      <c r="AD28" s="165">
        <f>SUM(Y28:AB28)</f>
        <v>1172.9862730178761</v>
      </c>
      <c r="AE28" s="129">
        <f>AC28/AD28</f>
        <v>1.0591674723509803</v>
      </c>
      <c r="AG28" s="128"/>
      <c r="AH28" s="4" t="s">
        <v>14</v>
      </c>
      <c r="AI28" s="139">
        <f t="shared" si="31"/>
        <v>327.32507185267821</v>
      </c>
      <c r="AJ28" s="139">
        <f t="shared" si="31"/>
        <v>992.34606746894167</v>
      </c>
      <c r="AK28" s="139">
        <f t="shared" si="31"/>
        <v>0</v>
      </c>
      <c r="AL28" s="139">
        <f t="shared" si="31"/>
        <v>10.584710226790772</v>
      </c>
      <c r="AM28" s="120">
        <f>AM17</f>
        <v>1317.3433265123847</v>
      </c>
      <c r="AN28" s="165">
        <f>SUM(AI28:AL28)</f>
        <v>1330.2558495484107</v>
      </c>
      <c r="AO28" s="129">
        <f>AM28/AN28</f>
        <v>0.99029320334098925</v>
      </c>
      <c r="AQ28" s="128"/>
      <c r="AR28" s="4" t="s">
        <v>14</v>
      </c>
      <c r="AS28" s="139">
        <f t="shared" si="32"/>
        <v>347.99974582968383</v>
      </c>
      <c r="AT28" s="139">
        <f t="shared" si="32"/>
        <v>1059.1305930365722</v>
      </c>
      <c r="AU28" s="139">
        <f t="shared" si="32"/>
        <v>0</v>
      </c>
      <c r="AV28" s="139">
        <f t="shared" si="32"/>
        <v>11.197667006903751</v>
      </c>
      <c r="AW28" s="120">
        <f>AW17</f>
        <v>1398.0016976238194</v>
      </c>
      <c r="AX28" s="165">
        <f>SUM(AS28:AV28)</f>
        <v>1418.3280058731598</v>
      </c>
      <c r="AY28" s="129">
        <f>AW28/AX28</f>
        <v>0.98566882402013423</v>
      </c>
      <c r="BA28" s="128"/>
      <c r="BB28" s="4" t="s">
        <v>14</v>
      </c>
      <c r="BC28" s="139">
        <f t="shared" si="33"/>
        <v>370.26981113246433</v>
      </c>
      <c r="BD28" s="139">
        <f t="shared" si="33"/>
        <v>1131.099117710171</v>
      </c>
      <c r="BE28" s="139">
        <f t="shared" si="33"/>
        <v>0</v>
      </c>
      <c r="BF28" s="139">
        <f t="shared" si="33"/>
        <v>11.856292114049761</v>
      </c>
      <c r="BG28" s="120">
        <f>BG17</f>
        <v>1484.8003122791824</v>
      </c>
      <c r="BH28" s="165">
        <f>SUM(BC28:BF28)</f>
        <v>1513.225220956685</v>
      </c>
      <c r="BI28" s="129">
        <f>BG28/BH28</f>
        <v>0.98121567874772009</v>
      </c>
      <c r="BK28" s="128"/>
      <c r="BL28" s="4" t="s">
        <v>14</v>
      </c>
      <c r="BM28" s="139">
        <f t="shared" si="34"/>
        <v>418.12023182228944</v>
      </c>
      <c r="BN28" s="139">
        <f t="shared" si="34"/>
        <v>1281.8057204366557</v>
      </c>
      <c r="BO28" s="139">
        <f t="shared" si="34"/>
        <v>0</v>
      </c>
      <c r="BP28" s="139">
        <f t="shared" si="34"/>
        <v>13.324378795179802</v>
      </c>
      <c r="BQ28" s="120">
        <f>BQ17</f>
        <v>1578.2089508716722</v>
      </c>
      <c r="BR28" s="165">
        <f>SUM(BM28:BP28)</f>
        <v>1713.2503310541251</v>
      </c>
      <c r="BS28" s="129">
        <f>BQ28/BR28</f>
        <v>0.92117825531114006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1658.4558060242423</v>
      </c>
      <c r="Q30" s="165">
        <f>SUM(Q25:Q28)</f>
        <v>1917.8110322538555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1989.5768224362312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1.0000000000000002</v>
      </c>
      <c r="Q31" s="120">
        <f>Q29/Q30</f>
        <v>1.0000000000000002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1.0000000000000002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0.99999999999999978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1048.2658713073943</v>
      </c>
      <c r="F36" s="139">
        <f t="shared" si="38"/>
        <v>0</v>
      </c>
      <c r="G36" s="139">
        <f t="shared" si="38"/>
        <v>586.59296230309985</v>
      </c>
      <c r="H36" s="139">
        <f t="shared" si="38"/>
        <v>415.14116638950566</v>
      </c>
      <c r="I36" s="120">
        <f>I25</f>
        <v>2050</v>
      </c>
      <c r="J36" s="165">
        <f>SUM(E36:H36)</f>
        <v>2049.9999999999995</v>
      </c>
      <c r="K36" s="129">
        <f>I36/J36</f>
        <v>1.0000000000000002</v>
      </c>
      <c r="M36" s="128"/>
      <c r="N36" s="4" t="s">
        <v>11</v>
      </c>
      <c r="O36" s="139">
        <f>O25*$U25</f>
        <v>458.78981340585284</v>
      </c>
      <c r="P36" s="139">
        <f t="shared" ref="P36:R36" si="39">P25*$U25</f>
        <v>0</v>
      </c>
      <c r="Q36" s="139">
        <f t="shared" si="39"/>
        <v>1065.3052855815135</v>
      </c>
      <c r="R36" s="139">
        <f t="shared" si="39"/>
        <v>662.65145216391352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491.85608315873537</v>
      </c>
      <c r="Z36" s="139">
        <f t="shared" ref="Z36:AB36" si="40">Z25*$AE25</f>
        <v>0</v>
      </c>
      <c r="AA36" s="139">
        <f t="shared" si="40"/>
        <v>1135.6894945076456</v>
      </c>
      <c r="AB36" s="139">
        <f t="shared" si="40"/>
        <v>706.39522441363135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527.35159424175379</v>
      </c>
      <c r="AJ36" s="139">
        <f t="shared" ref="AJ36:AL36" si="41">AJ25*$AO25</f>
        <v>0</v>
      </c>
      <c r="AK36" s="139">
        <f t="shared" si="41"/>
        <v>1211.030379935426</v>
      </c>
      <c r="AL36" s="139">
        <f t="shared" si="41"/>
        <v>754.00206578508676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565.77993377922667</v>
      </c>
      <c r="AT36" s="139">
        <f t="shared" ref="AT36:AV36" si="42">AT25*$AY25</f>
        <v>0</v>
      </c>
      <c r="AU36" s="139">
        <f t="shared" si="42"/>
        <v>1292.2095483552275</v>
      </c>
      <c r="AV36" s="139">
        <f t="shared" si="42"/>
        <v>804.94968266145167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607.26767802622805</v>
      </c>
      <c r="BD36" s="139">
        <f t="shared" ref="BD36:BF36" si="43">BD25*$BI25</f>
        <v>0</v>
      </c>
      <c r="BE36" s="139">
        <f t="shared" si="43"/>
        <v>1379.4957045837582</v>
      </c>
      <c r="BF36" s="139">
        <f t="shared" si="43"/>
        <v>859.77205246616882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652.0577484023238</v>
      </c>
      <c r="BN36" s="139">
        <f t="shared" ref="BN36:BP36" si="44">BN25*$BS25</f>
        <v>0</v>
      </c>
      <c r="BO36" s="139">
        <f t="shared" si="44"/>
        <v>1473.3508798969879</v>
      </c>
      <c r="BP36" s="139">
        <f t="shared" si="44"/>
        <v>918.76495112000225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46.206496400398365</v>
      </c>
      <c r="G37" s="139">
        <f t="shared" si="38"/>
        <v>792.75421939100715</v>
      </c>
      <c r="H37" s="139">
        <f t="shared" si="38"/>
        <v>1211.0392842085944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12.120115050709936</v>
      </c>
      <c r="Q37" s="139">
        <f t="shared" si="45"/>
        <v>928.26529270247727</v>
      </c>
      <c r="R37" s="139">
        <f t="shared" si="45"/>
        <v>1246.361143398093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13.044674886841266</v>
      </c>
      <c r="AA37" s="139">
        <f t="shared" si="46"/>
        <v>990.73223346642908</v>
      </c>
      <c r="AB37" s="139">
        <f t="shared" si="46"/>
        <v>1330.1638937267421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14.075203216100933</v>
      </c>
      <c r="AK37" s="139">
        <f t="shared" si="47"/>
        <v>1057.3283826187785</v>
      </c>
      <c r="AL37" s="139">
        <f t="shared" si="47"/>
        <v>1420.9804541273877</v>
      </c>
      <c r="AM37" s="120">
        <f>AM26</f>
        <v>2492.3840399622668</v>
      </c>
      <c r="AN37" s="165">
        <f>SUM(AI37:AL37)</f>
        <v>2492.3840399622673</v>
      </c>
      <c r="AO37" s="129">
        <f>AM37/AN37</f>
        <v>0.99999999999999978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15.174331202148011</v>
      </c>
      <c r="AU37" s="139">
        <f t="shared" si="48"/>
        <v>1129.2983695043627</v>
      </c>
      <c r="AV37" s="139">
        <f t="shared" si="48"/>
        <v>1518.4664640893955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16.363254940577765</v>
      </c>
      <c r="BE37" s="139">
        <f t="shared" si="49"/>
        <v>1206.7348270044165</v>
      </c>
      <c r="BF37" s="139">
        <f t="shared" si="49"/>
        <v>1623.437353131161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17.649189851956045</v>
      </c>
      <c r="BO37" s="139">
        <f t="shared" si="50"/>
        <v>1290.0549267289143</v>
      </c>
      <c r="BP37" s="139">
        <f t="shared" si="50"/>
        <v>1736.4694628384436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420.51872481529972</v>
      </c>
      <c r="F38" s="139">
        <f t="shared" si="38"/>
        <v>630.14257688210944</v>
      </c>
      <c r="G38" s="139">
        <f t="shared" si="38"/>
        <v>3.3386983025909305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458.80326281968365</v>
      </c>
      <c r="P38" s="139">
        <f t="shared" si="51"/>
        <v>639.06502444134298</v>
      </c>
      <c r="Q38" s="139">
        <f t="shared" si="51"/>
        <v>15.11517740788541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484.19601038367307</v>
      </c>
      <c r="Z38" s="139">
        <f t="shared" si="52"/>
        <v>676.30615777655953</v>
      </c>
      <c r="AA38" s="139">
        <f t="shared" si="52"/>
        <v>15.862411206313418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510.64040014119166</v>
      </c>
      <c r="AJ38" s="139">
        <f t="shared" si="53"/>
        <v>717.19678959155851</v>
      </c>
      <c r="AK38" s="139">
        <f t="shared" si="53"/>
        <v>16.63781850323657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539.50422865863925</v>
      </c>
      <c r="AT38" s="139">
        <f t="shared" si="54"/>
        <v>760.68477351528088</v>
      </c>
      <c r="AU38" s="139">
        <f t="shared" si="54"/>
        <v>17.48262710007188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570.52952947421852</v>
      </c>
      <c r="BD38" s="139">
        <f t="shared" si="55"/>
        <v>807.42049795200558</v>
      </c>
      <c r="BE38" s="139">
        <f t="shared" si="55"/>
        <v>18.388434185685465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603.8789408673689</v>
      </c>
      <c r="BN38" s="139">
        <f t="shared" si="56"/>
        <v>857.65019677678549</v>
      </c>
      <c r="BO38" s="139">
        <f t="shared" si="56"/>
        <v>19.359603011535462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1480.8887406556898</v>
      </c>
      <c r="BS38" s="129">
        <f>BQ38/BR38</f>
        <v>0.99999999999999989</v>
      </c>
    </row>
    <row r="39" spans="3:71" x14ac:dyDescent="0.3">
      <c r="C39" s="128"/>
      <c r="D39" s="4" t="s">
        <v>14</v>
      </c>
      <c r="E39" s="139">
        <f t="shared" si="38"/>
        <v>261.10465016391817</v>
      </c>
      <c r="F39" s="139">
        <f t="shared" si="38"/>
        <v>844.55669359395858</v>
      </c>
      <c r="G39" s="139">
        <f t="shared" si="38"/>
        <v>0</v>
      </c>
      <c r="H39" s="139">
        <f t="shared" si="38"/>
        <v>2.3386562421231378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290.33143901096207</v>
      </c>
      <c r="P39" s="139">
        <f t="shared" si="57"/>
        <v>872.91776988796835</v>
      </c>
      <c r="Q39" s="139">
        <f t="shared" si="57"/>
        <v>0</v>
      </c>
      <c r="R39" s="139">
        <f t="shared" si="57"/>
        <v>9.4840292068001375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306.95591748416416</v>
      </c>
      <c r="Z39" s="139">
        <f t="shared" si="58"/>
        <v>925.46257545585183</v>
      </c>
      <c r="AA39" s="139">
        <f t="shared" si="58"/>
        <v>0</v>
      </c>
      <c r="AB39" s="139">
        <f t="shared" si="58"/>
        <v>9.9704129547246332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324.14779393880815</v>
      </c>
      <c r="AJ39" s="139">
        <f t="shared" si="59"/>
        <v>982.71356597665169</v>
      </c>
      <c r="AK39" s="139">
        <f t="shared" si="59"/>
        <v>0</v>
      </c>
      <c r="AL39" s="139">
        <f t="shared" si="59"/>
        <v>10.481966596924762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343.01250023125004</v>
      </c>
      <c r="AT39" s="139">
        <f t="shared" si="60"/>
        <v>1043.9520061221056</v>
      </c>
      <c r="AU39" s="139">
        <f t="shared" si="60"/>
        <v>0</v>
      </c>
      <c r="AV39" s="139">
        <f t="shared" si="60"/>
        <v>11.037191270463877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363.31454405013113</v>
      </c>
      <c r="BD39" s="139">
        <f t="shared" si="61"/>
        <v>1109.8521885149328</v>
      </c>
      <c r="BE39" s="139">
        <f t="shared" si="61"/>
        <v>0</v>
      </c>
      <c r="BF39" s="139">
        <f t="shared" si="61"/>
        <v>11.633579714118579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385.16326566034598</v>
      </c>
      <c r="BN39" s="139">
        <f t="shared" si="62"/>
        <v>1180.7715571996775</v>
      </c>
      <c r="BO39" s="139">
        <f t="shared" si="62"/>
        <v>0</v>
      </c>
      <c r="BP39" s="139">
        <f t="shared" si="62"/>
        <v>12.274128011648481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1729.8892462866122</v>
      </c>
      <c r="F41" s="165">
        <f>SUM(F36:F39)</f>
        <v>1520.9057668764663</v>
      </c>
      <c r="G41" s="165">
        <f>SUM(G36:G39)</f>
        <v>1382.6858799966978</v>
      </c>
      <c r="H41" s="165">
        <f>SUM(H36:H39)</f>
        <v>1628.519106840223</v>
      </c>
      <c r="K41" s="129"/>
      <c r="M41" s="128"/>
      <c r="N41" s="120" t="s">
        <v>195</v>
      </c>
      <c r="O41" s="165">
        <f>SUM(O36:O39)</f>
        <v>1207.9245152364986</v>
      </c>
      <c r="P41" s="165">
        <f>SUM(P36:P39)</f>
        <v>1524.1029093800212</v>
      </c>
      <c r="Q41" s="165">
        <f>SUM(Q36:Q39)</f>
        <v>2008.6857556918762</v>
      </c>
      <c r="R41" s="165">
        <f>SUM(R36:R39)</f>
        <v>1918.4966247688067</v>
      </c>
      <c r="U41" s="129"/>
      <c r="W41" s="128"/>
      <c r="X41" s="120" t="s">
        <v>195</v>
      </c>
      <c r="Y41" s="165">
        <f>SUM(Y36:Y39)</f>
        <v>1283.0080110265726</v>
      </c>
      <c r="Z41" s="165">
        <f>SUM(Z36:Z39)</f>
        <v>1614.8134081192525</v>
      </c>
      <c r="AA41" s="165">
        <f>SUM(AA36:AA39)</f>
        <v>2142.2841391803881</v>
      </c>
      <c r="AB41" s="165">
        <f>SUM(AB36:AB39)</f>
        <v>2046.529531095098</v>
      </c>
      <c r="AE41" s="129"/>
      <c r="AG41" s="128"/>
      <c r="AH41" s="120" t="s">
        <v>195</v>
      </c>
      <c r="AI41" s="165">
        <f>SUM(AI36:AI39)</f>
        <v>1362.1397883217537</v>
      </c>
      <c r="AJ41" s="165">
        <f>SUM(AJ36:AJ39)</f>
        <v>1713.9855587843113</v>
      </c>
      <c r="AK41" s="165">
        <f>SUM(AK36:AK39)</f>
        <v>2284.9965810574413</v>
      </c>
      <c r="AL41" s="165">
        <f>SUM(AL36:AL39)</f>
        <v>2185.4644865093992</v>
      </c>
      <c r="AO41" s="129"/>
      <c r="AQ41" s="128"/>
      <c r="AR41" s="120" t="s">
        <v>195</v>
      </c>
      <c r="AS41" s="165">
        <f>SUM(AS36:AS39)</f>
        <v>1448.2966626691159</v>
      </c>
      <c r="AT41" s="165">
        <f>SUM(AT36:AT39)</f>
        <v>1819.8111108395344</v>
      </c>
      <c r="AU41" s="165">
        <f>SUM(AU36:AU39)</f>
        <v>2438.9905449596622</v>
      </c>
      <c r="AV41" s="165">
        <f>SUM(AV36:AV39)</f>
        <v>2334.4533380213111</v>
      </c>
      <c r="AY41" s="129"/>
      <c r="BA41" s="128"/>
      <c r="BB41" s="120" t="s">
        <v>195</v>
      </c>
      <c r="BC41" s="165">
        <f>SUM(BC36:BC39)</f>
        <v>1541.1117515505778</v>
      </c>
      <c r="BD41" s="165">
        <f>SUM(BD36:BD39)</f>
        <v>1933.6359414075162</v>
      </c>
      <c r="BE41" s="165">
        <f>SUM(BE36:BE39)</f>
        <v>2604.6189657738605</v>
      </c>
      <c r="BF41" s="165">
        <f>SUM(BF36:BF39)</f>
        <v>2494.8429853114485</v>
      </c>
      <c r="BI41" s="129"/>
      <c r="BK41" s="128"/>
      <c r="BL41" s="120" t="s">
        <v>195</v>
      </c>
      <c r="BM41" s="165">
        <f>SUM(BM36:BM39)</f>
        <v>1641.0999549300386</v>
      </c>
      <c r="BN41" s="165">
        <f>SUM(BN36:BN39)</f>
        <v>2056.0709438284193</v>
      </c>
      <c r="BO41" s="165">
        <f>SUM(BO36:BO39)</f>
        <v>2782.7654096374376</v>
      </c>
      <c r="BP41" s="165">
        <f>SUM(BP36:BP39)</f>
        <v>2667.508541970094</v>
      </c>
      <c r="BS41" s="129"/>
    </row>
    <row r="42" spans="3:71" x14ac:dyDescent="0.3">
      <c r="C42" s="128"/>
      <c r="D42" s="120" t="s">
        <v>194</v>
      </c>
      <c r="E42" s="120">
        <f>E40/E41</f>
        <v>1.1850469643652268</v>
      </c>
      <c r="F42" s="120">
        <f>F40/F41</f>
        <v>1.3478810092292253</v>
      </c>
      <c r="G42" s="120">
        <f>G40/G41</f>
        <v>0.76228448937550242</v>
      </c>
      <c r="H42" s="120">
        <f>H40/H41</f>
        <v>0.68037273578559732</v>
      </c>
      <c r="K42" s="129"/>
      <c r="M42" s="128"/>
      <c r="N42" s="120" t="s">
        <v>194</v>
      </c>
      <c r="O42" s="120">
        <f>O40/O41</f>
        <v>1.0994167170304889</v>
      </c>
      <c r="P42" s="120">
        <f>P40/P41</f>
        <v>1.0881521161185066</v>
      </c>
      <c r="Q42" s="120">
        <f>Q40/Q41</f>
        <v>0.95475911392286483</v>
      </c>
      <c r="R42" s="120">
        <f>R40/R41</f>
        <v>0.91474258499080285</v>
      </c>
      <c r="U42" s="129"/>
      <c r="W42" s="128"/>
      <c r="X42" s="120" t="s">
        <v>194</v>
      </c>
      <c r="Y42" s="120">
        <f>Y40/Y41</f>
        <v>1.0350772509201824</v>
      </c>
      <c r="Z42" s="120">
        <f>Z40/Z41</f>
        <v>1.0270262791264655</v>
      </c>
      <c r="AA42" s="120">
        <f>AA40/AA41</f>
        <v>0.89521786451146823</v>
      </c>
      <c r="AB42" s="120">
        <f>AB40/AB41</f>
        <v>0.85751538649827608</v>
      </c>
      <c r="AE42" s="129"/>
      <c r="AG42" s="128"/>
      <c r="AH42" s="120" t="s">
        <v>194</v>
      </c>
      <c r="AI42" s="120">
        <f>AI40/AI41</f>
        <v>1.1035572290884692</v>
      </c>
      <c r="AJ42" s="120">
        <f>AJ40/AJ41</f>
        <v>1.0978747577652188</v>
      </c>
      <c r="AK42" s="120">
        <f>AK40/AK41</f>
        <v>0.95057862215118771</v>
      </c>
      <c r="AL42" s="120">
        <f>AL40/AL41</f>
        <v>0.91036794910996788</v>
      </c>
      <c r="AO42" s="129"/>
      <c r="AQ42" s="128"/>
      <c r="AR42" s="120" t="s">
        <v>194</v>
      </c>
      <c r="AS42" s="120">
        <f>AS40/AS41</f>
        <v>1.1054979225436645</v>
      </c>
      <c r="AT42" s="120">
        <f>AT40/AT41</f>
        <v>1.102538328342072</v>
      </c>
      <c r="AU42" s="120">
        <f>AU40/AU41</f>
        <v>0.94861245862473975</v>
      </c>
      <c r="AV42" s="120">
        <f>AV40/AV41</f>
        <v>0.9083044636990758</v>
      </c>
      <c r="AY42" s="129"/>
      <c r="BA42" s="128"/>
      <c r="BB42" s="120" t="s">
        <v>194</v>
      </c>
      <c r="BC42" s="120">
        <f>BC40/BC41</f>
        <v>1.1073551368147707</v>
      </c>
      <c r="BD42" s="120">
        <f>BD40/BD41</f>
        <v>1.10706810136871</v>
      </c>
      <c r="BE42" s="120">
        <f>BE40/BE41</f>
        <v>0.94672537134474155</v>
      </c>
      <c r="BF42" s="120">
        <f>BF40/BF41</f>
        <v>0.90632000285976277</v>
      </c>
      <c r="BI42" s="129"/>
      <c r="BK42" s="128"/>
      <c r="BL42" s="120" t="s">
        <v>194</v>
      </c>
      <c r="BM42" s="120">
        <f>BM40/BM41</f>
        <v>1.1762589002582826</v>
      </c>
      <c r="BN42" s="120">
        <f>BN40/BN41</f>
        <v>1.1787322976773393</v>
      </c>
      <c r="BO42" s="120">
        <f>BO40/BO41</f>
        <v>1.0021032023479879</v>
      </c>
      <c r="BP42" s="120">
        <f>BP40/BP41</f>
        <v>0.95914914821812514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1242.2442886404972</v>
      </c>
      <c r="F47" s="139">
        <f t="shared" ref="F47:H47" si="63">F36*F$42</f>
        <v>0</v>
      </c>
      <c r="G47" s="139">
        <f t="shared" si="63"/>
        <v>447.15071674048181</v>
      </c>
      <c r="H47" s="139">
        <f t="shared" si="63"/>
        <v>282.45073111365184</v>
      </c>
      <c r="I47" s="120">
        <f>I36</f>
        <v>2050</v>
      </c>
      <c r="J47" s="165">
        <f>SUM(E47:H47)</f>
        <v>1971.8457364946307</v>
      </c>
      <c r="K47" s="129">
        <f>I47/J47</f>
        <v>1.0396350799958138</v>
      </c>
      <c r="L47" s="150"/>
      <c r="M47" s="128"/>
      <c r="N47" s="4" t="s">
        <v>11</v>
      </c>
      <c r="O47" s="139">
        <f>O36*O$42</f>
        <v>504.40119046169332</v>
      </c>
      <c r="P47" s="139">
        <f t="shared" ref="P47:R47" si="64">P36*P$42</f>
        <v>0</v>
      </c>
      <c r="Q47" s="139">
        <f t="shared" si="64"/>
        <v>1017.1099305191503</v>
      </c>
      <c r="R47" s="139">
        <f t="shared" si="64"/>
        <v>606.15550230032761</v>
      </c>
      <c r="S47" s="120">
        <f>S36</f>
        <v>2186.7465511512801</v>
      </c>
      <c r="T47" s="165">
        <f>SUM(O47:R47)</f>
        <v>2127.6666232811713</v>
      </c>
      <c r="U47" s="129">
        <f>S47/T47</f>
        <v>1.0277674741069158</v>
      </c>
      <c r="W47" s="128"/>
      <c r="X47" s="4" t="s">
        <v>11</v>
      </c>
      <c r="Y47" s="139">
        <f>Y36*Y$42</f>
        <v>509.10904240431245</v>
      </c>
      <c r="Z47" s="139">
        <f t="shared" ref="Z47:AB47" si="65">Z36*Z$42</f>
        <v>0</v>
      </c>
      <c r="AA47" s="139">
        <f t="shared" si="65"/>
        <v>1016.6895240212433</v>
      </c>
      <c r="AB47" s="139">
        <f t="shared" si="65"/>
        <v>605.74477388359151</v>
      </c>
      <c r="AC47" s="120">
        <f>AC36</f>
        <v>2333.9408020800124</v>
      </c>
      <c r="AD47" s="165">
        <f>SUM(Y47:AB47)</f>
        <v>2131.5433403091474</v>
      </c>
      <c r="AE47" s="129">
        <f>AC47/AD47</f>
        <v>1.0949534818004265</v>
      </c>
      <c r="AG47" s="128"/>
      <c r="AH47" s="4" t="s">
        <v>11</v>
      </c>
      <c r="AI47" s="139">
        <f>AI36*AI$42</f>
        <v>581.96266409681652</v>
      </c>
      <c r="AJ47" s="139">
        <f t="shared" ref="AJ47:AL47" si="66">AJ36*AJ$42</f>
        <v>0</v>
      </c>
      <c r="AK47" s="139">
        <f t="shared" si="66"/>
        <v>1151.1795899422466</v>
      </c>
      <c r="AL47" s="139">
        <f t="shared" si="66"/>
        <v>686.41931425344853</v>
      </c>
      <c r="AM47" s="120">
        <f>AM36</f>
        <v>2492.3840399622668</v>
      </c>
      <c r="AN47" s="165">
        <f>SUM(AI47:AL47)</f>
        <v>2419.5615682925118</v>
      </c>
      <c r="AO47" s="129">
        <f>AM47/AN47</f>
        <v>1.0300973831887841</v>
      </c>
      <c r="BA47" s="128"/>
      <c r="BB47" s="4" t="s">
        <v>11</v>
      </c>
      <c r="BC47" s="139">
        <f>BC36*BC$42</f>
        <v>672.46098268392188</v>
      </c>
      <c r="BD47" s="139">
        <f t="shared" ref="BD47:BF47" si="67">BD36*BD$42</f>
        <v>0</v>
      </c>
      <c r="BE47" s="139">
        <f t="shared" si="67"/>
        <v>1306.0035831905343</v>
      </c>
      <c r="BF47" s="139">
        <f t="shared" si="67"/>
        <v>779.22860904988227</v>
      </c>
      <c r="BG47" s="120">
        <f>BG36</f>
        <v>2846.535435076155</v>
      </c>
      <c r="BH47" s="165">
        <f>SUM(BC47:BF47)</f>
        <v>2757.6931749243386</v>
      </c>
      <c r="BI47" s="129">
        <f>BG47/BH47</f>
        <v>1.0322161511511352</v>
      </c>
      <c r="BK47" s="128"/>
      <c r="BL47" s="4" t="s">
        <v>11</v>
      </c>
      <c r="BM47" s="139">
        <f>BM36*BM$42</f>
        <v>766.98873004060931</v>
      </c>
      <c r="BN47" s="139">
        <f t="shared" ref="BN47:BP47" si="68">BN36*BN$42</f>
        <v>0</v>
      </c>
      <c r="BO47" s="139">
        <f t="shared" si="68"/>
        <v>1476.4496349269973</v>
      </c>
      <c r="BP47" s="139">
        <f t="shared" si="68"/>
        <v>881.23262027941757</v>
      </c>
      <c r="BQ47" s="120">
        <f>BQ36</f>
        <v>3044.1735794193137</v>
      </c>
      <c r="BR47" s="165">
        <f>SUM(BM47:BP47)</f>
        <v>3124.670985247024</v>
      </c>
      <c r="BS47" s="129">
        <f>BQ47/BR47</f>
        <v>0.97423811780255432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62.280859001115509</v>
      </c>
      <c r="G48" s="139">
        <f t="shared" si="69"/>
        <v>604.30424532874895</v>
      </c>
      <c r="H48" s="139">
        <f t="shared" si="69"/>
        <v>823.95811094083285</v>
      </c>
      <c r="I48" s="120">
        <f>I37</f>
        <v>2050</v>
      </c>
      <c r="J48" s="165">
        <f>SUM(E48:H48)</f>
        <v>1490.5432152706971</v>
      </c>
      <c r="K48" s="129">
        <f>I48/J48</f>
        <v>1.3753375138658426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13.188528840029777</v>
      </c>
      <c r="Q48" s="139">
        <f t="shared" si="70"/>
        <v>886.26974834596592</v>
      </c>
      <c r="R48" s="139">
        <f t="shared" si="70"/>
        <v>1140.0996141440642</v>
      </c>
      <c r="S48" s="120">
        <f>S37</f>
        <v>2186.7465511512801</v>
      </c>
      <c r="T48" s="165">
        <f>SUM(O48:R48)</f>
        <v>2039.5578913300599</v>
      </c>
      <c r="U48" s="129">
        <f>S48/T48</f>
        <v>1.0721669438494015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13.397223911447032</v>
      </c>
      <c r="AA48" s="139">
        <f t="shared" si="71"/>
        <v>886.92119434649396</v>
      </c>
      <c r="AB48" s="139">
        <f t="shared" si="71"/>
        <v>1140.6360054351392</v>
      </c>
      <c r="AC48" s="120">
        <f>AC37</f>
        <v>2333.9408020800124</v>
      </c>
      <c r="AD48" s="165">
        <f>SUM(Y48:AB48)</f>
        <v>2040.9544236930801</v>
      </c>
      <c r="AE48" s="129">
        <f>AC48/AD48</f>
        <v>1.1435536114798572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15.45281032137304</v>
      </c>
      <c r="AK48" s="139">
        <f t="shared" si="72"/>
        <v>1005.0737571111023</v>
      </c>
      <c r="AL48" s="139">
        <f t="shared" si="72"/>
        <v>1293.6150617493008</v>
      </c>
      <c r="AM48" s="120">
        <f>AM37</f>
        <v>2492.3840399622668</v>
      </c>
      <c r="AN48" s="165">
        <f>SUM(AI48:AL48)</f>
        <v>2314.1416291817759</v>
      </c>
      <c r="AO48" s="129">
        <f>AM48/AN48</f>
        <v>1.0770231210280388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18.11523757927759</v>
      </c>
      <c r="BE48" s="139">
        <f t="shared" si="73"/>
        <v>1142.4464772103886</v>
      </c>
      <c r="BF48" s="139">
        <f t="shared" si="73"/>
        <v>1471.3537465324796</v>
      </c>
      <c r="BG48" s="120">
        <f>BG37</f>
        <v>2846.535435076155</v>
      </c>
      <c r="BH48" s="165">
        <f>SUM(BC48:BF48)</f>
        <v>2631.9154613221458</v>
      </c>
      <c r="BI48" s="129">
        <f>BG48/BH48</f>
        <v>1.0815451624142192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20.80367010633973</v>
      </c>
      <c r="BO48" s="139">
        <f t="shared" si="74"/>
        <v>1292.7681732798439</v>
      </c>
      <c r="BP48" s="139">
        <f t="shared" si="74"/>
        <v>1665.5332061882784</v>
      </c>
      <c r="BQ48" s="120">
        <f>BQ37</f>
        <v>3044.1735794193137</v>
      </c>
      <c r="BR48" s="165">
        <f>SUM(BM48:BP48)</f>
        <v>2979.1050495744621</v>
      </c>
      <c r="BS48" s="129">
        <f>BQ48/BR48</f>
        <v>1.0218416365861775</v>
      </c>
    </row>
    <row r="49" spans="3:71" x14ac:dyDescent="0.3">
      <c r="C49" s="128"/>
      <c r="D49" s="4" t="s">
        <v>13</v>
      </c>
      <c r="E49" s="139">
        <f t="shared" ref="E49:H49" si="75">E38*E$42</f>
        <v>498.33443830110713</v>
      </c>
      <c r="F49" s="139">
        <f t="shared" si="75"/>
        <v>849.35721248616233</v>
      </c>
      <c r="G49" s="139">
        <f t="shared" si="75"/>
        <v>2.545037930769384</v>
      </c>
      <c r="H49" s="139">
        <f t="shared" si="75"/>
        <v>0</v>
      </c>
      <c r="I49" s="120">
        <f>I38</f>
        <v>1054</v>
      </c>
      <c r="J49" s="165">
        <f>SUM(E49:H49)</f>
        <v>1350.236688718039</v>
      </c>
      <c r="K49" s="129">
        <f>I49/J49</f>
        <v>0.78060388138371783</v>
      </c>
      <c r="L49" s="150"/>
      <c r="M49" s="128"/>
      <c r="N49" s="4" t="s">
        <v>13</v>
      </c>
      <c r="O49" s="139">
        <f t="shared" ref="O49:R49" si="76">O38*O$42</f>
        <v>504.41597697209318</v>
      </c>
      <c r="P49" s="139">
        <f t="shared" si="76"/>
        <v>695.39995868317249</v>
      </c>
      <c r="Q49" s="139">
        <f t="shared" si="76"/>
        <v>14.431353388739579</v>
      </c>
      <c r="R49" s="139">
        <f t="shared" si="76"/>
        <v>0</v>
      </c>
      <c r="S49" s="120">
        <f>S38</f>
        <v>1112.9834646689119</v>
      </c>
      <c r="T49" s="165">
        <f>SUM(O49:R49)</f>
        <v>1214.2472890440051</v>
      </c>
      <c r="U49" s="129">
        <f>S49/T49</f>
        <v>0.91660362325797762</v>
      </c>
      <c r="W49" s="128"/>
      <c r="X49" s="4" t="s">
        <v>13</v>
      </c>
      <c r="Y49" s="139">
        <f t="shared" ref="Y49:AB49" si="77">Y38*Y$42</f>
        <v>501.1802753344524</v>
      </c>
      <c r="Z49" s="139">
        <f t="shared" si="77"/>
        <v>694.58419677157622</v>
      </c>
      <c r="AA49" s="139">
        <f t="shared" si="77"/>
        <v>14.20031388611868</v>
      </c>
      <c r="AB49" s="139">
        <f t="shared" si="77"/>
        <v>0</v>
      </c>
      <c r="AC49" s="120">
        <f>AC38</f>
        <v>1176.364579366546</v>
      </c>
      <c r="AD49" s="165">
        <f>SUM(Y49:AB49)</f>
        <v>1209.9647859921474</v>
      </c>
      <c r="AE49" s="129">
        <f>AC49/AD49</f>
        <v>0.97223042603008492</v>
      </c>
      <c r="AG49" s="128"/>
      <c r="AH49" s="4" t="s">
        <v>13</v>
      </c>
      <c r="AI49" s="139">
        <f t="shared" ref="AI49:AL49" si="78">AI38*AI$42</f>
        <v>563.52090504044065</v>
      </c>
      <c r="AJ49" s="139">
        <f t="shared" si="78"/>
        <v>787.39225164282493</v>
      </c>
      <c r="AK49" s="139">
        <f t="shared" si="78"/>
        <v>15.815554588408155</v>
      </c>
      <c r="AL49" s="139">
        <f t="shared" si="78"/>
        <v>0</v>
      </c>
      <c r="AM49" s="120">
        <f>AM38</f>
        <v>1244.4750082359867</v>
      </c>
      <c r="AN49" s="165">
        <f>SUM(AI49:AL49)</f>
        <v>1366.7287112716738</v>
      </c>
      <c r="AO49" s="129">
        <f>AM49/AN49</f>
        <v>0.91055013183857392</v>
      </c>
      <c r="BA49" s="128"/>
      <c r="BB49" s="4" t="s">
        <v>13</v>
      </c>
      <c r="BC49" s="139">
        <f t="shared" ref="BC49:BF49" si="79">BC38*BC$42</f>
        <v>631.77880516778998</v>
      </c>
      <c r="BD49" s="139">
        <f t="shared" si="79"/>
        <v>893.86947767390529</v>
      </c>
      <c r="BE49" s="139">
        <f t="shared" si="79"/>
        <v>17.408797182891412</v>
      </c>
      <c r="BF49" s="139">
        <f t="shared" si="79"/>
        <v>0</v>
      </c>
      <c r="BG49" s="120">
        <f>BG38</f>
        <v>1396.3384616119097</v>
      </c>
      <c r="BH49" s="165">
        <f>SUM(BC49:BF49)</f>
        <v>1543.0570800245866</v>
      </c>
      <c r="BI49" s="129">
        <f>BG49/BH49</f>
        <v>0.90491692088905795</v>
      </c>
      <c r="BK49" s="128"/>
      <c r="BL49" s="4" t="s">
        <v>13</v>
      </c>
      <c r="BM49" s="139">
        <f t="shared" ref="BM49:BP49" si="80">BM38*BM$42</f>
        <v>710.31797887378787</v>
      </c>
      <c r="BN49" s="139">
        <f t="shared" si="80"/>
        <v>1010.9399870501226</v>
      </c>
      <c r="BO49" s="139">
        <f t="shared" si="80"/>
        <v>19.400320174045437</v>
      </c>
      <c r="BP49" s="139">
        <f t="shared" si="80"/>
        <v>0</v>
      </c>
      <c r="BQ49" s="120">
        <f>BQ38</f>
        <v>1480.8887406556896</v>
      </c>
      <c r="BR49" s="165">
        <f>SUM(BM49:BP49)</f>
        <v>1740.6582860979559</v>
      </c>
      <c r="BS49" s="129">
        <f>BQ49/BR49</f>
        <v>0.85076361769742115</v>
      </c>
    </row>
    <row r="50" spans="3:71" x14ac:dyDescent="0.3">
      <c r="C50" s="128"/>
      <c r="D50" s="4" t="s">
        <v>14</v>
      </c>
      <c r="E50" s="139">
        <f t="shared" ref="E50:H50" si="81">E39*E$42</f>
        <v>309.42127305839574</v>
      </c>
      <c r="F50" s="139">
        <f t="shared" si="81"/>
        <v>1138.3619285127224</v>
      </c>
      <c r="G50" s="139">
        <f t="shared" si="81"/>
        <v>0</v>
      </c>
      <c r="H50" s="139">
        <f t="shared" si="81"/>
        <v>1.5911579455153835</v>
      </c>
      <c r="I50" s="120">
        <f>I39</f>
        <v>1108</v>
      </c>
      <c r="J50" s="165">
        <f>SUM(E50:H50)</f>
        <v>1449.3743595166336</v>
      </c>
      <c r="K50" s="129">
        <f>I50/J50</f>
        <v>0.76446778068401733</v>
      </c>
      <c r="L50" s="150"/>
      <c r="M50" s="128"/>
      <c r="N50" s="4" t="s">
        <v>14</v>
      </c>
      <c r="O50" s="139">
        <f t="shared" ref="O50:R50" si="82">O39*O$42</f>
        <v>319.19523752816957</v>
      </c>
      <c r="P50" s="139">
        <f t="shared" si="82"/>
        <v>949.86731850104036</v>
      </c>
      <c r="Q50" s="139">
        <f t="shared" si="82"/>
        <v>0</v>
      </c>
      <c r="R50" s="139">
        <f t="shared" si="82"/>
        <v>8.6754453927566306</v>
      </c>
      <c r="S50" s="120">
        <f>S39</f>
        <v>1172.7332381057306</v>
      </c>
      <c r="T50" s="165">
        <f>SUM(O50:R50)</f>
        <v>1277.7380014219666</v>
      </c>
      <c r="U50" s="129">
        <f>S50/T50</f>
        <v>0.91781980092994142</v>
      </c>
      <c r="W50" s="128"/>
      <c r="X50" s="4" t="s">
        <v>14</v>
      </c>
      <c r="Y50" s="139">
        <f t="shared" ref="Y50:AB50" si="83">Y39*Y$42</f>
        <v>317.72308722319099</v>
      </c>
      <c r="Z50" s="139">
        <f t="shared" si="83"/>
        <v>950.47438534121932</v>
      </c>
      <c r="AA50" s="139">
        <f t="shared" si="83"/>
        <v>0</v>
      </c>
      <c r="AB50" s="139">
        <f t="shared" si="83"/>
        <v>8.5497825184181124</v>
      </c>
      <c r="AC50" s="120">
        <f>AC39</f>
        <v>1242.3889058947407</v>
      </c>
      <c r="AD50" s="165">
        <f>SUM(Y50:AB50)</f>
        <v>1276.7472550828286</v>
      </c>
      <c r="AE50" s="129">
        <f>AC50/AD50</f>
        <v>0.97308915366662851</v>
      </c>
      <c r="AG50" s="128"/>
      <c r="AH50" s="4" t="s">
        <v>14</v>
      </c>
      <c r="AI50" s="139">
        <f t="shared" ref="AI50:AL50" si="84">AI39*AI$42</f>
        <v>357.71564129425121</v>
      </c>
      <c r="AJ50" s="139">
        <f t="shared" si="84"/>
        <v>1078.8964181992108</v>
      </c>
      <c r="AK50" s="139">
        <f t="shared" si="84"/>
        <v>0</v>
      </c>
      <c r="AL50" s="139">
        <f t="shared" si="84"/>
        <v>9.5424464334815848</v>
      </c>
      <c r="AM50" s="120">
        <f>AM39</f>
        <v>1317.3433265123847</v>
      </c>
      <c r="AN50" s="165">
        <f>SUM(AI50:AL50)</f>
        <v>1446.1545059269433</v>
      </c>
      <c r="AO50" s="129">
        <f>AM50/AN50</f>
        <v>0.91092848040327867</v>
      </c>
      <c r="BA50" s="128"/>
      <c r="BB50" s="4" t="s">
        <v>14</v>
      </c>
      <c r="BC50" s="139">
        <f t="shared" ref="BC50:BF50" si="85">BC39*BC$42</f>
        <v>402.31822663342899</v>
      </c>
      <c r="BD50" s="139">
        <f t="shared" si="85"/>
        <v>1228.6819551391343</v>
      </c>
      <c r="BE50" s="139">
        <f t="shared" si="85"/>
        <v>0</v>
      </c>
      <c r="BF50" s="139">
        <f t="shared" si="85"/>
        <v>10.543745999769229</v>
      </c>
      <c r="BG50" s="120">
        <f>BG39</f>
        <v>1484.8003122791824</v>
      </c>
      <c r="BH50" s="165">
        <f>SUM(BC50:BF50)</f>
        <v>1641.5439277723326</v>
      </c>
      <c r="BI50" s="129">
        <f>BG50/BH50</f>
        <v>0.9045145165832631</v>
      </c>
      <c r="BK50" s="128"/>
      <c r="BL50" s="4" t="s">
        <v>14</v>
      </c>
      <c r="BM50" s="139">
        <f t="shared" ref="BM50:BP50" si="86">BM39*BM$42</f>
        <v>453.05171928552733</v>
      </c>
      <c r="BN50" s="139">
        <f t="shared" si="86"/>
        <v>1391.8135706500259</v>
      </c>
      <c r="BO50" s="139">
        <f t="shared" si="86"/>
        <v>0</v>
      </c>
      <c r="BP50" s="139">
        <f t="shared" si="86"/>
        <v>11.77271942749287</v>
      </c>
      <c r="BQ50" s="120">
        <f>BQ39</f>
        <v>1578.2089508716722</v>
      </c>
      <c r="BR50" s="165">
        <f>SUM(BM50:BP50)</f>
        <v>1856.638009363046</v>
      </c>
      <c r="BS50" s="129">
        <f>BQ50/BR50</f>
        <v>0.85003589440308069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1054.0000000000002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1706.5580144851408</v>
      </c>
      <c r="BD52" s="165">
        <f>SUM(BD47:BD50)</f>
        <v>2140.6666703923174</v>
      </c>
      <c r="BE52" s="165">
        <f>SUM(BE47:BE50)</f>
        <v>2465.8588575838139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1930.3584281999244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0.99999999999999978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1.0000000000000002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0.99999999999999978</v>
      </c>
      <c r="BE53" s="120">
        <f>BE51/BE52</f>
        <v>1.0000000000000004</v>
      </c>
      <c r="BF53" s="120">
        <f>BF51/BF52</f>
        <v>1</v>
      </c>
      <c r="BI53" s="129"/>
      <c r="BK53" s="128"/>
      <c r="BL53" s="120" t="s">
        <v>194</v>
      </c>
      <c r="BM53" s="120">
        <f>BM51/BM52</f>
        <v>0.99999999999999989</v>
      </c>
      <c r="BN53" s="120">
        <f>BN51/BN52</f>
        <v>1</v>
      </c>
      <c r="BO53" s="120">
        <f>BO51/BO52</f>
        <v>0.99999999999999989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1291.4807403951061</v>
      </c>
      <c r="F58" s="139">
        <f t="shared" ref="F58:H58" si="87">F47*$K47</f>
        <v>0</v>
      </c>
      <c r="G58" s="139">
        <f t="shared" si="87"/>
        <v>464.87357116867628</v>
      </c>
      <c r="H58" s="139">
        <f t="shared" si="87"/>
        <v>293.64568843621754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518.40713745733592</v>
      </c>
      <c r="P58" s="139">
        <f t="shared" ref="P58:R58" si="88">P47*$U47</f>
        <v>0</v>
      </c>
      <c r="Q58" s="139">
        <f t="shared" si="88"/>
        <v>1045.3525041787277</v>
      </c>
      <c r="R58" s="139">
        <f t="shared" si="88"/>
        <v>622.98690951521655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599.47821739970402</v>
      </c>
      <c r="AJ58" s="139">
        <f t="shared" ref="AJ58:AL58" si="89">AJ47*$AO47</f>
        <v>0</v>
      </c>
      <c r="AK58" s="139">
        <f t="shared" si="89"/>
        <v>1185.8270831798457</v>
      </c>
      <c r="AL58" s="139">
        <f t="shared" si="89"/>
        <v>707.078739382717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694.12508734530797</v>
      </c>
      <c r="BD58" s="139">
        <f t="shared" ref="BD58:BF58" si="90">BD47*$BI47</f>
        <v>0</v>
      </c>
      <c r="BE58" s="139">
        <f t="shared" si="90"/>
        <v>1348.0779920305247</v>
      </c>
      <c r="BF58" s="139">
        <f t="shared" si="90"/>
        <v>804.33235570032207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747.22965673053466</v>
      </c>
      <c r="BN58" s="139">
        <f t="shared" ref="BN58:BP58" si="91">BN47*$BS47</f>
        <v>0</v>
      </c>
      <c r="BO58" s="139">
        <f t="shared" si="91"/>
        <v>1438.4135133615464</v>
      </c>
      <c r="BP58" s="139">
        <f t="shared" si="91"/>
        <v>858.53040932723286</v>
      </c>
      <c r="BQ58" s="120">
        <f>BQ47</f>
        <v>3044.1735794193137</v>
      </c>
      <c r="BR58" s="165">
        <f>SUM(BM58:BP58)</f>
        <v>3044.1735794193141</v>
      </c>
      <c r="BS58" s="129">
        <f>BQ58/BR58</f>
        <v>0.99999999999999989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85.657201780023286</v>
      </c>
      <c r="G59" s="139">
        <f t="shared" si="92"/>
        <v>831.12229838901578</v>
      </c>
      <c r="H59" s="139">
        <f t="shared" si="92"/>
        <v>1133.2204998309612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14.140304660284418</v>
      </c>
      <c r="Q59" s="139">
        <f t="shared" si="93"/>
        <v>950.22912751027241</v>
      </c>
      <c r="R59" s="139">
        <f t="shared" si="93"/>
        <v>1222.377118980723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16.643034000979483</v>
      </c>
      <c r="AK59" s="139">
        <f t="shared" si="94"/>
        <v>1082.4876747471762</v>
      </c>
      <c r="AL59" s="139">
        <f t="shared" si="94"/>
        <v>1393.2533312141111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19.592447569851949</v>
      </c>
      <c r="BE59" s="139">
        <f t="shared" si="95"/>
        <v>1235.6074607440623</v>
      </c>
      <c r="BF59" s="139">
        <f t="shared" si="95"/>
        <v>1591.3355267622405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21.258056308461128</v>
      </c>
      <c r="BO59" s="139">
        <f t="shared" si="96"/>
        <v>1321.004345910799</v>
      </c>
      <c r="BP59" s="139">
        <f t="shared" si="96"/>
        <v>1701.911177200054</v>
      </c>
      <c r="BQ59" s="120">
        <f>BQ48</f>
        <v>3044.1735794193137</v>
      </c>
      <c r="BR59" s="165">
        <f>SUM(BM59:BP59)</f>
        <v>3044.1735794193141</v>
      </c>
      <c r="BS59" s="129">
        <f>BQ59/BR59</f>
        <v>0.99999999999999989</v>
      </c>
    </row>
    <row r="60" spans="3:71" x14ac:dyDescent="0.3">
      <c r="C60" s="128"/>
      <c r="D60" s="4" t="s">
        <v>13</v>
      </c>
      <c r="E60" s="139">
        <f t="shared" ref="E60:H60" si="97">E49*$K49</f>
        <v>389.00179676501909</v>
      </c>
      <c r="F60" s="139">
        <f t="shared" si="97"/>
        <v>663.01153674795353</v>
      </c>
      <c r="G60" s="139">
        <f t="shared" si="97"/>
        <v>1.9866664870273669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462.34951212183319</v>
      </c>
      <c r="P60" s="139">
        <f t="shared" si="98"/>
        <v>637.40612174244382</v>
      </c>
      <c r="Q60" s="139">
        <f t="shared" si="98"/>
        <v>13.227830804634992</v>
      </c>
      <c r="R60" s="139">
        <f t="shared" si="98"/>
        <v>0</v>
      </c>
      <c r="S60" s="120">
        <f>S49</f>
        <v>1112.9834646689119</v>
      </c>
      <c r="T60" s="165">
        <f>SUM(O60:R60)</f>
        <v>1112.9834646689121</v>
      </c>
      <c r="U60" s="129">
        <f>S60/T60</f>
        <v>0.99999999999999978</v>
      </c>
      <c r="AG60" s="128"/>
      <c r="AH60" s="4" t="s">
        <v>13</v>
      </c>
      <c r="AI60" s="139">
        <f t="shared" ref="AI60:AL60" si="99">AI49*$AO49</f>
        <v>513.11403437836577</v>
      </c>
      <c r="AJ60" s="139">
        <f t="shared" si="99"/>
        <v>716.96011854204585</v>
      </c>
      <c r="AK60" s="139">
        <f t="shared" si="99"/>
        <v>14.400855315575209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571.70733105540455</v>
      </c>
      <c r="BD60" s="139">
        <f t="shared" si="100"/>
        <v>808.87761541338091</v>
      </c>
      <c r="BE60" s="139">
        <f t="shared" si="100"/>
        <v>15.753515143124202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604.31269342218411</v>
      </c>
      <c r="BN60" s="139">
        <f t="shared" si="101"/>
        <v>860.07096065774635</v>
      </c>
      <c r="BO60" s="139">
        <f t="shared" si="101"/>
        <v>16.505086575759158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236.54259391137512</v>
      </c>
      <c r="F61" s="139">
        <f t="shared" si="102"/>
        <v>870.24101710529897</v>
      </c>
      <c r="G61" s="139">
        <f t="shared" si="102"/>
        <v>0</v>
      </c>
      <c r="H61" s="139">
        <f t="shared" si="102"/>
        <v>1.2163889833258859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292.96370936588994</v>
      </c>
      <c r="P61" s="139">
        <f t="shared" si="103"/>
        <v>871.80703317648215</v>
      </c>
      <c r="Q61" s="139">
        <f t="shared" si="103"/>
        <v>0</v>
      </c>
      <c r="R61" s="139">
        <f t="shared" si="103"/>
        <v>7.962495563358468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325.85336554065657</v>
      </c>
      <c r="AJ61" s="139">
        <f t="shared" si="104"/>
        <v>982.79747474274734</v>
      </c>
      <c r="AK61" s="139">
        <f t="shared" si="104"/>
        <v>0</v>
      </c>
      <c r="AL61" s="139">
        <f t="shared" si="104"/>
        <v>8.6924862289810658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363.90267627597171</v>
      </c>
      <c r="BD61" s="139">
        <f t="shared" si="105"/>
        <v>1111.3606646872527</v>
      </c>
      <c r="BE61" s="139">
        <f t="shared" si="105"/>
        <v>0</v>
      </c>
      <c r="BF61" s="139">
        <f t="shared" si="105"/>
        <v>9.5369713159579774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385.11022341372666</v>
      </c>
      <c r="BN61" s="139">
        <f t="shared" si="106"/>
        <v>1183.09149336984</v>
      </c>
      <c r="BO61" s="139">
        <f t="shared" si="106"/>
        <v>0</v>
      </c>
      <c r="BP61" s="139">
        <f t="shared" si="106"/>
        <v>10.007234088105426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1917.0251310715003</v>
      </c>
      <c r="F63" s="165">
        <f>SUM(F58:F61)</f>
        <v>1618.9097556332758</v>
      </c>
      <c r="G63" s="165">
        <f>SUM(G58:G61)</f>
        <v>1297.9825360447194</v>
      </c>
      <c r="H63" s="165">
        <f>SUM(H58:H61)</f>
        <v>1428.0825772505048</v>
      </c>
      <c r="K63" s="129"/>
      <c r="M63" s="128"/>
      <c r="N63" s="120" t="s">
        <v>195</v>
      </c>
      <c r="O63" s="165">
        <f>SUM(O58:O61)</f>
        <v>1273.7203589450592</v>
      </c>
      <c r="P63" s="165">
        <f>SUM(P58:P61)</f>
        <v>1523.3534595792103</v>
      </c>
      <c r="Q63" s="165">
        <f>SUM(Q58:Q61)</f>
        <v>2008.809462493635</v>
      </c>
      <c r="R63" s="165">
        <f>SUM(R58:R61)</f>
        <v>1853.3265240592982</v>
      </c>
      <c r="U63" s="129"/>
      <c r="AG63" s="128"/>
      <c r="AH63" s="120" t="s">
        <v>195</v>
      </c>
      <c r="AI63" s="165">
        <f>SUM(AI58:AI61)</f>
        <v>1438.4456173187264</v>
      </c>
      <c r="AJ63" s="165">
        <f>SUM(AJ58:AJ61)</f>
        <v>1716.4006272857728</v>
      </c>
      <c r="AK63" s="165">
        <f>SUM(AK58:AK61)</f>
        <v>2282.7156132425971</v>
      </c>
      <c r="AL63" s="165">
        <f>SUM(AL58:AL61)</f>
        <v>2109.0245568258092</v>
      </c>
      <c r="AO63" s="129"/>
      <c r="BA63" s="128"/>
      <c r="BB63" s="120" t="s">
        <v>195</v>
      </c>
      <c r="BC63" s="165">
        <f>SUM(BC58:BC61)</f>
        <v>1629.7350946766842</v>
      </c>
      <c r="BD63" s="165">
        <f>SUM(BD58:BD61)</f>
        <v>1939.8307276704854</v>
      </c>
      <c r="BE63" s="165">
        <f>SUM(BE58:BE61)</f>
        <v>2599.4389679177116</v>
      </c>
      <c r="BF63" s="165">
        <f>SUM(BF58:BF61)</f>
        <v>2405.2048537785204</v>
      </c>
      <c r="BI63" s="129"/>
      <c r="BK63" s="128"/>
      <c r="BL63" s="120" t="s">
        <v>195</v>
      </c>
      <c r="BM63" s="165">
        <f>SUM(BM58:BM61)</f>
        <v>1736.6525735664454</v>
      </c>
      <c r="BN63" s="165">
        <f>SUM(BN58:BN61)</f>
        <v>2064.4205103360473</v>
      </c>
      <c r="BO63" s="165">
        <f>SUM(BO58:BO61)</f>
        <v>2775.922945848105</v>
      </c>
      <c r="BP63" s="165">
        <f>SUM(BP58:BP61)</f>
        <v>2570.4488206153924</v>
      </c>
      <c r="BS63" s="129"/>
    </row>
    <row r="64" spans="3:71" x14ac:dyDescent="0.3">
      <c r="C64" s="128"/>
      <c r="D64" s="120" t="s">
        <v>194</v>
      </c>
      <c r="E64" s="120">
        <f>E62/E63</f>
        <v>1.069365219460725</v>
      </c>
      <c r="F64" s="120">
        <f>F62/F63</f>
        <v>1.266284295876698</v>
      </c>
      <c r="G64" s="120">
        <f>G62/G63</f>
        <v>0.81202941544329577</v>
      </c>
      <c r="H64" s="120">
        <f>H62/H63</f>
        <v>0.77586549801149352</v>
      </c>
      <c r="K64" s="129"/>
      <c r="M64" s="128"/>
      <c r="N64" s="120" t="s">
        <v>194</v>
      </c>
      <c r="O64" s="120">
        <f>O62/O63</f>
        <v>1.0426247768088306</v>
      </c>
      <c r="P64" s="120">
        <f>P62/P63</f>
        <v>1.0886874583147308</v>
      </c>
      <c r="Q64" s="120">
        <f>Q62/Q63</f>
        <v>0.95470031780574238</v>
      </c>
      <c r="R64" s="120">
        <f>R62/R63</f>
        <v>0.94690845841528493</v>
      </c>
      <c r="U64" s="129"/>
      <c r="AG64" s="128"/>
      <c r="AH64" s="120" t="s">
        <v>194</v>
      </c>
      <c r="AI64" s="120">
        <f>AI62/AI63</f>
        <v>1.0450163651188173</v>
      </c>
      <c r="AJ64" s="120">
        <f>AJ62/AJ63</f>
        <v>1.0963299886105831</v>
      </c>
      <c r="AK64" s="120">
        <f>AK62/AK63</f>
        <v>0.95152847294733045</v>
      </c>
      <c r="AL64" s="120">
        <f>AL62/AL63</f>
        <v>0.94336351655888084</v>
      </c>
      <c r="AO64" s="129"/>
      <c r="BA64" s="128"/>
      <c r="BB64" s="120" t="s">
        <v>194</v>
      </c>
      <c r="BC64" s="120">
        <f>BC62/BC63</f>
        <v>1.0471382864978418</v>
      </c>
      <c r="BD64" s="120">
        <f>BD62/BD63</f>
        <v>1.1035327154359558</v>
      </c>
      <c r="BE64" s="120">
        <f>BE62/BE63</f>
        <v>0.9486119458919624</v>
      </c>
      <c r="BF64" s="120">
        <f>BF62/BF63</f>
        <v>0.94009709735532709</v>
      </c>
      <c r="BI64" s="129"/>
      <c r="BK64" s="128"/>
      <c r="BL64" s="120" t="s">
        <v>194</v>
      </c>
      <c r="BM64" s="120">
        <f>BM62/BM63</f>
        <v>1.1115397849759197</v>
      </c>
      <c r="BN64" s="120">
        <f>BN62/BN63</f>
        <v>1.1739649047625382</v>
      </c>
      <c r="BO64" s="120">
        <f>BO62/BO63</f>
        <v>1.0045733194978519</v>
      </c>
      <c r="BP64" s="120">
        <f>BP62/BP63</f>
        <v>0.99536646105353999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1381.0645853819124</v>
      </c>
      <c r="F69" s="139">
        <f t="shared" ref="F69:H69" si="107">F58*F$64</f>
        <v>0</v>
      </c>
      <c r="G69" s="139">
        <f t="shared" si="107"/>
        <v>377.49101425113753</v>
      </c>
      <c r="H69" s="139">
        <f t="shared" si="107"/>
        <v>227.82955829749378</v>
      </c>
      <c r="I69" s="120">
        <f>I58</f>
        <v>2050</v>
      </c>
      <c r="J69" s="165">
        <f>SUM(E69:H69)</f>
        <v>1986.3851579305438</v>
      </c>
      <c r="K69" s="129">
        <f>I69/J69</f>
        <v>1.0320254316316637</v>
      </c>
      <c r="M69" s="128"/>
      <c r="N69" s="4" t="s">
        <v>11</v>
      </c>
      <c r="O69" s="139">
        <f>O58*O$64</f>
        <v>540.50412598755963</v>
      </c>
      <c r="P69" s="139">
        <f t="shared" ref="P69:R69" si="108">P58*P$64</f>
        <v>0</v>
      </c>
      <c r="Q69" s="139">
        <f t="shared" si="108"/>
        <v>997.99836795845999</v>
      </c>
      <c r="R69" s="139">
        <f t="shared" si="108"/>
        <v>589.91157410195626</v>
      </c>
      <c r="S69" s="120">
        <f>S58</f>
        <v>2186.7465511512801</v>
      </c>
      <c r="T69" s="165">
        <f>SUM(O69:R69)</f>
        <v>2128.4140680479759</v>
      </c>
      <c r="U69" s="129">
        <f>S69/T69</f>
        <v>1.0274065483681014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108.46636944278502</v>
      </c>
      <c r="G70" s="139">
        <f t="shared" si="109"/>
        <v>674.89575412272097</v>
      </c>
      <c r="H70" s="139">
        <f t="shared" si="109"/>
        <v>879.22668745818237</v>
      </c>
      <c r="I70" s="120">
        <f>I59</f>
        <v>2050</v>
      </c>
      <c r="J70" s="165">
        <f>SUM(E70:H70)</f>
        <v>1662.5888110236883</v>
      </c>
      <c r="K70" s="129">
        <f>I70/J70</f>
        <v>1.2330168388044036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15.394372340400986</v>
      </c>
      <c r="Q70" s="139">
        <f t="shared" si="110"/>
        <v>907.18405002233033</v>
      </c>
      <c r="R70" s="139">
        <f t="shared" si="110"/>
        <v>1157.4792333361538</v>
      </c>
      <c r="S70" s="120">
        <f>S59</f>
        <v>2186.7465511512801</v>
      </c>
      <c r="T70" s="165">
        <f>SUM(O70:R70)</f>
        <v>2080.0576556988854</v>
      </c>
      <c r="U70" s="129">
        <f>S70/T70</f>
        <v>1.0512913164498547</v>
      </c>
    </row>
    <row r="71" spans="3:21" x14ac:dyDescent="0.3">
      <c r="C71" s="128"/>
      <c r="D71" s="4" t="s">
        <v>13</v>
      </c>
      <c r="E71" s="139">
        <f t="shared" ref="E71:H71" si="111">E60*E$64</f>
        <v>415.984991768241</v>
      </c>
      <c r="F71" s="139">
        <f t="shared" si="111"/>
        <v>839.56109696900978</v>
      </c>
      <c r="G71" s="139">
        <f t="shared" si="111"/>
        <v>1.6132316261416186</v>
      </c>
      <c r="H71" s="139">
        <f t="shared" si="111"/>
        <v>0</v>
      </c>
      <c r="I71" s="120">
        <f>I60</f>
        <v>1054</v>
      </c>
      <c r="J71" s="165">
        <f>SUM(E71:H71)</f>
        <v>1257.1593203633925</v>
      </c>
      <c r="K71" s="129">
        <f>I71/J71</f>
        <v>0.83839811146238208</v>
      </c>
      <c r="M71" s="128"/>
      <c r="N71" s="4" t="s">
        <v>13</v>
      </c>
      <c r="O71" s="139">
        <f t="shared" ref="O71:R71" si="112">O60*O$64</f>
        <v>482.05705688369801</v>
      </c>
      <c r="P71" s="139">
        <f t="shared" si="112"/>
        <v>693.93605059403103</v>
      </c>
      <c r="Q71" s="139">
        <f t="shared" si="112"/>
        <v>12.628614273065617</v>
      </c>
      <c r="R71" s="139">
        <f t="shared" si="112"/>
        <v>0</v>
      </c>
      <c r="S71" s="120">
        <f>S60</f>
        <v>1112.9834646689119</v>
      </c>
      <c r="T71" s="165">
        <f>SUM(O71:R71)</f>
        <v>1188.6217217507947</v>
      </c>
      <c r="U71" s="129">
        <f>S71/T71</f>
        <v>0.93636473598137637</v>
      </c>
    </row>
    <row r="72" spans="3:21" x14ac:dyDescent="0.3">
      <c r="C72" s="128"/>
      <c r="D72" s="4" t="s">
        <v>14</v>
      </c>
      <c r="E72" s="139">
        <f t="shared" ref="E72:H72" si="113">E61*E$64</f>
        <v>252.95042284984683</v>
      </c>
      <c r="F72" s="139">
        <f t="shared" si="113"/>
        <v>1101.9725335882049</v>
      </c>
      <c r="G72" s="139">
        <f t="shared" si="113"/>
        <v>0</v>
      </c>
      <c r="H72" s="139">
        <f t="shared" si="113"/>
        <v>0.9437542443238327</v>
      </c>
      <c r="I72" s="120">
        <f>I61</f>
        <v>1108</v>
      </c>
      <c r="J72" s="165">
        <f>SUM(E72:H72)</f>
        <v>1355.8667106823755</v>
      </c>
      <c r="K72" s="129">
        <f>I72/J72</f>
        <v>0.81718947096383088</v>
      </c>
      <c r="M72" s="128"/>
      <c r="N72" s="4" t="s">
        <v>14</v>
      </c>
      <c r="O72" s="139">
        <f t="shared" ref="O72:R72" si="114">O61*O$64</f>
        <v>305.45122209069814</v>
      </c>
      <c r="P72" s="139">
        <f t="shared" si="114"/>
        <v>949.1253830898105</v>
      </c>
      <c r="Q72" s="139">
        <f t="shared" si="114"/>
        <v>0</v>
      </c>
      <c r="R72" s="139">
        <f t="shared" si="114"/>
        <v>7.5397543990383129</v>
      </c>
      <c r="S72" s="120">
        <f>S61</f>
        <v>1172.7332381057306</v>
      </c>
      <c r="T72" s="165">
        <f>SUM(O72:R72)</f>
        <v>1262.1163595795467</v>
      </c>
      <c r="U72" s="129">
        <f>S72/T72</f>
        <v>0.9291799676033099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2049.9999999999995</v>
      </c>
      <c r="G74" s="165">
        <f>SUM(G69:G72)</f>
        <v>1054.0000000000002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1.0000000000000002</v>
      </c>
      <c r="G75" s="120">
        <f>G73/G74</f>
        <v>0.99999999999999978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1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1425.2937748399727</v>
      </c>
      <c r="F80" s="139">
        <f t="shared" ref="F80:H80" si="115">F69*$K69</f>
        <v>0</v>
      </c>
      <c r="G80" s="139">
        <f t="shared" si="115"/>
        <v>389.58032691960472</v>
      </c>
      <c r="H80" s="139">
        <f t="shared" si="115"/>
        <v>235.12589824042232</v>
      </c>
      <c r="I80" s="120">
        <f>I69</f>
        <v>2050</v>
      </c>
      <c r="J80" s="165">
        <f>SUM(E80:H80)</f>
        <v>2049.9999999999995</v>
      </c>
      <c r="K80" s="129">
        <f>I80/J80</f>
        <v>1.0000000000000002</v>
      </c>
      <c r="M80" s="128"/>
      <c r="N80" s="4" t="s">
        <v>11</v>
      </c>
      <c r="O80" s="139">
        <f>O69*$U69</f>
        <v>555.31747845959603</v>
      </c>
      <c r="P80" s="139">
        <f t="shared" ref="P80:R80" si="116">P69*$U69</f>
        <v>0</v>
      </c>
      <c r="Q80" s="139">
        <f t="shared" si="116"/>
        <v>1025.3500585011998</v>
      </c>
      <c r="R80" s="139">
        <f t="shared" si="116"/>
        <v>606.07901419048437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133.74085996693336</v>
      </c>
      <c r="G81" s="139">
        <f t="shared" si="117"/>
        <v>832.15782927091141</v>
      </c>
      <c r="H81" s="139">
        <f t="shared" si="117"/>
        <v>1084.1013107621554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16.183969963659383</v>
      </c>
      <c r="Q81" s="139">
        <f t="shared" si="118"/>
        <v>953.7147142102865</v>
      </c>
      <c r="R81" s="139">
        <f t="shared" si="118"/>
        <v>1216.8478669773338</v>
      </c>
      <c r="S81" s="120">
        <f>S70</f>
        <v>2186.7465511512801</v>
      </c>
      <c r="T81" s="165">
        <f>SUM(O81:R81)</f>
        <v>2186.7465511512796</v>
      </c>
      <c r="U81" s="129">
        <f>S81/T81</f>
        <v>1.0000000000000002</v>
      </c>
    </row>
    <row r="82" spans="3:21" x14ac:dyDescent="0.3">
      <c r="C82" s="128"/>
      <c r="D82" s="4" t="s">
        <v>13</v>
      </c>
      <c r="E82" s="139">
        <f t="shared" ref="E82:H82" si="119">E71*$K71</f>
        <v>348.76103149518781</v>
      </c>
      <c r="F82" s="139">
        <f t="shared" si="119"/>
        <v>703.88643815610362</v>
      </c>
      <c r="G82" s="139">
        <f t="shared" si="119"/>
        <v>1.3525303487085207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451.38122879686324</v>
      </c>
      <c r="P82" s="139">
        <f t="shared" si="120"/>
        <v>649.77724680243887</v>
      </c>
      <c r="Q82" s="139">
        <f t="shared" si="120"/>
        <v>11.824989069609728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206.70842222874364</v>
      </c>
      <c r="F83" s="139">
        <f t="shared" si="121"/>
        <v>900.52035173961747</v>
      </c>
      <c r="G83" s="139">
        <f t="shared" si="121"/>
        <v>0</v>
      </c>
      <c r="H83" s="139">
        <f t="shared" si="121"/>
        <v>0.77122603163886283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283.81915664662631</v>
      </c>
      <c r="P83" s="139">
        <f t="shared" si="122"/>
        <v>881.9082927108692</v>
      </c>
      <c r="Q83" s="139">
        <f t="shared" si="122"/>
        <v>0</v>
      </c>
      <c r="R83" s="139">
        <f t="shared" si="122"/>
        <v>7.0057887482353332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1980.7632285639042</v>
      </c>
      <c r="F85" s="165">
        <f>SUM(F80:F83)</f>
        <v>1738.1476498626544</v>
      </c>
      <c r="G85" s="165">
        <f>SUM(G80:G83)</f>
        <v>1223.0906865392246</v>
      </c>
      <c r="H85" s="165">
        <f>SUM(H80:H83)</f>
        <v>1319.9984350342165</v>
      </c>
      <c r="K85" s="129"/>
      <c r="M85" s="128"/>
      <c r="N85" s="120" t="s">
        <v>195</v>
      </c>
      <c r="O85" s="165">
        <f>SUM(O80:O83)</f>
        <v>1290.5178639030855</v>
      </c>
      <c r="P85" s="165">
        <f>SUM(P80:P83)</f>
        <v>1547.8695094769673</v>
      </c>
      <c r="Q85" s="165">
        <f>SUM(Q80:Q83)</f>
        <v>1990.889761781096</v>
      </c>
      <c r="R85" s="165">
        <f>SUM(R80:R83)</f>
        <v>1829.9326699160533</v>
      </c>
      <c r="U85" s="129"/>
    </row>
    <row r="86" spans="3:21" x14ac:dyDescent="0.3">
      <c r="C86" s="128"/>
      <c r="D86" s="120" t="s">
        <v>194</v>
      </c>
      <c r="E86" s="120">
        <f>E84/E85</f>
        <v>1.0349545924710517</v>
      </c>
      <c r="F86" s="120">
        <f>F84/F85</f>
        <v>1.1794164898258142</v>
      </c>
      <c r="G86" s="120">
        <f>G84/G85</f>
        <v>0.86175130887663587</v>
      </c>
      <c r="H86" s="120">
        <f>H84/H85</f>
        <v>0.83939493456390257</v>
      </c>
      <c r="K86" s="129"/>
      <c r="M86" s="128"/>
      <c r="N86" s="120" t="s">
        <v>194</v>
      </c>
      <c r="O86" s="120">
        <f>O84/O85</f>
        <v>1.029053872176144</v>
      </c>
      <c r="P86" s="120">
        <f>P84/P85</f>
        <v>1.0714441985388308</v>
      </c>
      <c r="Q86" s="120">
        <f>Q84/Q85</f>
        <v>0.96329343244908638</v>
      </c>
      <c r="R86" s="120">
        <f>R84/R85</f>
        <v>0.9590137335040062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1475.1143378910308</v>
      </c>
      <c r="F91" s="139">
        <f t="shared" ref="F91:H91" si="123">F80*F$86</f>
        <v>0</v>
      </c>
      <c r="G91" s="139">
        <f t="shared" si="123"/>
        <v>335.72135663555707</v>
      </c>
      <c r="H91" s="139">
        <f t="shared" si="123"/>
        <v>197.36348796779811</v>
      </c>
      <c r="I91" s="120">
        <f>I80</f>
        <v>2050</v>
      </c>
      <c r="J91" s="165">
        <f>SUM(E91:H91)</f>
        <v>2008.1991824943859</v>
      </c>
      <c r="K91" s="129">
        <f>I91/J91</f>
        <v>1.0208150754516756</v>
      </c>
      <c r="M91" s="128"/>
      <c r="N91" s="4" t="s">
        <v>11</v>
      </c>
      <c r="O91" s="139">
        <f>O80*O$86</f>
        <v>571.45160149593971</v>
      </c>
      <c r="P91" s="139">
        <f t="shared" ref="P91:R91" si="124">P80*P$86</f>
        <v>0</v>
      </c>
      <c r="Q91" s="139">
        <f t="shared" si="124"/>
        <v>987.71297731549225</v>
      </c>
      <c r="R91" s="139">
        <f t="shared" si="124"/>
        <v>581.23809819724397</v>
      </c>
      <c r="S91" s="120">
        <f>S80</f>
        <v>2186.7465511512801</v>
      </c>
      <c r="T91" s="165">
        <f>SUM(O91:R91)</f>
        <v>2140.4026770086757</v>
      </c>
      <c r="U91" s="129">
        <f>S91/T91</f>
        <v>1.0216519417773167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157.73617560848629</v>
      </c>
      <c r="G92" s="139">
        <f t="shared" si="125"/>
        <v>717.11309856614798</v>
      </c>
      <c r="H92" s="139">
        <f t="shared" si="125"/>
        <v>909.98914880784048</v>
      </c>
      <c r="I92" s="120">
        <f>I81</f>
        <v>2050</v>
      </c>
      <c r="J92" s="165">
        <f>SUM(E92:H92)</f>
        <v>1784.8384229824746</v>
      </c>
      <c r="K92" s="129">
        <f>I92/J92</f>
        <v>1.1485633509471624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17.340220726889537</v>
      </c>
      <c r="Q92" s="139">
        <f t="shared" si="126"/>
        <v>918.70712062882637</v>
      </c>
      <c r="R92" s="139">
        <f t="shared" si="126"/>
        <v>1166.9738160163192</v>
      </c>
      <c r="S92" s="120">
        <f>S81</f>
        <v>2186.7465511512801</v>
      </c>
      <c r="T92" s="165">
        <f>SUM(O92:R92)</f>
        <v>2103.0211573720353</v>
      </c>
      <c r="U92" s="129">
        <f>S92/T92</f>
        <v>1.0398119598016167</v>
      </c>
    </row>
    <row r="93" spans="3:21" x14ac:dyDescent="0.3">
      <c r="C93" s="128"/>
      <c r="D93" s="4" t="s">
        <v>13</v>
      </c>
      <c r="E93" s="139">
        <f t="shared" ref="E93:H93" si="127">E82*E$86</f>
        <v>360.95183122088571</v>
      </c>
      <c r="F93" s="139">
        <f t="shared" si="127"/>
        <v>830.17527212606672</v>
      </c>
      <c r="G93" s="139">
        <f t="shared" si="127"/>
        <v>1.1655447982949405</v>
      </c>
      <c r="H93" s="139">
        <f t="shared" si="127"/>
        <v>0</v>
      </c>
      <c r="I93" s="120">
        <f>I82</f>
        <v>1054</v>
      </c>
      <c r="J93" s="165">
        <f>SUM(E93:H93)</f>
        <v>1192.2926481452473</v>
      </c>
      <c r="K93" s="129">
        <f>I93/J93</f>
        <v>0.88401115417395393</v>
      </c>
      <c r="M93" s="128"/>
      <c r="N93" s="4" t="s">
        <v>13</v>
      </c>
      <c r="O93" s="139">
        <f t="shared" ref="O93:R93" si="128">O82*O$86</f>
        <v>464.49560132103812</v>
      </c>
      <c r="P93" s="139">
        <f t="shared" si="128"/>
        <v>696.20006142900718</v>
      </c>
      <c r="Q93" s="139">
        <f t="shared" si="128"/>
        <v>11.390934309537284</v>
      </c>
      <c r="R93" s="139">
        <f t="shared" si="128"/>
        <v>0</v>
      </c>
      <c r="S93" s="120">
        <f>S82</f>
        <v>1112.9834646689119</v>
      </c>
      <c r="T93" s="165">
        <f>SUM(O93:R93)</f>
        <v>1172.0865970595826</v>
      </c>
      <c r="U93" s="129">
        <f>S93/T93</f>
        <v>0.94957443200959479</v>
      </c>
    </row>
    <row r="94" spans="3:21" x14ac:dyDescent="0.3">
      <c r="C94" s="128"/>
      <c r="D94" s="4" t="s">
        <v>14</v>
      </c>
      <c r="E94" s="139">
        <f t="shared" ref="E94:H94" si="129">E83*E$86</f>
        <v>213.93383088808346</v>
      </c>
      <c r="F94" s="139">
        <f t="shared" si="129"/>
        <v>1062.0885522654471</v>
      </c>
      <c r="G94" s="139">
        <f t="shared" si="129"/>
        <v>0</v>
      </c>
      <c r="H94" s="139">
        <f t="shared" si="129"/>
        <v>0.64736322436148153</v>
      </c>
      <c r="I94" s="120">
        <f>I83</f>
        <v>1108</v>
      </c>
      <c r="J94" s="165">
        <f>SUM(E94:H94)</f>
        <v>1276.6697463778921</v>
      </c>
      <c r="K94" s="129">
        <f>I94/J94</f>
        <v>0.86788302389366234</v>
      </c>
      <c r="M94" s="128"/>
      <c r="N94" s="4" t="s">
        <v>14</v>
      </c>
      <c r="O94" s="139">
        <f t="shared" ref="O94:R94" si="130">O83*O$86</f>
        <v>292.0652021449784</v>
      </c>
      <c r="P94" s="139">
        <f t="shared" si="130"/>
        <v>944.91552386834587</v>
      </c>
      <c r="Q94" s="139">
        <f t="shared" si="130"/>
        <v>0</v>
      </c>
      <c r="R94" s="139">
        <f t="shared" si="130"/>
        <v>6.7186476235855253</v>
      </c>
      <c r="S94" s="120">
        <f>S83</f>
        <v>1172.7332381057306</v>
      </c>
      <c r="T94" s="165">
        <f>SUM(O94:R94)</f>
        <v>1243.69937363691</v>
      </c>
      <c r="U94" s="129">
        <f>S94/T94</f>
        <v>0.94293947795144784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1.0000000000000002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1505.8189541340812</v>
      </c>
      <c r="F102" s="139">
        <f t="shared" ref="F102:H102" si="131">F91*$K91</f>
        <v>0</v>
      </c>
      <c r="G102" s="139">
        <f t="shared" si="131"/>
        <v>342.7094220046651</v>
      </c>
      <c r="H102" s="139">
        <f t="shared" si="131"/>
        <v>201.4716238612537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583.82463830008419</v>
      </c>
      <c r="P102" s="139">
        <f t="shared" ref="P102:R102" si="132">P91*$U91</f>
        <v>0</v>
      </c>
      <c r="Q102" s="139">
        <f t="shared" si="132"/>
        <v>1009.0988811930274</v>
      </c>
      <c r="R102" s="139">
        <f t="shared" si="132"/>
        <v>593.82303165816893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181.16999042247309</v>
      </c>
      <c r="G103" s="139">
        <f t="shared" si="133"/>
        <v>823.64982349723766</v>
      </c>
      <c r="H103" s="139">
        <f t="shared" si="133"/>
        <v>1045.1801860802893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18.030568897419624</v>
      </c>
      <c r="Q103" s="139">
        <f t="shared" si="134"/>
        <v>955.28265158476017</v>
      </c>
      <c r="R103" s="139">
        <f t="shared" si="134"/>
        <v>1213.4333306691001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319.0854449187774</v>
      </c>
      <c r="F104" s="139">
        <f t="shared" si="135"/>
        <v>733.88420047884051</v>
      </c>
      <c r="G104" s="139">
        <f t="shared" si="135"/>
        <v>1.0303546023821586</v>
      </c>
      <c r="H104" s="139">
        <f t="shared" si="135"/>
        <v>0</v>
      </c>
      <c r="I104" s="120">
        <f>I93</f>
        <v>1054</v>
      </c>
      <c r="J104" s="165">
        <f>SUM(E104:H104)</f>
        <v>1054.0000000000002</v>
      </c>
      <c r="K104" s="129">
        <f>I104/J104</f>
        <v>0.99999999999999978</v>
      </c>
      <c r="M104" s="128"/>
      <c r="N104" s="4" t="s">
        <v>13</v>
      </c>
      <c r="O104" s="139">
        <f t="shared" ref="O104:R104" si="136">O93*$U93</f>
        <v>441.07314679537996</v>
      </c>
      <c r="P104" s="139">
        <f t="shared" si="136"/>
        <v>661.09377789649454</v>
      </c>
      <c r="Q104" s="139">
        <f t="shared" si="136"/>
        <v>10.816539977037472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185.66954006430527</v>
      </c>
      <c r="F105" s="139">
        <f t="shared" si="137"/>
        <v>921.76862438297826</v>
      </c>
      <c r="G105" s="139">
        <f t="shared" si="137"/>
        <v>0</v>
      </c>
      <c r="H105" s="139">
        <f t="shared" si="137"/>
        <v>0.56183555271639396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275.39980923837004</v>
      </c>
      <c r="P105" s="139">
        <f t="shared" si="138"/>
        <v>890.99815078463689</v>
      </c>
      <c r="Q105" s="139">
        <f t="shared" si="138"/>
        <v>0</v>
      </c>
      <c r="R105" s="139">
        <f t="shared" si="138"/>
        <v>6.3352780827234705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2010.5739391171637</v>
      </c>
      <c r="F107" s="165">
        <f>SUM(F102:F105)</f>
        <v>1836.8228152842919</v>
      </c>
      <c r="G107" s="165">
        <f>SUM(G102:G105)</f>
        <v>1167.3896001042849</v>
      </c>
      <c r="H107" s="165">
        <f>SUM(H102:H105)</f>
        <v>1247.2136454942595</v>
      </c>
      <c r="K107" s="129"/>
      <c r="M107" s="128"/>
      <c r="N107" s="120" t="s">
        <v>195</v>
      </c>
      <c r="O107" s="165">
        <f>SUM(O102:O105)</f>
        <v>1300.2975943338342</v>
      </c>
      <c r="P107" s="165">
        <f>SUM(P102:P105)</f>
        <v>1570.122497578551</v>
      </c>
      <c r="Q107" s="165">
        <f>SUM(Q102:Q105)</f>
        <v>1975.198072754825</v>
      </c>
      <c r="R107" s="165">
        <f>SUM(R102:R105)</f>
        <v>1813.5916404099926</v>
      </c>
      <c r="U107" s="129"/>
    </row>
    <row r="108" spans="3:21" x14ac:dyDescent="0.3">
      <c r="C108" s="128"/>
      <c r="D108" s="120" t="s">
        <v>194</v>
      </c>
      <c r="E108" s="120">
        <f>E106/E107</f>
        <v>1.0196093563712201</v>
      </c>
      <c r="F108" s="120">
        <f>F106/F107</f>
        <v>1.1160575657825298</v>
      </c>
      <c r="G108" s="120">
        <f>G106/G107</f>
        <v>0.90286910205971027</v>
      </c>
      <c r="H108" s="120">
        <f>H106/H107</f>
        <v>0.88838027390320096</v>
      </c>
      <c r="K108" s="129"/>
      <c r="M108" s="128"/>
      <c r="N108" s="120" t="s">
        <v>194</v>
      </c>
      <c r="O108" s="120">
        <f>O106/O107</f>
        <v>1.0213142058778633</v>
      </c>
      <c r="P108" s="120">
        <f>P106/P107</f>
        <v>1.0562588642490758</v>
      </c>
      <c r="Q108" s="120">
        <f>Q106/Q107</f>
        <v>0.97094618443965419</v>
      </c>
      <c r="R108" s="120">
        <f>R106/R107</f>
        <v>0.96765474803380624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1535.3470946362343</v>
      </c>
      <c r="F113" s="139">
        <f t="shared" ref="F113:H113" si="139">F102*F$108</f>
        <v>0</v>
      </c>
      <c r="G113" s="139">
        <f t="shared" si="139"/>
        <v>309.4217481127543</v>
      </c>
      <c r="H113" s="139">
        <f t="shared" si="139"/>
        <v>178.98341638958325</v>
      </c>
      <c r="I113" s="120">
        <f>I102</f>
        <v>2050</v>
      </c>
      <c r="J113" s="165">
        <f>SUM(E113:H113)</f>
        <v>2023.7522591385718</v>
      </c>
      <c r="K113" s="129">
        <f>I113/J113</f>
        <v>1.0129698389429349</v>
      </c>
      <c r="M113" s="128"/>
      <c r="N113" s="4" t="s">
        <v>11</v>
      </c>
      <c r="O113" s="139">
        <f>O102*O$108</f>
        <v>596.26839683738126</v>
      </c>
      <c r="P113" s="139">
        <f t="shared" ref="P113:R113" si="140">P102*P$108</f>
        <v>0</v>
      </c>
      <c r="Q113" s="139">
        <f t="shared" si="140"/>
        <v>979.78070841669387</v>
      </c>
      <c r="R113" s="139">
        <f t="shared" si="140"/>
        <v>574.61567607585641</v>
      </c>
      <c r="S113" s="120">
        <f>S102</f>
        <v>2186.7465511512801</v>
      </c>
      <c r="T113" s="165">
        <f>SUM(O113:R113)</f>
        <v>2150.6647813299314</v>
      </c>
      <c r="U113" s="129">
        <f>S113/T113</f>
        <v>1.0167770310531781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202.19613850374955</v>
      </c>
      <c r="G114" s="139">
        <f t="shared" si="141"/>
        <v>743.64797655258985</v>
      </c>
      <c r="H114" s="139">
        <f t="shared" si="141"/>
        <v>928.51745998820593</v>
      </c>
      <c r="I114" s="120">
        <f>I103</f>
        <v>2050</v>
      </c>
      <c r="J114" s="165">
        <f>SUM(E114:H114)</f>
        <v>1874.3615750445454</v>
      </c>
      <c r="K114" s="129">
        <f>I114/J114</f>
        <v>1.0937057328180027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19.044948225353163</v>
      </c>
      <c r="Q114" s="139">
        <f t="shared" si="142"/>
        <v>927.52804561761843</v>
      </c>
      <c r="R114" s="139">
        <f t="shared" si="142"/>
        <v>1174.1845238444303</v>
      </c>
      <c r="S114" s="120">
        <f>S103</f>
        <v>2186.7465511512801</v>
      </c>
      <c r="T114" s="165">
        <f>SUM(O114:R114)</f>
        <v>2120.757517687402</v>
      </c>
      <c r="U114" s="129">
        <f>S114/T114</f>
        <v>1.0311157842957155</v>
      </c>
    </row>
    <row r="115" spans="3:71" x14ac:dyDescent="0.3">
      <c r="C115" s="128"/>
      <c r="D115" s="4" t="s">
        <v>13</v>
      </c>
      <c r="E115" s="139">
        <f t="shared" ref="E115:H115" si="143">E104*E$108</f>
        <v>325.34250512105899</v>
      </c>
      <c r="F115" s="139">
        <f t="shared" si="143"/>
        <v>819.05701435267281</v>
      </c>
      <c r="G115" s="139">
        <f t="shared" si="143"/>
        <v>0.93027533465586931</v>
      </c>
      <c r="H115" s="139">
        <f t="shared" si="143"/>
        <v>0</v>
      </c>
      <c r="I115" s="120">
        <f>I104</f>
        <v>1054</v>
      </c>
      <c r="J115" s="165">
        <f>SUM(E115:H115)</f>
        <v>1145.3297948083875</v>
      </c>
      <c r="K115" s="129">
        <f>I115/J115</f>
        <v>0.92025895491205056</v>
      </c>
      <c r="M115" s="128"/>
      <c r="N115" s="4" t="s">
        <v>13</v>
      </c>
      <c r="O115" s="139">
        <f t="shared" ref="O115:R115" si="144">O104*O$108</f>
        <v>450.47427065337371</v>
      </c>
      <c r="P115" s="139">
        <f t="shared" si="144"/>
        <v>698.28616300308204</v>
      </c>
      <c r="Q115" s="139">
        <f t="shared" si="144"/>
        <v>10.502278219543518</v>
      </c>
      <c r="R115" s="139">
        <f t="shared" si="144"/>
        <v>0</v>
      </c>
      <c r="S115" s="120">
        <f>S104</f>
        <v>1112.9834646689119</v>
      </c>
      <c r="T115" s="165">
        <f>SUM(O115:R115)</f>
        <v>1159.2627118759992</v>
      </c>
      <c r="U115" s="129">
        <f>S115/T115</f>
        <v>0.96007872354300516</v>
      </c>
    </row>
    <row r="116" spans="3:71" x14ac:dyDescent="0.3">
      <c r="C116" s="128"/>
      <c r="D116" s="4" t="s">
        <v>14</v>
      </c>
      <c r="E116" s="139">
        <f t="shared" ref="E116:H116" si="145">E105*E$108</f>
        <v>189.31040024270675</v>
      </c>
      <c r="F116" s="139">
        <f t="shared" si="145"/>
        <v>1028.7468471435777</v>
      </c>
      <c r="G116" s="139">
        <f t="shared" si="145"/>
        <v>0</v>
      </c>
      <c r="H116" s="139">
        <f t="shared" si="145"/>
        <v>0.49912362221074635</v>
      </c>
      <c r="I116" s="120">
        <f>I105</f>
        <v>1108</v>
      </c>
      <c r="J116" s="165">
        <f>SUM(E116:H116)</f>
        <v>1218.5563710084953</v>
      </c>
      <c r="K116" s="129">
        <f>I116/J116</f>
        <v>0.90927266588660383</v>
      </c>
      <c r="M116" s="128"/>
      <c r="N116" s="4" t="s">
        <v>14</v>
      </c>
      <c r="O116" s="139">
        <f t="shared" ref="O116:R116" si="146">O105*O$108</f>
        <v>281.26973747120093</v>
      </c>
      <c r="P116" s="139">
        <f t="shared" si="146"/>
        <v>941.12469479580739</v>
      </c>
      <c r="Q116" s="139">
        <f t="shared" si="146"/>
        <v>0</v>
      </c>
      <c r="R116" s="139">
        <f t="shared" si="146"/>
        <v>6.130361916861875</v>
      </c>
      <c r="S116" s="120">
        <f>S105</f>
        <v>1172.7332381057306</v>
      </c>
      <c r="T116" s="165">
        <f>SUM(O116:R116)</f>
        <v>1228.5247941838702</v>
      </c>
      <c r="U116" s="129">
        <f>S116/T116</f>
        <v>0.95458654449444558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</v>
      </c>
      <c r="Q119" s="120">
        <f>Q117/Q118</f>
        <v>1.0000000000000002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1535.3470946362343</v>
      </c>
      <c r="F122" s="159">
        <f t="shared" si="148"/>
        <v>0</v>
      </c>
      <c r="G122" s="159">
        <f t="shared" si="148"/>
        <v>309.4217481127543</v>
      </c>
      <c r="H122" s="158">
        <f t="shared" si="148"/>
        <v>178.98341638958325</v>
      </c>
      <c r="N122" s="150"/>
      <c r="O122" s="160" t="str">
        <f>N36</f>
        <v>A</v>
      </c>
      <c r="P122" s="159">
        <f>O113</f>
        <v>596.26839683738126</v>
      </c>
      <c r="Q122" s="159">
        <f t="shared" ref="Q122:S122" si="149">P113</f>
        <v>0</v>
      </c>
      <c r="R122" s="159">
        <f t="shared" si="149"/>
        <v>979.78070841669387</v>
      </c>
      <c r="S122" s="159">
        <f t="shared" si="149"/>
        <v>574.61567607585641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509.10904240431245</v>
      </c>
      <c r="AA122" s="159">
        <f t="shared" ref="AA122:AC122" si="150">Z47</f>
        <v>0</v>
      </c>
      <c r="AB122" s="159">
        <f t="shared" si="150"/>
        <v>1016.6895240212433</v>
      </c>
      <c r="AC122" s="159">
        <f t="shared" si="150"/>
        <v>605.74477388359151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599.47821739970402</v>
      </c>
      <c r="AK122" s="159">
        <f t="shared" ref="AK122:AM122" si="151">AJ58</f>
        <v>0</v>
      </c>
      <c r="AL122" s="159">
        <f t="shared" si="151"/>
        <v>1185.8270831798457</v>
      </c>
      <c r="AM122" s="159">
        <f t="shared" si="151"/>
        <v>707.078739382717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565.77993377922667</v>
      </c>
      <c r="AU122" s="159">
        <f t="shared" si="147"/>
        <v>0</v>
      </c>
      <c r="AV122" s="159">
        <f t="shared" si="147"/>
        <v>1292.2095483552275</v>
      </c>
      <c r="AW122" s="158">
        <f t="shared" si="147"/>
        <v>804.94968266145167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694.12508734530797</v>
      </c>
      <c r="BE122" s="159">
        <f t="shared" ref="BE122:BG122" si="152">BD58</f>
        <v>0</v>
      </c>
      <c r="BF122" s="159">
        <f t="shared" si="152"/>
        <v>1348.0779920305247</v>
      </c>
      <c r="BG122" s="159">
        <f t="shared" si="152"/>
        <v>804.33235570032207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747.22965673053466</v>
      </c>
      <c r="BO122" s="159">
        <f t="shared" ref="BO122:BQ122" si="153">BN58</f>
        <v>0</v>
      </c>
      <c r="BP122" s="159">
        <f t="shared" si="153"/>
        <v>1438.4135133615464</v>
      </c>
      <c r="BQ122" s="159">
        <f t="shared" si="153"/>
        <v>858.53040932723286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202.19613850374955</v>
      </c>
      <c r="G123" s="159">
        <f t="shared" si="148"/>
        <v>743.64797655258985</v>
      </c>
      <c r="H123" s="158">
        <f t="shared" si="148"/>
        <v>928.51745998820593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19.044948225353163</v>
      </c>
      <c r="R123" s="159">
        <f t="shared" si="154"/>
        <v>927.52804561761843</v>
      </c>
      <c r="S123" s="159">
        <f t="shared" si="154"/>
        <v>1174.1845238444303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13.397223911447032</v>
      </c>
      <c r="AB123" s="159">
        <f t="shared" si="155"/>
        <v>886.92119434649396</v>
      </c>
      <c r="AC123" s="159">
        <f t="shared" si="155"/>
        <v>1140.6360054351392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16.643034000979483</v>
      </c>
      <c r="AL123" s="159">
        <f t="shared" si="156"/>
        <v>1082.4876747471762</v>
      </c>
      <c r="AM123" s="159">
        <f t="shared" si="156"/>
        <v>1393.2533312141111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15.174331202148011</v>
      </c>
      <c r="AV123" s="159">
        <f t="shared" si="147"/>
        <v>1129.2983695043627</v>
      </c>
      <c r="AW123" s="158">
        <f t="shared" si="147"/>
        <v>1518.4664640893955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19.592447569851949</v>
      </c>
      <c r="BF123" s="159">
        <f t="shared" si="157"/>
        <v>1235.6074607440623</v>
      </c>
      <c r="BG123" s="159">
        <f t="shared" si="157"/>
        <v>1591.3355267622405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21.258056308461128</v>
      </c>
      <c r="BP123" s="159">
        <f t="shared" si="158"/>
        <v>1321.004345910799</v>
      </c>
      <c r="BQ123" s="159">
        <f t="shared" si="158"/>
        <v>1701.911177200054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325.34250512105899</v>
      </c>
      <c r="F124" s="159">
        <f t="shared" si="148"/>
        <v>819.05701435267281</v>
      </c>
      <c r="G124" s="159">
        <f t="shared" si="148"/>
        <v>0.93027533465586931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450.47427065337371</v>
      </c>
      <c r="Q124" s="159">
        <f t="shared" si="159"/>
        <v>698.28616300308204</v>
      </c>
      <c r="R124" s="159">
        <f t="shared" si="159"/>
        <v>10.502278219543518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501.1802753344524</v>
      </c>
      <c r="AA124" s="159">
        <f t="shared" si="160"/>
        <v>694.58419677157622</v>
      </c>
      <c r="AB124" s="159">
        <f t="shared" si="160"/>
        <v>14.20031388611868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513.11403437836577</v>
      </c>
      <c r="AK124" s="159">
        <f t="shared" si="161"/>
        <v>716.96011854204585</v>
      </c>
      <c r="AL124" s="159">
        <f t="shared" si="161"/>
        <v>14.400855315575209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539.50422865863925</v>
      </c>
      <c r="AU124" s="159">
        <f t="shared" si="147"/>
        <v>760.68477351528088</v>
      </c>
      <c r="AV124" s="159">
        <f t="shared" si="147"/>
        <v>17.48262710007188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571.70733105540455</v>
      </c>
      <c r="BE124" s="159">
        <f t="shared" si="162"/>
        <v>808.87761541338091</v>
      </c>
      <c r="BF124" s="159">
        <f t="shared" si="162"/>
        <v>15.753515143124202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604.31269342218411</v>
      </c>
      <c r="BO124" s="159">
        <f t="shared" si="163"/>
        <v>860.07096065774635</v>
      </c>
      <c r="BP124" s="159">
        <f t="shared" si="163"/>
        <v>16.505086575759158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189.31040024270675</v>
      </c>
      <c r="F125" s="154">
        <f t="shared" si="148"/>
        <v>1028.7468471435777</v>
      </c>
      <c r="G125" s="154">
        <f t="shared" si="148"/>
        <v>0</v>
      </c>
      <c r="H125" s="153">
        <f t="shared" si="148"/>
        <v>0.49912362221074635</v>
      </c>
      <c r="N125" s="152"/>
      <c r="O125" s="155" t="str">
        <f>N39</f>
        <v>D</v>
      </c>
      <c r="P125" s="159">
        <f t="shared" ref="P125:S125" si="164">O116</f>
        <v>281.26973747120093</v>
      </c>
      <c r="Q125" s="159">
        <f t="shared" si="164"/>
        <v>941.12469479580739</v>
      </c>
      <c r="R125" s="159">
        <f t="shared" si="164"/>
        <v>0</v>
      </c>
      <c r="S125" s="159">
        <f t="shared" si="164"/>
        <v>6.130361916861875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317.72308722319099</v>
      </c>
      <c r="AA125" s="159">
        <f t="shared" si="165"/>
        <v>950.47438534121932</v>
      </c>
      <c r="AB125" s="159">
        <f t="shared" si="165"/>
        <v>0</v>
      </c>
      <c r="AC125" s="159">
        <f t="shared" si="165"/>
        <v>8.5497825184181124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325.85336554065657</v>
      </c>
      <c r="AK125" s="159">
        <f t="shared" si="166"/>
        <v>982.79747474274734</v>
      </c>
      <c r="AL125" s="159">
        <f t="shared" si="166"/>
        <v>0</v>
      </c>
      <c r="AM125" s="159">
        <f t="shared" si="166"/>
        <v>8.6924862289810658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343.01250023125004</v>
      </c>
      <c r="AU125" s="154">
        <f t="shared" si="147"/>
        <v>1043.9520061221056</v>
      </c>
      <c r="AV125" s="154">
        <f t="shared" si="147"/>
        <v>0</v>
      </c>
      <c r="AW125" s="153">
        <f t="shared" si="147"/>
        <v>11.037191270463877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363.90267627597171</v>
      </c>
      <c r="BE125" s="159">
        <f t="shared" si="167"/>
        <v>1111.3606646872527</v>
      </c>
      <c r="BF125" s="159">
        <f t="shared" si="167"/>
        <v>0</v>
      </c>
      <c r="BG125" s="159">
        <f t="shared" si="167"/>
        <v>9.5369713159579774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385.11022341372666</v>
      </c>
      <c r="BO125" s="159">
        <f t="shared" si="168"/>
        <v>1183.09149336984</v>
      </c>
      <c r="BP125" s="159">
        <f t="shared" si="168"/>
        <v>0</v>
      </c>
      <c r="BQ125" s="159">
        <f t="shared" si="168"/>
        <v>10.007234088105426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1.3261030322564917E-85</v>
      </c>
      <c r="F134" s="130" t="e">
        <f t="shared" si="169"/>
        <v>#DIV/0!</v>
      </c>
      <c r="G134" s="148">
        <f t="shared" si="169"/>
        <v>309.4217481127543</v>
      </c>
      <c r="H134" s="148">
        <f t="shared" si="169"/>
        <v>178.98341638958325</v>
      </c>
      <c r="N134" s="130" t="s">
        <v>11</v>
      </c>
      <c r="O134" s="130">
        <f t="shared" ref="O134:R137" si="170">O129*P122</f>
        <v>5.1500623660092314E-86</v>
      </c>
      <c r="P134" s="130" t="e">
        <f t="shared" si="170"/>
        <v>#DIV/0!</v>
      </c>
      <c r="Q134" s="148">
        <f t="shared" si="170"/>
        <v>979.78070841669387</v>
      </c>
      <c r="R134" s="148">
        <f t="shared" si="170"/>
        <v>574.61567607585641</v>
      </c>
      <c r="W134" s="130" t="s">
        <v>11</v>
      </c>
      <c r="X134" s="130">
        <f t="shared" ref="X134:AA137" si="171">X129*Z122</f>
        <v>4.3972535411708623E-86</v>
      </c>
      <c r="Y134" s="130" t="e">
        <f t="shared" si="171"/>
        <v>#DIV/0!</v>
      </c>
      <c r="Z134" s="148">
        <f t="shared" si="171"/>
        <v>1016.6895240212433</v>
      </c>
      <c r="AA134" s="148">
        <f t="shared" si="171"/>
        <v>605.74477388359151</v>
      </c>
      <c r="AG134" s="130" t="s">
        <v>11</v>
      </c>
      <c r="AH134" s="130">
        <f t="shared" ref="AH134:AK137" si="172">AH129*AJ122</f>
        <v>5.1777860826565344E-86</v>
      </c>
      <c r="AI134" s="130" t="e">
        <f t="shared" si="172"/>
        <v>#DIV/0!</v>
      </c>
      <c r="AJ134" s="148">
        <f t="shared" si="172"/>
        <v>1185.8270831798457</v>
      </c>
      <c r="AK134" s="148">
        <f t="shared" si="172"/>
        <v>707.078739382717</v>
      </c>
      <c r="AQ134" s="130" t="s">
        <v>11</v>
      </c>
      <c r="AR134" s="130">
        <f t="shared" ref="AR134:AU137" si="173">AR129*AT122</f>
        <v>4.8867287950433905E-86</v>
      </c>
      <c r="AS134" s="130" t="e">
        <f t="shared" si="173"/>
        <v>#DIV/0!</v>
      </c>
      <c r="AT134" s="148">
        <f t="shared" si="173"/>
        <v>1292.2095483552275</v>
      </c>
      <c r="AU134" s="148">
        <f t="shared" si="173"/>
        <v>804.94968266145167</v>
      </c>
      <c r="BA134" s="130" t="s">
        <v>11</v>
      </c>
      <c r="BB134" s="130">
        <f t="shared" ref="BB134:BE137" si="174">BB129*BD122</f>
        <v>5.9952657370417103E-86</v>
      </c>
      <c r="BC134" s="130" t="e">
        <f t="shared" si="174"/>
        <v>#DIV/0!</v>
      </c>
      <c r="BD134" s="148">
        <f t="shared" si="174"/>
        <v>1348.0779920305247</v>
      </c>
      <c r="BE134" s="148">
        <f t="shared" si="174"/>
        <v>804.33235570032207</v>
      </c>
      <c r="BK134" s="130" t="s">
        <v>11</v>
      </c>
      <c r="BL134" s="130">
        <f t="shared" ref="BL134:BO137" si="175">BL129*BN122</f>
        <v>6.4539381163000912E-86</v>
      </c>
      <c r="BM134" s="130" t="e">
        <f t="shared" si="175"/>
        <v>#DIV/0!</v>
      </c>
      <c r="BN134" s="148">
        <f t="shared" si="175"/>
        <v>1438.4135133615464</v>
      </c>
      <c r="BO134" s="148">
        <f t="shared" si="175"/>
        <v>858.53040932723286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1.7463993211509212E-86</v>
      </c>
      <c r="G135" s="148">
        <f t="shared" si="169"/>
        <v>743.64797655258985</v>
      </c>
      <c r="H135" s="148">
        <f t="shared" si="169"/>
        <v>928.51745998820593</v>
      </c>
      <c r="N135" s="130" t="s">
        <v>12</v>
      </c>
      <c r="O135" s="130" t="e">
        <f t="shared" si="170"/>
        <v>#DIV/0!</v>
      </c>
      <c r="P135" s="130">
        <f t="shared" si="170"/>
        <v>1.6449416343079384E-87</v>
      </c>
      <c r="Q135" s="148">
        <f t="shared" si="170"/>
        <v>927.52804561761843</v>
      </c>
      <c r="R135" s="148">
        <f t="shared" si="170"/>
        <v>1174.1845238444303</v>
      </c>
      <c r="W135" s="130" t="s">
        <v>12</v>
      </c>
      <c r="X135" s="130" t="e">
        <f t="shared" si="171"/>
        <v>#DIV/0!</v>
      </c>
      <c r="Y135" s="130">
        <f t="shared" si="171"/>
        <v>1.1571389501992943E-87</v>
      </c>
      <c r="Z135" s="148">
        <f t="shared" si="171"/>
        <v>886.92119434649396</v>
      </c>
      <c r="AA135" s="148">
        <f t="shared" si="171"/>
        <v>1140.6360054351392</v>
      </c>
      <c r="AG135" s="130" t="s">
        <v>12</v>
      </c>
      <c r="AH135" s="130" t="e">
        <f t="shared" si="172"/>
        <v>#DIV/0!</v>
      </c>
      <c r="AI135" s="130">
        <f t="shared" si="172"/>
        <v>1.4374845878010315E-87</v>
      </c>
      <c r="AJ135" s="148">
        <f t="shared" si="172"/>
        <v>1082.4876747471762</v>
      </c>
      <c r="AK135" s="148">
        <f t="shared" si="172"/>
        <v>1393.2533312141111</v>
      </c>
      <c r="AQ135" s="130" t="s">
        <v>12</v>
      </c>
      <c r="AR135" s="130" t="e">
        <f t="shared" si="173"/>
        <v>#DIV/0!</v>
      </c>
      <c r="AS135" s="130">
        <f t="shared" si="173"/>
        <v>1.3106304554801921E-87</v>
      </c>
      <c r="AT135" s="148">
        <f t="shared" si="173"/>
        <v>1129.2983695043627</v>
      </c>
      <c r="AU135" s="148">
        <f t="shared" si="173"/>
        <v>1518.4664640893955</v>
      </c>
      <c r="BA135" s="130" t="s">
        <v>12</v>
      </c>
      <c r="BB135" s="130" t="e">
        <f t="shared" si="174"/>
        <v>#DIV/0!</v>
      </c>
      <c r="BC135" s="130">
        <f t="shared" si="174"/>
        <v>1.6922299994883407E-87</v>
      </c>
      <c r="BD135" s="148">
        <f t="shared" si="174"/>
        <v>1235.6074607440623</v>
      </c>
      <c r="BE135" s="148">
        <f t="shared" si="174"/>
        <v>1591.3355267622405</v>
      </c>
      <c r="BK135" s="130" t="s">
        <v>12</v>
      </c>
      <c r="BL135" s="130" t="e">
        <f t="shared" si="175"/>
        <v>#DIV/0!</v>
      </c>
      <c r="BM135" s="130">
        <f t="shared" si="175"/>
        <v>1.8360912023745757E-87</v>
      </c>
      <c r="BN135" s="148">
        <f t="shared" si="175"/>
        <v>1321.004345910799</v>
      </c>
      <c r="BO135" s="148">
        <f t="shared" si="175"/>
        <v>1701.911177200054</v>
      </c>
    </row>
    <row r="136" spans="4:67" x14ac:dyDescent="0.3">
      <c r="D136" s="130" t="s">
        <v>13</v>
      </c>
      <c r="E136" s="148">
        <f t="shared" si="169"/>
        <v>325.34250512105899</v>
      </c>
      <c r="F136" s="148">
        <f t="shared" si="169"/>
        <v>819.05701435267281</v>
      </c>
      <c r="G136" s="130">
        <f t="shared" si="169"/>
        <v>8.0349319475076366E-89</v>
      </c>
      <c r="H136" s="130" t="e">
        <f t="shared" si="169"/>
        <v>#DIV/0!</v>
      </c>
      <c r="N136" s="130" t="s">
        <v>13</v>
      </c>
      <c r="O136" s="148">
        <f t="shared" si="170"/>
        <v>450.47427065337371</v>
      </c>
      <c r="P136" s="148">
        <f t="shared" si="170"/>
        <v>698.28616300308204</v>
      </c>
      <c r="Q136" s="130">
        <f t="shared" si="170"/>
        <v>9.0709801328915014E-88</v>
      </c>
      <c r="R136" s="130" t="e">
        <f t="shared" si="170"/>
        <v>#DIV/0!</v>
      </c>
      <c r="W136" s="130" t="s">
        <v>13</v>
      </c>
      <c r="X136" s="148">
        <f t="shared" si="171"/>
        <v>501.1802753344524</v>
      </c>
      <c r="Y136" s="148">
        <f t="shared" si="171"/>
        <v>694.58419677157622</v>
      </c>
      <c r="Z136" s="130">
        <f t="shared" si="171"/>
        <v>1.2265030734198605E-87</v>
      </c>
      <c r="AA136" s="130" t="e">
        <f t="shared" si="171"/>
        <v>#DIV/0!</v>
      </c>
      <c r="AG136" s="130" t="s">
        <v>13</v>
      </c>
      <c r="AH136" s="148">
        <f t="shared" si="172"/>
        <v>513.11403437836577</v>
      </c>
      <c r="AI136" s="148">
        <f t="shared" si="172"/>
        <v>716.96011854204585</v>
      </c>
      <c r="AJ136" s="130">
        <f t="shared" si="172"/>
        <v>1.2438241468516868E-87</v>
      </c>
      <c r="AK136" s="130" t="e">
        <f t="shared" si="172"/>
        <v>#DIV/0!</v>
      </c>
      <c r="AQ136" s="130" t="s">
        <v>13</v>
      </c>
      <c r="AR136" s="148">
        <f t="shared" si="173"/>
        <v>539.50422865863925</v>
      </c>
      <c r="AS136" s="148">
        <f t="shared" si="173"/>
        <v>760.68477351528088</v>
      </c>
      <c r="AT136" s="130">
        <f t="shared" si="173"/>
        <v>1.5100015423357872E-87</v>
      </c>
      <c r="AU136" s="130" t="e">
        <f t="shared" si="173"/>
        <v>#DIV/0!</v>
      </c>
      <c r="BA136" s="130" t="s">
        <v>13</v>
      </c>
      <c r="BB136" s="148">
        <f t="shared" si="174"/>
        <v>571.70733105540455</v>
      </c>
      <c r="BC136" s="148">
        <f t="shared" si="174"/>
        <v>808.87761541338091</v>
      </c>
      <c r="BD136" s="130">
        <f t="shared" si="174"/>
        <v>1.360655468263687E-87</v>
      </c>
      <c r="BE136" s="130" t="e">
        <f t="shared" si="174"/>
        <v>#DIV/0!</v>
      </c>
      <c r="BK136" s="130" t="s">
        <v>13</v>
      </c>
      <c r="BL136" s="148">
        <f t="shared" si="175"/>
        <v>604.31269342218411</v>
      </c>
      <c r="BM136" s="148">
        <f t="shared" si="175"/>
        <v>860.07096065774635</v>
      </c>
      <c r="BN136" s="130">
        <f t="shared" si="175"/>
        <v>1.4255698553268095E-87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189.31040024270675</v>
      </c>
      <c r="F137" s="148">
        <f t="shared" si="169"/>
        <v>1028.7468471435777</v>
      </c>
      <c r="G137" s="130" t="e">
        <f t="shared" si="169"/>
        <v>#DIV/0!</v>
      </c>
      <c r="H137" s="130">
        <f t="shared" si="169"/>
        <v>4.3110079225527441E-89</v>
      </c>
      <c r="N137" s="130" t="s">
        <v>14</v>
      </c>
      <c r="O137" s="148">
        <f t="shared" si="170"/>
        <v>281.26973747120093</v>
      </c>
      <c r="P137" s="148">
        <f t="shared" si="170"/>
        <v>941.12469479580739</v>
      </c>
      <c r="Q137" s="130" t="e">
        <f t="shared" si="170"/>
        <v>#DIV/0!</v>
      </c>
      <c r="R137" s="130">
        <f t="shared" si="170"/>
        <v>5.2948884035282921E-88</v>
      </c>
      <c r="W137" s="130" t="s">
        <v>14</v>
      </c>
      <c r="X137" s="148">
        <f t="shared" si="171"/>
        <v>317.72308722319099</v>
      </c>
      <c r="Y137" s="148">
        <f t="shared" si="171"/>
        <v>950.47438534121932</v>
      </c>
      <c r="Z137" s="130" t="e">
        <f t="shared" si="171"/>
        <v>#DIV/0!</v>
      </c>
      <c r="AA137" s="130">
        <f t="shared" si="171"/>
        <v>7.3845793973342948E-88</v>
      </c>
      <c r="AG137" s="130" t="s">
        <v>14</v>
      </c>
      <c r="AH137" s="148">
        <f t="shared" si="172"/>
        <v>325.85336554065657</v>
      </c>
      <c r="AI137" s="148">
        <f t="shared" si="172"/>
        <v>982.79747474274734</v>
      </c>
      <c r="AJ137" s="130" t="e">
        <f t="shared" si="172"/>
        <v>#DIV/0!</v>
      </c>
      <c r="AK137" s="130">
        <f t="shared" si="172"/>
        <v>7.5078347992905682E-88</v>
      </c>
      <c r="AQ137" s="130" t="s">
        <v>14</v>
      </c>
      <c r="AR137" s="148">
        <f t="shared" si="173"/>
        <v>343.01250023125004</v>
      </c>
      <c r="AS137" s="148">
        <f t="shared" si="173"/>
        <v>1043.9520061221056</v>
      </c>
      <c r="AT137" s="130" t="e">
        <f t="shared" si="173"/>
        <v>#DIV/0!</v>
      </c>
      <c r="AU137" s="130">
        <f t="shared" si="173"/>
        <v>9.5329928082645081E-88</v>
      </c>
      <c r="BA137" s="130" t="s">
        <v>14</v>
      </c>
      <c r="BB137" s="148">
        <f t="shared" si="174"/>
        <v>363.90267627597171</v>
      </c>
      <c r="BC137" s="148">
        <f t="shared" si="174"/>
        <v>1111.3606646872527</v>
      </c>
      <c r="BD137" s="130" t="e">
        <f t="shared" si="174"/>
        <v>#DIV/0!</v>
      </c>
      <c r="BE137" s="130">
        <f t="shared" si="174"/>
        <v>8.2372296302364646E-88</v>
      </c>
      <c r="BK137" s="130" t="s">
        <v>14</v>
      </c>
      <c r="BL137" s="148">
        <f t="shared" si="175"/>
        <v>385.11022341372666</v>
      </c>
      <c r="BM137" s="148">
        <f t="shared" si="175"/>
        <v>1183.09149336984</v>
      </c>
      <c r="BN137" s="130" t="e">
        <f t="shared" si="175"/>
        <v>#DIV/0!</v>
      </c>
      <c r="BO137" s="130">
        <f t="shared" si="175"/>
        <v>8.643402859912473E-88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1.9937719468713952E-74</v>
      </c>
      <c r="H140" s="130">
        <f>'Mode Choice Q'!O38</f>
        <v>3.0327375855046471E-73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3.8685958050217704E-61</v>
      </c>
      <c r="H141" s="130">
        <f>'Mode Choice Q'!O39</f>
        <v>7.1664590917620952E-64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1.9937719468713952E-74</v>
      </c>
      <c r="F142" s="130">
        <f>'Mode Choice Q'!M40</f>
        <v>3.8685958050217704E-61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3.0327375855046471E-73</v>
      </c>
      <c r="F143" s="130">
        <f>'Mode Choice Q'!M41</f>
        <v>7.1664590917620952E-64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1.0584992020876799E-4</v>
      </c>
      <c r="F145" s="130" t="e">
        <f t="shared" si="176"/>
        <v>#DIV/0!</v>
      </c>
      <c r="G145" s="217">
        <f t="shared" si="176"/>
        <v>6.1691640113911659E-72</v>
      </c>
      <c r="H145" s="130">
        <f t="shared" si="176"/>
        <v>5.4280973406671757E-71</v>
      </c>
      <c r="N145" s="130" t="s">
        <v>11</v>
      </c>
      <c r="O145" s="130">
        <f t="shared" ref="O145:R148" si="177">O140*P122</f>
        <v>4.1107943896686423E-5</v>
      </c>
      <c r="P145" s="130" t="e">
        <f t="shared" si="177"/>
        <v>#DIV/0!</v>
      </c>
      <c r="Q145" s="149">
        <f t="shared" si="177"/>
        <v>3.0221744570952925E-84</v>
      </c>
      <c r="R145" s="130">
        <f t="shared" si="177"/>
        <v>1.7724260173373783E-84</v>
      </c>
      <c r="W145" s="130" t="s">
        <v>11</v>
      </c>
      <c r="X145" s="130">
        <f t="shared" ref="X145:AA148" si="178">X140*Z122</f>
        <v>3.5099002501989017E-5</v>
      </c>
      <c r="Y145" s="130" t="e">
        <f t="shared" si="178"/>
        <v>#DIV/0!</v>
      </c>
      <c r="Z145" s="149">
        <f t="shared" si="178"/>
        <v>3.1360212381183274E-84</v>
      </c>
      <c r="AA145" s="130">
        <f t="shared" si="178"/>
        <v>1.8684450177716545E-84</v>
      </c>
      <c r="AG145" s="130" t="s">
        <v>11</v>
      </c>
      <c r="AH145" s="130">
        <f t="shared" ref="AH145:AK148" si="179">AH140*AJ122</f>
        <v>4.1329235389400534E-5</v>
      </c>
      <c r="AI145" s="130" t="e">
        <f t="shared" si="179"/>
        <v>#DIV/0!</v>
      </c>
      <c r="AJ145" s="149">
        <f t="shared" si="179"/>
        <v>3.6577330932645687E-84</v>
      </c>
      <c r="AK145" s="130">
        <f t="shared" si="179"/>
        <v>2.1810138605104799E-84</v>
      </c>
      <c r="AQ145" s="130" t="s">
        <v>11</v>
      </c>
      <c r="AR145" s="130">
        <f t="shared" ref="AR145:AU148" si="180">AR140*AT122</f>
        <v>3.9006007863285292E-5</v>
      </c>
      <c r="AS145" s="130" t="e">
        <f t="shared" si="180"/>
        <v>#DIV/0!</v>
      </c>
      <c r="AT145" s="149">
        <f t="shared" si="180"/>
        <v>3.9858742438036692E-84</v>
      </c>
      <c r="AU145" s="130">
        <f t="shared" si="180"/>
        <v>2.4829008667843573E-84</v>
      </c>
      <c r="BA145" s="130" t="s">
        <v>11</v>
      </c>
      <c r="BB145" s="130">
        <f t="shared" ref="BB145:BE148" si="181">BB140*BD122</f>
        <v>4.7854381180050197E-5</v>
      </c>
      <c r="BC145" s="130" t="e">
        <f t="shared" si="181"/>
        <v>#DIV/0!</v>
      </c>
      <c r="BD145" s="149">
        <f t="shared" si="181"/>
        <v>4.1582027883266563E-84</v>
      </c>
      <c r="BE145" s="130">
        <f t="shared" si="181"/>
        <v>2.4809966960269873E-84</v>
      </c>
      <c r="BK145" s="130" t="s">
        <v>11</v>
      </c>
      <c r="BL145" s="130">
        <f t="shared" ref="BL145:BO148" si="182">BL140*BN122</f>
        <v>5.1515517122394897E-5</v>
      </c>
      <c r="BM145" s="130" t="e">
        <f t="shared" si="182"/>
        <v>#DIV/0!</v>
      </c>
      <c r="BN145" s="149">
        <f t="shared" si="182"/>
        <v>4.4368464713362748E-84</v>
      </c>
      <c r="BO145" s="130">
        <f t="shared" si="182"/>
        <v>2.6481728527817184E-84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1.3939808921326494E-5</v>
      </c>
      <c r="G146" s="130">
        <f t="shared" si="176"/>
        <v>2.8768734425042768E-58</v>
      </c>
      <c r="H146" s="130">
        <f t="shared" si="176"/>
        <v>6.6541823929923257E-61</v>
      </c>
      <c r="N146" s="130" t="s">
        <v>12</v>
      </c>
      <c r="O146" s="130" t="e">
        <f t="shared" si="177"/>
        <v>#DIV/0!</v>
      </c>
      <c r="P146" s="130">
        <f t="shared" si="177"/>
        <v>1.3129970786907786E-6</v>
      </c>
      <c r="Q146" s="130">
        <f t="shared" si="177"/>
        <v>7.7195489516753881E-85</v>
      </c>
      <c r="R146" s="130">
        <f t="shared" si="177"/>
        <v>9.7723998243968152E-85</v>
      </c>
      <c r="W146" s="130" t="s">
        <v>12</v>
      </c>
      <c r="X146" s="130" t="e">
        <f t="shared" si="178"/>
        <v>#DIV/0!</v>
      </c>
      <c r="Y146" s="130">
        <f t="shared" si="178"/>
        <v>9.2363159249124213E-7</v>
      </c>
      <c r="Z146" s="130">
        <f t="shared" si="178"/>
        <v>7.3815898164859847E-85</v>
      </c>
      <c r="AA146" s="130">
        <f t="shared" si="178"/>
        <v>9.4931851620043082E-85</v>
      </c>
      <c r="AG146" s="130" t="s">
        <v>12</v>
      </c>
      <c r="AH146" s="130" t="e">
        <f t="shared" si="179"/>
        <v>#DIV/0!</v>
      </c>
      <c r="AI146" s="130">
        <f t="shared" si="179"/>
        <v>1.1474042756780526E-6</v>
      </c>
      <c r="AJ146" s="130">
        <f t="shared" si="179"/>
        <v>9.0092333426228896E-85</v>
      </c>
      <c r="AK146" s="130">
        <f t="shared" si="179"/>
        <v>1.1595646453181314E-84</v>
      </c>
      <c r="AQ146" s="130" t="s">
        <v>12</v>
      </c>
      <c r="AR146" s="130" t="e">
        <f t="shared" si="180"/>
        <v>#DIV/0!</v>
      </c>
      <c r="AS146" s="130">
        <f t="shared" si="180"/>
        <v>1.0461489474139647E-6</v>
      </c>
      <c r="AT146" s="130">
        <f t="shared" si="180"/>
        <v>9.3988252814837954E-85</v>
      </c>
      <c r="AU146" s="130">
        <f t="shared" si="180"/>
        <v>1.2637759317789913E-84</v>
      </c>
      <c r="BA146" s="130" t="s">
        <v>12</v>
      </c>
      <c r="BB146" s="130" t="e">
        <f t="shared" si="181"/>
        <v>#DIV/0!</v>
      </c>
      <c r="BC146" s="130">
        <f t="shared" si="181"/>
        <v>1.3507427859201134E-6</v>
      </c>
      <c r="BD146" s="130">
        <f t="shared" si="181"/>
        <v>1.0283605248742393E-84</v>
      </c>
      <c r="BE146" s="130">
        <f t="shared" si="181"/>
        <v>1.3244227552387783E-84</v>
      </c>
      <c r="BK146" s="130" t="s">
        <v>12</v>
      </c>
      <c r="BL146" s="130" t="e">
        <f t="shared" si="182"/>
        <v>#DIV/0!</v>
      </c>
      <c r="BM146" s="130">
        <f t="shared" si="182"/>
        <v>1.4655732061532528E-6</v>
      </c>
      <c r="BN146" s="130">
        <f t="shared" si="182"/>
        <v>1.0994338944052128E-84</v>
      </c>
      <c r="BO146" s="130">
        <f t="shared" si="182"/>
        <v>1.4164516863801175E-84</v>
      </c>
    </row>
    <row r="147" spans="4:67" x14ac:dyDescent="0.3">
      <c r="D147" s="130" t="s">
        <v>13</v>
      </c>
      <c r="E147" s="130">
        <f t="shared" si="176"/>
        <v>6.4865875983523059E-72</v>
      </c>
      <c r="F147" s="130">
        <f t="shared" si="176"/>
        <v>3.1686005297984058E-58</v>
      </c>
      <c r="G147" s="130">
        <f t="shared" si="176"/>
        <v>6.4135054730955707E-8</v>
      </c>
      <c r="H147" s="130" t="e">
        <f t="shared" si="176"/>
        <v>#DIV/0!</v>
      </c>
      <c r="N147" s="130" t="s">
        <v>13</v>
      </c>
      <c r="O147" s="130">
        <f t="shared" si="177"/>
        <v>1.3895066749653318E-84</v>
      </c>
      <c r="P147" s="130">
        <f t="shared" si="177"/>
        <v>5.811634745761783E-85</v>
      </c>
      <c r="Q147" s="130">
        <f t="shared" si="177"/>
        <v>7.2404820736144181E-7</v>
      </c>
      <c r="R147" s="130" t="e">
        <f t="shared" si="177"/>
        <v>#DIV/0!</v>
      </c>
      <c r="W147" s="130" t="s">
        <v>13</v>
      </c>
      <c r="X147" s="130">
        <f t="shared" si="178"/>
        <v>1.5459114611099244E-84</v>
      </c>
      <c r="Y147" s="130">
        <f t="shared" si="178"/>
        <v>5.7808243463602966E-85</v>
      </c>
      <c r="Z147" s="130">
        <f t="shared" si="178"/>
        <v>9.7899823241027355E-7</v>
      </c>
      <c r="AA147" s="130" t="e">
        <f t="shared" si="178"/>
        <v>#DIV/0!</v>
      </c>
      <c r="AG147" s="130" t="s">
        <v>13</v>
      </c>
      <c r="AH147" s="130">
        <f t="shared" si="179"/>
        <v>1.5827216385810919E-84</v>
      </c>
      <c r="AI147" s="130">
        <f t="shared" si="179"/>
        <v>5.9670527027556886E-85</v>
      </c>
      <c r="AJ147" s="130">
        <f t="shared" si="179"/>
        <v>9.9282396235803844E-7</v>
      </c>
      <c r="AK147" s="130" t="e">
        <f t="shared" si="179"/>
        <v>#DIV/0!</v>
      </c>
      <c r="AQ147" s="130" t="s">
        <v>13</v>
      </c>
      <c r="AR147" s="130">
        <f t="shared" si="180"/>
        <v>1.6641232934478309E-84</v>
      </c>
      <c r="AS147" s="130">
        <f t="shared" si="180"/>
        <v>6.330960420754931E-85</v>
      </c>
      <c r="AT147" s="130">
        <f t="shared" si="180"/>
        <v>1.205287514495669E-6</v>
      </c>
      <c r="AU147" s="130" t="e">
        <f t="shared" si="180"/>
        <v>#DIV/0!</v>
      </c>
      <c r="BA147" s="130" t="s">
        <v>13</v>
      </c>
      <c r="BB147" s="130">
        <f t="shared" si="181"/>
        <v>1.7634551058285841E-84</v>
      </c>
      <c r="BC147" s="130">
        <f t="shared" si="181"/>
        <v>6.7320555724438614E-85</v>
      </c>
      <c r="BD147" s="130">
        <f t="shared" si="181"/>
        <v>1.0860790545231033E-6</v>
      </c>
      <c r="BE147" s="130" t="e">
        <f t="shared" si="181"/>
        <v>#DIV/0!</v>
      </c>
      <c r="BK147" s="130" t="s">
        <v>13</v>
      </c>
      <c r="BL147" s="130">
        <f t="shared" si="182"/>
        <v>1.8640277058631922E-84</v>
      </c>
      <c r="BM147" s="130">
        <f t="shared" si="182"/>
        <v>7.1581230498436958E-85</v>
      </c>
      <c r="BN147" s="130">
        <f t="shared" si="182"/>
        <v>1.1378939024187501E-6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5.7412876614298484E-71</v>
      </c>
      <c r="F148" s="130">
        <f t="shared" si="176"/>
        <v>7.3724721958336825E-61</v>
      </c>
      <c r="G148" s="130" t="e">
        <f t="shared" si="176"/>
        <v>#DIV/0!</v>
      </c>
      <c r="H148" s="130">
        <f t="shared" si="176"/>
        <v>3.4410587527660088E-8</v>
      </c>
      <c r="N148" s="130" t="s">
        <v>14</v>
      </c>
      <c r="O148" s="130">
        <f t="shared" si="177"/>
        <v>8.6758823565022E-85</v>
      </c>
      <c r="P148" s="130">
        <f t="shared" si="177"/>
        <v>7.8327099492384279E-85</v>
      </c>
      <c r="Q148" s="130" t="e">
        <f t="shared" si="177"/>
        <v>#DIV/0!</v>
      </c>
      <c r="R148" s="130">
        <f t="shared" si="177"/>
        <v>4.2263949436426376E-7</v>
      </c>
      <c r="W148" s="130" t="s">
        <v>14</v>
      </c>
      <c r="X148" s="130">
        <f t="shared" si="178"/>
        <v>9.8003011325572556E-85</v>
      </c>
      <c r="Y148" s="130">
        <f t="shared" si="178"/>
        <v>7.9105247325103068E-85</v>
      </c>
      <c r="Z148" s="130" t="e">
        <f t="shared" si="178"/>
        <v>#DIV/0!</v>
      </c>
      <c r="AA148" s="130">
        <f t="shared" si="178"/>
        <v>5.8943922226999387E-7</v>
      </c>
      <c r="AG148" s="130" t="s">
        <v>14</v>
      </c>
      <c r="AH148" s="130">
        <f t="shared" si="179"/>
        <v>1.0051082958011102E-84</v>
      </c>
      <c r="AI148" s="130">
        <f t="shared" si="179"/>
        <v>8.1795405019885501E-85</v>
      </c>
      <c r="AJ148" s="130" t="e">
        <f t="shared" si="179"/>
        <v>#DIV/0!</v>
      </c>
      <c r="AK148" s="130">
        <f t="shared" si="179"/>
        <v>5.9927750341785549E-7</v>
      </c>
      <c r="AQ148" s="130" t="s">
        <v>14</v>
      </c>
      <c r="AR148" s="130">
        <f t="shared" si="180"/>
        <v>1.0580363623799783E-84</v>
      </c>
      <c r="AS148" s="130">
        <f t="shared" si="180"/>
        <v>8.6885120644445122E-85</v>
      </c>
      <c r="AT148" s="130" t="e">
        <f t="shared" si="180"/>
        <v>#DIV/0!</v>
      </c>
      <c r="AU148" s="130">
        <f t="shared" si="180"/>
        <v>7.6092619016829604E-7</v>
      </c>
      <c r="BA148" s="130" t="s">
        <v>14</v>
      </c>
      <c r="BB148" s="130">
        <f t="shared" si="181"/>
        <v>1.1224729816196087E-84</v>
      </c>
      <c r="BC148" s="130">
        <f t="shared" si="181"/>
        <v>9.249534927331562E-85</v>
      </c>
      <c r="BD148" s="130" t="e">
        <f t="shared" si="181"/>
        <v>#DIV/0!</v>
      </c>
      <c r="BE148" s="130">
        <f t="shared" si="181"/>
        <v>6.5749800573051279E-7</v>
      </c>
      <c r="BK148" s="130" t="s">
        <v>14</v>
      </c>
      <c r="BL148" s="130">
        <f t="shared" si="182"/>
        <v>1.1878885452317359E-84</v>
      </c>
      <c r="BM148" s="130">
        <f t="shared" si="182"/>
        <v>9.8465299680483725E-85</v>
      </c>
      <c r="BN148" s="130" t="e">
        <f t="shared" si="182"/>
        <v>#DIV/0!</v>
      </c>
      <c r="BO148" s="130">
        <f t="shared" si="182"/>
        <v>6.8991886814192407E-7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8.1226197393180783E-50</v>
      </c>
      <c r="H151" s="130">
        <f>'Mode Choice Q'!T38</f>
        <v>1.2355362013617926E-48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2.2539544816042848E-39</v>
      </c>
      <c r="H152" s="130">
        <f>'Mode Choice Q'!T39</f>
        <v>4.1753838863556458E-42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8.1226197393180783E-50</v>
      </c>
      <c r="F153" s="130">
        <f>'Mode Choice Q'!R40</f>
        <v>2.2539544816042848E-39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1.2355362013617926E-48</v>
      </c>
      <c r="F154" s="130">
        <f>'Mode Choice Q'!R41</f>
        <v>4.1753838863556458E-42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1535.3469887863141</v>
      </c>
      <c r="F156" s="130" t="e">
        <f t="shared" si="183"/>
        <v>#DIV/0!</v>
      </c>
      <c r="G156" s="130">
        <f t="shared" si="183"/>
        <v>2.5133151989949645E-47</v>
      </c>
      <c r="H156" s="130">
        <f t="shared" si="183"/>
        <v>2.211404903927417E-46</v>
      </c>
      <c r="N156" s="130" t="s">
        <v>11</v>
      </c>
      <c r="O156" s="148">
        <f t="shared" ref="O156:R159" si="184">O151*P122</f>
        <v>596.26835572943742</v>
      </c>
      <c r="P156" s="130" t="e">
        <f t="shared" si="184"/>
        <v>#DIV/0!</v>
      </c>
      <c r="Q156" s="130">
        <f t="shared" si="184"/>
        <v>1.2312327866477171E-59</v>
      </c>
      <c r="R156" s="130">
        <f t="shared" si="184"/>
        <v>7.2208572186486646E-60</v>
      </c>
      <c r="W156" s="130" t="s">
        <v>11</v>
      </c>
      <c r="X156" s="148">
        <f t="shared" ref="X156:AA159" si="185">X151*Z122</f>
        <v>509.10900730530994</v>
      </c>
      <c r="Y156" s="130" t="e">
        <f t="shared" si="185"/>
        <v>#DIV/0!</v>
      </c>
      <c r="Z156" s="130">
        <f t="shared" si="185"/>
        <v>1.2776139242821697E-59</v>
      </c>
      <c r="AA156" s="130">
        <f t="shared" si="185"/>
        <v>7.6120382810068219E-60</v>
      </c>
      <c r="AG156" s="130" t="s">
        <v>11</v>
      </c>
      <c r="AH156" s="148">
        <f t="shared" ref="AH156:AK159" si="186">AH151*AJ122</f>
        <v>599.47817607046863</v>
      </c>
      <c r="AI156" s="130" t="e">
        <f t="shared" si="186"/>
        <v>#DIV/0!</v>
      </c>
      <c r="AJ156" s="130">
        <f t="shared" si="186"/>
        <v>1.4901591463922921E-59</v>
      </c>
      <c r="AK156" s="130">
        <f t="shared" si="186"/>
        <v>8.8854426219146034E-60</v>
      </c>
      <c r="AQ156" s="130" t="s">
        <v>11</v>
      </c>
      <c r="AR156" s="148">
        <f t="shared" ref="AR156:AU159" si="187">AR151*AT122</f>
        <v>565.77989477321876</v>
      </c>
      <c r="AS156" s="130" t="e">
        <f t="shared" si="187"/>
        <v>#DIV/0!</v>
      </c>
      <c r="AT156" s="130">
        <f t="shared" si="187"/>
        <v>1.6238437330790443E-59</v>
      </c>
      <c r="AU156" s="130">
        <f t="shared" si="187"/>
        <v>1.0115329199490171E-59</v>
      </c>
      <c r="BA156" s="130" t="s">
        <v>11</v>
      </c>
      <c r="BB156" s="148">
        <f t="shared" ref="BB156:BE159" si="188">BB151*BD122</f>
        <v>694.12503949092684</v>
      </c>
      <c r="BC156" s="130" t="e">
        <f t="shared" si="188"/>
        <v>#DIV/0!</v>
      </c>
      <c r="BD156" s="130">
        <f t="shared" si="188"/>
        <v>1.6940503201256149E-59</v>
      </c>
      <c r="BE156" s="130">
        <f t="shared" si="188"/>
        <v>1.0107571614674556E-59</v>
      </c>
      <c r="BK156" s="130" t="s">
        <v>11</v>
      </c>
      <c r="BL156" s="148">
        <f t="shared" ref="BL156:BO159" si="189">BL151*BN122</f>
        <v>747.2296052150175</v>
      </c>
      <c r="BM156" s="130" t="e">
        <f t="shared" si="189"/>
        <v>#DIV/0!</v>
      </c>
      <c r="BN156" s="130">
        <f t="shared" si="189"/>
        <v>1.8075696563466802E-59</v>
      </c>
      <c r="BO156" s="130">
        <f t="shared" si="189"/>
        <v>1.0788646675907177E-59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202.19612456394063</v>
      </c>
      <c r="G157" s="130">
        <f t="shared" si="183"/>
        <v>1.676148689486668E-36</v>
      </c>
      <c r="H157" s="130">
        <f t="shared" si="183"/>
        <v>3.8769168406346285E-39</v>
      </c>
      <c r="N157" s="130" t="s">
        <v>12</v>
      </c>
      <c r="O157" s="130" t="e">
        <f t="shared" si="184"/>
        <v>#DIV/0!</v>
      </c>
      <c r="P157" s="148">
        <f t="shared" si="184"/>
        <v>19.044946912356085</v>
      </c>
      <c r="Q157" s="130">
        <f t="shared" si="184"/>
        <v>4.4976298462109518E-63</v>
      </c>
      <c r="R157" s="130">
        <f t="shared" si="184"/>
        <v>5.693679435736289E-63</v>
      </c>
      <c r="W157" s="130" t="s">
        <v>12</v>
      </c>
      <c r="X157" s="130" t="e">
        <f t="shared" si="185"/>
        <v>#DIV/0!</v>
      </c>
      <c r="Y157" s="148">
        <f t="shared" si="185"/>
        <v>13.397222987815439</v>
      </c>
      <c r="Z157" s="130">
        <f t="shared" si="185"/>
        <v>4.3007251950787626E-63</v>
      </c>
      <c r="AA157" s="130">
        <f t="shared" si="185"/>
        <v>5.5310009933897698E-63</v>
      </c>
      <c r="AG157" s="130" t="s">
        <v>12</v>
      </c>
      <c r="AH157" s="130" t="e">
        <f t="shared" si="186"/>
        <v>#DIV/0!</v>
      </c>
      <c r="AI157" s="148">
        <f t="shared" si="186"/>
        <v>16.643032853575207</v>
      </c>
      <c r="AJ157" s="130">
        <f t="shared" si="186"/>
        <v>5.2490368319337358E-63</v>
      </c>
      <c r="AK157" s="130">
        <f t="shared" si="186"/>
        <v>6.7559550305875836E-63</v>
      </c>
      <c r="AQ157" s="130" t="s">
        <v>12</v>
      </c>
      <c r="AR157" s="130" t="e">
        <f t="shared" si="187"/>
        <v>#DIV/0!</v>
      </c>
      <c r="AS157" s="148">
        <f t="shared" si="187"/>
        <v>15.174330155999064</v>
      </c>
      <c r="AT157" s="130">
        <f t="shared" si="187"/>
        <v>5.47602423016556E-63</v>
      </c>
      <c r="AU157" s="130">
        <f t="shared" si="187"/>
        <v>7.3631197693987534E-63</v>
      </c>
      <c r="BA157" s="130" t="s">
        <v>12</v>
      </c>
      <c r="BB157" s="130" t="e">
        <f t="shared" si="188"/>
        <v>#DIV/0!</v>
      </c>
      <c r="BC157" s="148">
        <f t="shared" si="188"/>
        <v>19.592446219109164</v>
      </c>
      <c r="BD157" s="130">
        <f t="shared" si="188"/>
        <v>5.9915223263604355E-63</v>
      </c>
      <c r="BE157" s="130">
        <f t="shared" si="188"/>
        <v>7.716465495914842E-63</v>
      </c>
      <c r="BK157" s="130" t="s">
        <v>12</v>
      </c>
      <c r="BL157" s="130" t="e">
        <f t="shared" si="189"/>
        <v>#DIV/0!</v>
      </c>
      <c r="BM157" s="148">
        <f t="shared" si="189"/>
        <v>21.258054842887923</v>
      </c>
      <c r="BN157" s="130">
        <f t="shared" si="189"/>
        <v>6.4056160902245916E-63</v>
      </c>
      <c r="BO157" s="130">
        <f t="shared" si="189"/>
        <v>8.2526523508817337E-63</v>
      </c>
    </row>
    <row r="158" spans="4:67" x14ac:dyDescent="0.3">
      <c r="D158" s="130" t="s">
        <v>13</v>
      </c>
      <c r="E158" s="130">
        <f t="shared" si="183"/>
        <v>2.6426334541355068E-47</v>
      </c>
      <c r="F158" s="130">
        <f t="shared" si="183"/>
        <v>1.8461172281896318E-36</v>
      </c>
      <c r="G158" s="148">
        <f t="shared" si="183"/>
        <v>0.9302752705208146</v>
      </c>
      <c r="H158" s="130" t="e">
        <f t="shared" si="183"/>
        <v>#DIV/0!</v>
      </c>
      <c r="N158" s="130" t="s">
        <v>13</v>
      </c>
      <c r="O158" s="130">
        <f t="shared" si="184"/>
        <v>5.6608451953084113E-60</v>
      </c>
      <c r="P158" s="130">
        <f t="shared" si="184"/>
        <v>3.3860245011001436E-63</v>
      </c>
      <c r="Q158" s="148">
        <f t="shared" si="184"/>
        <v>10.50227749549531</v>
      </c>
      <c r="R158" s="130" t="e">
        <f t="shared" si="184"/>
        <v>#DIV/0!</v>
      </c>
      <c r="W158" s="130" t="s">
        <v>13</v>
      </c>
      <c r="X158" s="130">
        <f t="shared" si="185"/>
        <v>6.2980377314233937E-60</v>
      </c>
      <c r="Y158" s="130">
        <f t="shared" si="185"/>
        <v>3.3680734818386194E-63</v>
      </c>
      <c r="Z158" s="148">
        <f t="shared" si="185"/>
        <v>14.200312907120448</v>
      </c>
      <c r="AA158" s="130" t="e">
        <f t="shared" si="185"/>
        <v>#DIV/0!</v>
      </c>
      <c r="AG158" s="130" t="s">
        <v>13</v>
      </c>
      <c r="AH158" s="130">
        <f t="shared" si="186"/>
        <v>6.4480022620229373E-60</v>
      </c>
      <c r="AI158" s="130">
        <f t="shared" si="186"/>
        <v>3.4765754447354206E-63</v>
      </c>
      <c r="AJ158" s="148">
        <f t="shared" si="186"/>
        <v>14.400854322751247</v>
      </c>
      <c r="AK158" s="130" t="e">
        <f t="shared" si="186"/>
        <v>#DIV/0!</v>
      </c>
      <c r="AQ158" s="130" t="s">
        <v>13</v>
      </c>
      <c r="AR158" s="130">
        <f t="shared" si="187"/>
        <v>6.7796323111222199E-60</v>
      </c>
      <c r="AS158" s="130">
        <f t="shared" si="187"/>
        <v>3.688598481830702E-63</v>
      </c>
      <c r="AT158" s="148">
        <f t="shared" si="187"/>
        <v>17.482625894784366</v>
      </c>
      <c r="AU158" s="130" t="e">
        <f t="shared" si="187"/>
        <v>#DIV/0!</v>
      </c>
      <c r="BA158" s="130" t="s">
        <v>13</v>
      </c>
      <c r="BB158" s="130">
        <f t="shared" si="188"/>
        <v>7.1843097574330778E-60</v>
      </c>
      <c r="BC158" s="130">
        <f t="shared" si="188"/>
        <v>3.9222879806213173E-63</v>
      </c>
      <c r="BD158" s="148">
        <f t="shared" si="188"/>
        <v>15.753514057045148</v>
      </c>
      <c r="BE158" s="130" t="e">
        <f t="shared" si="188"/>
        <v>#DIV/0!</v>
      </c>
      <c r="BK158" s="130" t="s">
        <v>13</v>
      </c>
      <c r="BL158" s="130">
        <f t="shared" si="189"/>
        <v>7.5940421681822322E-60</v>
      </c>
      <c r="BM158" s="130">
        <f t="shared" si="189"/>
        <v>4.1705270700874722E-63</v>
      </c>
      <c r="BN158" s="148">
        <f t="shared" si="189"/>
        <v>16.505085437865255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2.3389985279415447E-46</v>
      </c>
      <c r="F159" s="130">
        <f t="shared" si="183"/>
        <v>4.2954130087024689E-39</v>
      </c>
      <c r="G159" s="130" t="e">
        <f t="shared" si="183"/>
        <v>#DIV/0!</v>
      </c>
      <c r="H159" s="148">
        <f t="shared" si="183"/>
        <v>0.49912358780015881</v>
      </c>
      <c r="N159" s="130" t="s">
        <v>14</v>
      </c>
      <c r="O159" s="130">
        <f t="shared" si="184"/>
        <v>3.5345513510463603E-60</v>
      </c>
      <c r="P159" s="130">
        <f t="shared" si="184"/>
        <v>4.5635606775655574E-63</v>
      </c>
      <c r="Q159" s="130" t="e">
        <f t="shared" si="184"/>
        <v>#DIV/0!</v>
      </c>
      <c r="R159" s="148">
        <f t="shared" si="184"/>
        <v>6.130361494222381</v>
      </c>
      <c r="W159" s="130" t="s">
        <v>14</v>
      </c>
      <c r="X159" s="130">
        <f t="shared" si="185"/>
        <v>3.9926391559217588E-60</v>
      </c>
      <c r="Y159" s="130">
        <f t="shared" si="185"/>
        <v>4.6088977942689993E-63</v>
      </c>
      <c r="Z159" s="130" t="e">
        <f t="shared" si="185"/>
        <v>#DIV/0!</v>
      </c>
      <c r="AA159" s="148">
        <f t="shared" si="185"/>
        <v>8.5497819289788897</v>
      </c>
      <c r="AG159" s="130" t="s">
        <v>14</v>
      </c>
      <c r="AH159" s="130">
        <f t="shared" si="186"/>
        <v>4.0948075813974045E-60</v>
      </c>
      <c r="AI159" s="130">
        <f t="shared" si="186"/>
        <v>4.7656340701163286E-63</v>
      </c>
      <c r="AJ159" s="130" t="e">
        <f t="shared" si="186"/>
        <v>#DIV/0!</v>
      </c>
      <c r="AK159" s="148">
        <f t="shared" si="186"/>
        <v>8.6924856297035618</v>
      </c>
      <c r="AQ159" s="130" t="s">
        <v>14</v>
      </c>
      <c r="AR159" s="130">
        <f t="shared" si="187"/>
        <v>4.3104363342405136E-60</v>
      </c>
      <c r="AS159" s="130">
        <f t="shared" si="187"/>
        <v>5.0621754489591602E-63</v>
      </c>
      <c r="AT159" s="130" t="e">
        <f t="shared" si="187"/>
        <v>#DIV/0!</v>
      </c>
      <c r="AU159" s="148">
        <f t="shared" si="187"/>
        <v>11.037190509537687</v>
      </c>
      <c r="BA159" s="130" t="s">
        <v>14</v>
      </c>
      <c r="BB159" s="130">
        <f t="shared" si="188"/>
        <v>4.5729508892236192E-60</v>
      </c>
      <c r="BC159" s="130">
        <f t="shared" si="188"/>
        <v>5.3890434030745203E-63</v>
      </c>
      <c r="BD159" s="130" t="e">
        <f t="shared" si="188"/>
        <v>#DIV/0!</v>
      </c>
      <c r="BE159" s="148">
        <f t="shared" si="188"/>
        <v>9.5369706584599712</v>
      </c>
      <c r="BK159" s="130" t="s">
        <v>14</v>
      </c>
      <c r="BL159" s="130">
        <f t="shared" si="189"/>
        <v>4.8394536600587009E-60</v>
      </c>
      <c r="BM159" s="130">
        <f t="shared" si="189"/>
        <v>5.7368697760888539E-63</v>
      </c>
      <c r="BN159" s="130" t="e">
        <f t="shared" si="189"/>
        <v>#DIV/0!</v>
      </c>
      <c r="BO159" s="148">
        <f t="shared" si="189"/>
        <v>10.007233398186557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-289.42373141376618</v>
      </c>
      <c r="J28" s="206">
        <f t="shared" si="7"/>
        <v>-292.14575391661714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-267.03270092748244</v>
      </c>
      <c r="J29" s="206">
        <f t="shared" si="10"/>
        <v>-260.74146573048688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-289.42373141376618</v>
      </c>
      <c r="H30" s="206">
        <f t="shared" si="10"/>
        <v>-267.03270092748244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-292.14575391661714</v>
      </c>
      <c r="H31" s="206">
        <f t="shared" si="10"/>
        <v>-260.74146573048688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2.0177646776939907E-126</v>
      </c>
      <c r="J33" s="206">
        <f t="shared" si="13"/>
        <v>1.3265119372683412E-127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1.0694771239461098E-116</v>
      </c>
      <c r="J34" s="206">
        <f t="shared" si="16"/>
        <v>5.7732482140595979E-114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2.0177646776939907E-126</v>
      </c>
      <c r="H35" s="206">
        <f t="shared" si="16"/>
        <v>1.0694771239461098E-116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1.3265119372683412E-127</v>
      </c>
      <c r="H36" s="206">
        <f t="shared" si="16"/>
        <v>5.7732482140595979E-114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1.9937719468713952E-74</v>
      </c>
      <c r="O38" s="206">
        <f t="shared" si="20"/>
        <v>3.0327375855046471E-73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8.1226197393180783E-50</v>
      </c>
      <c r="T38" s="206">
        <f t="shared" si="21"/>
        <v>1.2355362013617926E-48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3.8685958050217704E-61</v>
      </c>
      <c r="O39" s="206">
        <f t="shared" si="20"/>
        <v>7.1664590917620952E-64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2.2539544816042848E-39</v>
      </c>
      <c r="T39" s="206">
        <f t="shared" si="21"/>
        <v>4.1753838863556458E-42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1.9937719468713952E-74</v>
      </c>
      <c r="M40" s="206">
        <f t="shared" si="20"/>
        <v>3.8685958050217704E-61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8.1226197393180783E-50</v>
      </c>
      <c r="R40" s="206">
        <f t="shared" si="21"/>
        <v>2.2539544816042848E-39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3.0327375855046471E-73</v>
      </c>
      <c r="M41" s="206">
        <f t="shared" si="20"/>
        <v>7.1664590917620952E-64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1.2355362013617926E-48</v>
      </c>
      <c r="R41" s="206">
        <f t="shared" si="21"/>
        <v>4.1753838863556458E-42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13.858130273666658</v>
      </c>
      <c r="J46">
        <f>'Trip Length Frequency'!L28</f>
        <v>13.983459363535021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12.827188218954943</v>
      </c>
      <c r="J47">
        <f>'Trip Length Frequency'!L29</f>
        <v>12.537523170057868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13.858130273666658</v>
      </c>
      <c r="H48">
        <f>'Trip Length Frequency'!J30</f>
        <v>12.827188218954943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13.983459363535021</v>
      </c>
      <c r="H49">
        <f>'Trip Length Frequency'!J31</f>
        <v>12.537523170057868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8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Gravity!X134</f>
        <v>4.3972535411708623E-86</v>
      </c>
      <c r="G25" s="4" t="e">
        <f>Gravity!Y134</f>
        <v>#DIV/0!</v>
      </c>
      <c r="H25" s="4">
        <f>Gravity!Z134</f>
        <v>1016.6895240212433</v>
      </c>
      <c r="I25" s="4">
        <f>Gravity!AA134</f>
        <v>605.74477388359151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Gravity!X135</f>
        <v>#DIV/0!</v>
      </c>
      <c r="G26" s="4">
        <f>Gravity!Y135</f>
        <v>1.1571389501992943E-87</v>
      </c>
      <c r="H26" s="4">
        <f>Gravity!Z135</f>
        <v>886.92119434649396</v>
      </c>
      <c r="I26" s="4">
        <f>Gravity!AA135</f>
        <v>1140.6360054351392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Gravity!X136</f>
        <v>501.1802753344524</v>
      </c>
      <c r="G27" s="4">
        <f>Gravity!Y136</f>
        <v>694.58419677157622</v>
      </c>
      <c r="H27" s="4">
        <f>Gravity!Z136</f>
        <v>1.2265030734198605E-87</v>
      </c>
      <c r="I27" s="4" t="e">
        <f>Gravity!AA136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Gravity!X137</f>
        <v>317.72308722319099</v>
      </c>
      <c r="G28" s="4">
        <f>Gravity!Y137</f>
        <v>950.47438534121932</v>
      </c>
      <c r="H28" s="4" t="e">
        <f>Gravity!Z137</f>
        <v>#DIV/0!</v>
      </c>
      <c r="I28" s="4">
        <f>Gravity!AA137</f>
        <v>7.3845793973342948E-88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1016.6895240212433</v>
      </c>
      <c r="D36" s="31">
        <f>E36-H36</f>
        <v>0</v>
      </c>
      <c r="E36">
        <f>W6*G66+(W6*0.17/X6^3.8)*(G66^4.8/4.8)</f>
        <v>2487.4824643241618</v>
      </c>
      <c r="F36" s="258"/>
      <c r="G36" s="32" t="s">
        <v>62</v>
      </c>
      <c r="H36" s="33">
        <f>W6*G66+0.17*W6/X6^3.8*G66^4.8/4.8</f>
        <v>2487.4824643241618</v>
      </c>
      <c r="I36" s="32" t="s">
        <v>63</v>
      </c>
      <c r="J36" s="33">
        <f>W6*(1+0.17*(G66/X6)^3.8)</f>
        <v>2.5063997694823725</v>
      </c>
      <c r="K36" s="34">
        <v>1</v>
      </c>
      <c r="L36" s="35" t="s">
        <v>61</v>
      </c>
      <c r="M36" s="36" t="s">
        <v>64</v>
      </c>
      <c r="N36" s="37">
        <f>J36+J54+J51</f>
        <v>15.020316352852401</v>
      </c>
      <c r="O36" s="38" t="s">
        <v>65</v>
      </c>
      <c r="P36" s="39">
        <v>0</v>
      </c>
      <c r="Q36" s="39">
        <f>IF(P36&lt;=0,0,P36)</f>
        <v>0</v>
      </c>
      <c r="R36" s="40">
        <f>G58</f>
        <v>1016.6895264078198</v>
      </c>
      <c r="S36" s="40" t="s">
        <v>39</v>
      </c>
      <c r="T36" s="40">
        <f>I58</f>
        <v>1016.6895240212433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605.74477388359151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13.89435187277747</v>
      </c>
      <c r="O37" s="48" t="s">
        <v>70</v>
      </c>
      <c r="P37" s="39">
        <v>653.03657361948524</v>
      </c>
      <c r="Q37" s="39">
        <f t="shared" ref="Q37:Q60" si="5">IF(P37&lt;=0,0,P37)</f>
        <v>653.03657361948524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886.92119434649396</v>
      </c>
      <c r="D38" s="31">
        <f t="shared" si="1"/>
        <v>0</v>
      </c>
      <c r="E38">
        <f t="shared" si="2"/>
        <v>1570.610505197578</v>
      </c>
      <c r="F38" s="258"/>
      <c r="G38" s="44" t="s">
        <v>72</v>
      </c>
      <c r="H38" s="33">
        <f t="shared" si="3"/>
        <v>1570.610505197578</v>
      </c>
      <c r="I38" s="44" t="s">
        <v>73</v>
      </c>
      <c r="J38" s="33">
        <f t="shared" si="4"/>
        <v>2.5052077144384368</v>
      </c>
      <c r="K38" s="34">
        <v>3</v>
      </c>
      <c r="L38" s="45"/>
      <c r="M38" s="46" t="s">
        <v>74</v>
      </c>
      <c r="N38" s="47">
        <f>J36+J47+J39+J49+J43</f>
        <v>14.121855234778348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1140.6360054351392</v>
      </c>
      <c r="D39" s="31">
        <f t="shared" si="1"/>
        <v>0</v>
      </c>
      <c r="E39">
        <f t="shared" si="2"/>
        <v>6104.9725989272865</v>
      </c>
      <c r="F39" s="258"/>
      <c r="G39" s="44" t="s">
        <v>77</v>
      </c>
      <c r="H39" s="33">
        <f t="shared" si="3"/>
        <v>6104.9725989272865</v>
      </c>
      <c r="I39" s="44" t="s">
        <v>78</v>
      </c>
      <c r="J39" s="33">
        <f t="shared" si="4"/>
        <v>3.8116672350050931</v>
      </c>
      <c r="K39" s="34">
        <v>4</v>
      </c>
      <c r="L39" s="45"/>
      <c r="M39" s="46" t="s">
        <v>79</v>
      </c>
      <c r="N39" s="47">
        <f>J36+J47+J48+J42+J43</f>
        <v>14.151548379424021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2548.606182383061</v>
      </c>
      <c r="F40" s="258"/>
      <c r="G40" s="44" t="s">
        <v>81</v>
      </c>
      <c r="H40" s="33">
        <f t="shared" si="3"/>
        <v>2548.606182383061</v>
      </c>
      <c r="I40" s="44" t="s">
        <v>82</v>
      </c>
      <c r="J40" s="33">
        <f t="shared" si="4"/>
        <v>2.5324930646837451</v>
      </c>
      <c r="K40" s="34">
        <v>5</v>
      </c>
      <c r="L40" s="45"/>
      <c r="M40" s="46" t="s">
        <v>83</v>
      </c>
      <c r="N40" s="47">
        <f>J45+J38+J39+J40+J51</f>
        <v>13.894351867800879</v>
      </c>
      <c r="O40" s="48" t="s">
        <v>84</v>
      </c>
      <c r="P40" s="39">
        <v>363.65295278833457</v>
      </c>
      <c r="Q40" s="39">
        <f t="shared" si="5"/>
        <v>363.65295278833457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5633.143391990523</v>
      </c>
      <c r="F41" s="258"/>
      <c r="G41" s="44" t="s">
        <v>85</v>
      </c>
      <c r="H41" s="33">
        <f t="shared" si="3"/>
        <v>5633.1433919905221</v>
      </c>
      <c r="I41" s="44" t="s">
        <v>86</v>
      </c>
      <c r="J41" s="33">
        <f t="shared" si="4"/>
        <v>3.8357955284208152</v>
      </c>
      <c r="K41" s="34">
        <v>6</v>
      </c>
      <c r="L41" s="45"/>
      <c r="M41" s="46" t="s">
        <v>87</v>
      </c>
      <c r="N41" s="47">
        <f>J45+J38+J39+J49+J43</f>
        <v>14.121855229801756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5109.4026005589467</v>
      </c>
      <c r="F42" s="258"/>
      <c r="G42" s="44" t="s">
        <v>89</v>
      </c>
      <c r="H42" s="33">
        <f t="shared" si="3"/>
        <v>5109.4026005589467</v>
      </c>
      <c r="I42" s="44" t="s">
        <v>90</v>
      </c>
      <c r="J42" s="33">
        <f t="shared" si="4"/>
        <v>2.5959016328818367</v>
      </c>
      <c r="K42" s="34">
        <v>7</v>
      </c>
      <c r="L42" s="45"/>
      <c r="M42" s="46" t="s">
        <v>91</v>
      </c>
      <c r="N42" s="47">
        <f>J45+J38+J48+J42+J43</f>
        <v>14.15154837444743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2267.0762229427546</v>
      </c>
      <c r="F43" s="258"/>
      <c r="G43" s="44" t="s">
        <v>93</v>
      </c>
      <c r="H43" s="33">
        <f t="shared" si="3"/>
        <v>2267.0762229427546</v>
      </c>
      <c r="I43" s="44" t="s">
        <v>94</v>
      </c>
      <c r="J43" s="33">
        <f t="shared" si="4"/>
        <v>2.7693717568235767</v>
      </c>
      <c r="K43" s="34">
        <v>8</v>
      </c>
      <c r="L43" s="53"/>
      <c r="M43" s="54" t="s">
        <v>95</v>
      </c>
      <c r="N43" s="55">
        <f>J45+J46+J41+J42+J43</f>
        <v>14.232136188429806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14.014747915061777</v>
      </c>
      <c r="O44" s="38" t="s">
        <v>100</v>
      </c>
      <c r="P44" s="39">
        <v>341.42605114706782</v>
      </c>
      <c r="Q44" s="39">
        <f t="shared" si="5"/>
        <v>341.42605114706782</v>
      </c>
      <c r="R44" s="40">
        <f>G59</f>
        <v>605.74477567352437</v>
      </c>
      <c r="S44" s="40" t="s">
        <v>39</v>
      </c>
      <c r="T44" s="40">
        <f>I59</f>
        <v>605.74477388359151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1573.9936445040883</v>
      </c>
      <c r="F45" s="258"/>
      <c r="G45" s="44" t="s">
        <v>101</v>
      </c>
      <c r="H45" s="33">
        <f t="shared" si="3"/>
        <v>1573.9936445040883</v>
      </c>
      <c r="I45" s="44" t="s">
        <v>102</v>
      </c>
      <c r="J45" s="33">
        <f t="shared" si="4"/>
        <v>2.5310672703035779</v>
      </c>
      <c r="K45" s="34">
        <v>10</v>
      </c>
      <c r="L45" s="45"/>
      <c r="M45" s="46" t="s">
        <v>103</v>
      </c>
      <c r="N45" s="47">
        <f>J36+J47+J48+J42+J50</f>
        <v>14.04444105970745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14.014747910085186</v>
      </c>
      <c r="O46" s="48" t="s">
        <v>108</v>
      </c>
      <c r="P46" s="39">
        <v>264.31872452645661</v>
      </c>
      <c r="Q46" s="39">
        <f t="shared" si="5"/>
        <v>264.31872452645661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2492.3461014854665</v>
      </c>
      <c r="F47" s="258"/>
      <c r="G47" s="44" t="s">
        <v>109</v>
      </c>
      <c r="H47" s="33">
        <f t="shared" si="3"/>
        <v>2492.3461014854665</v>
      </c>
      <c r="I47" s="44" t="s">
        <v>110</v>
      </c>
      <c r="J47" s="33">
        <f t="shared" si="4"/>
        <v>2.5298752202362342</v>
      </c>
      <c r="K47" s="34">
        <v>12</v>
      </c>
      <c r="L47" s="45"/>
      <c r="M47" s="46" t="s">
        <v>111</v>
      </c>
      <c r="N47" s="47">
        <f>J45+J38+J48+J42+J50</f>
        <v>14.044441054730859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14.125028868713237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1514.935030937922</v>
      </c>
      <c r="F49" s="258"/>
      <c r="G49" s="44" t="s">
        <v>117</v>
      </c>
      <c r="H49" s="33">
        <f t="shared" si="3"/>
        <v>1514.935030937922</v>
      </c>
      <c r="I49" s="44" t="s">
        <v>118</v>
      </c>
      <c r="J49" s="33">
        <f t="shared" si="4"/>
        <v>2.5045412532310722</v>
      </c>
      <c r="K49" s="34">
        <v>14</v>
      </c>
      <c r="L49" s="53"/>
      <c r="M49" s="54" t="s">
        <v>119</v>
      </c>
      <c r="N49" s="55">
        <f>J45+J46+J53+J44</f>
        <v>15.031067270303577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4424.9885186447264</v>
      </c>
      <c r="F50" s="258"/>
      <c r="G50" s="44" t="s">
        <v>121</v>
      </c>
      <c r="H50" s="33">
        <f t="shared" si="3"/>
        <v>4424.9885186447264</v>
      </c>
      <c r="I50" s="44" t="s">
        <v>122</v>
      </c>
      <c r="J50" s="33">
        <f t="shared" si="4"/>
        <v>2.6622644371070066</v>
      </c>
      <c r="K50" s="34">
        <v>15</v>
      </c>
      <c r="L50" s="35" t="s">
        <v>71</v>
      </c>
      <c r="M50" s="36" t="s">
        <v>123</v>
      </c>
      <c r="N50" s="37">
        <f>J37+J46+J41+J42+J43</f>
        <v>14.201068918126229</v>
      </c>
      <c r="O50" s="38" t="s">
        <v>124</v>
      </c>
      <c r="P50" s="39">
        <v>0</v>
      </c>
      <c r="Q50" s="39">
        <f t="shared" si="5"/>
        <v>0</v>
      </c>
      <c r="R50" s="40">
        <f>G60</f>
        <v>886.92119578765289</v>
      </c>
      <c r="S50" s="40" t="s">
        <v>39</v>
      </c>
      <c r="T50" s="40">
        <f>I60</f>
        <v>886.92119434649396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2544.671491968651</v>
      </c>
      <c r="F51" s="258"/>
      <c r="G51" s="44" t="s">
        <v>125</v>
      </c>
      <c r="H51" s="33">
        <f t="shared" si="3"/>
        <v>2544.671491968651</v>
      </c>
      <c r="I51" s="44" t="s">
        <v>126</v>
      </c>
      <c r="J51" s="33">
        <f t="shared" si="4"/>
        <v>2.513916583370027</v>
      </c>
      <c r="K51" s="34">
        <v>16</v>
      </c>
      <c r="L51" s="45"/>
      <c r="M51" s="46" t="s">
        <v>127</v>
      </c>
      <c r="N51" s="47">
        <f>J37+J38+J39+J40+J51</f>
        <v>13.863284597497302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5633.143391990523</v>
      </c>
      <c r="F52" s="258"/>
      <c r="G52" s="44" t="s">
        <v>129</v>
      </c>
      <c r="H52" s="33">
        <f t="shared" si="3"/>
        <v>5633.1433919905221</v>
      </c>
      <c r="I52" s="44" t="s">
        <v>130</v>
      </c>
      <c r="J52" s="33">
        <f t="shared" si="4"/>
        <v>3.8357955284208152</v>
      </c>
      <c r="K52" s="34">
        <v>17</v>
      </c>
      <c r="L52" s="45"/>
      <c r="M52" s="46" t="s">
        <v>131</v>
      </c>
      <c r="N52" s="47">
        <f>J37+J38+J39+J49+J43</f>
        <v>14.090787959498179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14.120481104143852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13.036864446547042</v>
      </c>
      <c r="O54" s="56" t="s">
        <v>140</v>
      </c>
      <c r="P54" s="39">
        <v>886.92119578765289</v>
      </c>
      <c r="Q54" s="39">
        <f t="shared" si="5"/>
        <v>886.92119578765289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43905.372145855683</v>
      </c>
      <c r="K55" s="34">
        <v>20</v>
      </c>
      <c r="L55" s="35" t="s">
        <v>76</v>
      </c>
      <c r="M55" s="36" t="s">
        <v>142</v>
      </c>
      <c r="N55" s="37">
        <f>J37+J38+J39+J49+J50</f>
        <v>13.983680639781609</v>
      </c>
      <c r="O55" s="38" t="s">
        <v>143</v>
      </c>
      <c r="P55" s="39">
        <v>0</v>
      </c>
      <c r="Q55" s="39">
        <f t="shared" si="5"/>
        <v>0</v>
      </c>
      <c r="R55" s="40">
        <f>G61</f>
        <v>1140.6360072250716</v>
      </c>
      <c r="S55" s="40" t="s">
        <v>39</v>
      </c>
      <c r="T55" s="40">
        <f>I61</f>
        <v>1140.6360054351392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14.013373784427282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14.09396159840966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1016.6895264078198</v>
      </c>
      <c r="H58" s="68" t="s">
        <v>39</v>
      </c>
      <c r="I58" s="69">
        <f>C36</f>
        <v>1016.6895240212433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605.74477567352437</v>
      </c>
      <c r="H59" s="68" t="s">
        <v>39</v>
      </c>
      <c r="I59" s="69">
        <f t="shared" ref="I59:I60" si="6">C37</f>
        <v>605.74477388359151</v>
      </c>
      <c r="K59" s="34">
        <v>24</v>
      </c>
      <c r="L59" s="45"/>
      <c r="M59" s="46" t="s">
        <v>151</v>
      </c>
      <c r="N59" s="47">
        <f>J52+J53+J44</f>
        <v>13.835795528420816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886.92119578765289</v>
      </c>
      <c r="H60" s="68" t="s">
        <v>39</v>
      </c>
      <c r="I60" s="69">
        <f t="shared" si="6"/>
        <v>886.92119434649396</v>
      </c>
      <c r="K60" s="34">
        <v>25</v>
      </c>
      <c r="L60" s="53"/>
      <c r="M60" s="54" t="s">
        <v>153</v>
      </c>
      <c r="N60" s="55">
        <f>J52+J41+J42+J50</f>
        <v>12.929757126830474</v>
      </c>
      <c r="O60" s="56" t="s">
        <v>154</v>
      </c>
      <c r="P60" s="39">
        <v>1140.6360072250716</v>
      </c>
      <c r="Q60" s="71">
        <f t="shared" si="5"/>
        <v>1140.6360072250716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1140.6360072250716</v>
      </c>
      <c r="H61" s="74" t="s">
        <v>39</v>
      </c>
      <c r="I61" s="69">
        <f>C39</f>
        <v>1140.6360054351392</v>
      </c>
      <c r="K61" s="264" t="s">
        <v>155</v>
      </c>
      <c r="L61" s="264"/>
      <c r="M61" s="264"/>
      <c r="N61" s="76">
        <f>SUM(N36:N60)</f>
        <v>352.03149328259661</v>
      </c>
      <c r="U61" s="77" t="s">
        <v>156</v>
      </c>
      <c r="V61" s="78">
        <f>SUMPRODUCT($Q$36:$Q$60,V36:V60)</f>
        <v>994.46262476655306</v>
      </c>
      <c r="W61" s="78">
        <f>SUMPRODUCT($Q$36:$Q$60,W36:W60)</f>
        <v>1.4210854715202004E-14</v>
      </c>
      <c r="X61" s="78">
        <f t="shared" ref="X61:AN61" si="7">SUMPRODUCT($Q$36:$Q$60,X36:X60)</f>
        <v>627.97167731479112</v>
      </c>
      <c r="Y61" s="78">
        <f t="shared" si="7"/>
        <v>1622.4343020813444</v>
      </c>
      <c r="Z61" s="78">
        <f t="shared" si="7"/>
        <v>1016.6895264078198</v>
      </c>
      <c r="AA61" s="78">
        <f t="shared" si="7"/>
        <v>2027.5572030127246</v>
      </c>
      <c r="AB61" s="78">
        <f t="shared" si="7"/>
        <v>2027.5572030127246</v>
      </c>
      <c r="AC61" s="78">
        <f t="shared" si="7"/>
        <v>886.92119578765289</v>
      </c>
      <c r="AD61" s="78">
        <f t="shared" si="7"/>
        <v>1.4210854715202004E-14</v>
      </c>
      <c r="AE61" s="78">
        <f t="shared" si="7"/>
        <v>627.97167731479112</v>
      </c>
      <c r="AF61" s="78">
        <f t="shared" si="7"/>
        <v>1.4210854715202004E-14</v>
      </c>
      <c r="AG61" s="78">
        <f t="shared" si="7"/>
        <v>994.46262476655306</v>
      </c>
      <c r="AH61" s="78">
        <f t="shared" si="7"/>
        <v>0</v>
      </c>
      <c r="AI61" s="78">
        <f t="shared" si="7"/>
        <v>605.74477567352437</v>
      </c>
      <c r="AJ61" s="78">
        <f t="shared" si="7"/>
        <v>1746.380782898596</v>
      </c>
      <c r="AK61" s="78">
        <f t="shared" si="7"/>
        <v>1016.6895264078198</v>
      </c>
      <c r="AL61" s="78">
        <f t="shared" si="7"/>
        <v>2027.5572030127246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0.33148754158885102</v>
      </c>
      <c r="W64">
        <f t="shared" ref="W64:AN64" si="8">W61/W63</f>
        <v>9.4739031434680022E-18</v>
      </c>
      <c r="X64">
        <f t="shared" si="8"/>
        <v>0.31398583865739554</v>
      </c>
      <c r="Y64">
        <f t="shared" si="8"/>
        <v>0.54081143402711485</v>
      </c>
      <c r="Z64">
        <f t="shared" si="8"/>
        <v>0.50834476320390987</v>
      </c>
      <c r="AA64">
        <f t="shared" si="8"/>
        <v>1.351704802008483</v>
      </c>
      <c r="AB64">
        <f t="shared" si="8"/>
        <v>0.67585240100424149</v>
      </c>
      <c r="AC64">
        <f t="shared" si="8"/>
        <v>0.88692119578765294</v>
      </c>
      <c r="AD64">
        <f t="shared" si="8"/>
        <v>1.4210854715202004E-17</v>
      </c>
      <c r="AE64">
        <f t="shared" si="8"/>
        <v>0.50237734185183291</v>
      </c>
      <c r="AF64">
        <f t="shared" si="8"/>
        <v>7.105427357601002E-18</v>
      </c>
      <c r="AG64">
        <f t="shared" si="8"/>
        <v>0.49723131238327656</v>
      </c>
      <c r="AH64">
        <f t="shared" si="8"/>
        <v>0</v>
      </c>
      <c r="AI64">
        <f t="shared" si="8"/>
        <v>0.30287238783676218</v>
      </c>
      <c r="AJ64">
        <f t="shared" si="8"/>
        <v>0.77616923684382044</v>
      </c>
      <c r="AK64">
        <f t="shared" si="8"/>
        <v>0.4066758105631279</v>
      </c>
      <c r="AL64">
        <f t="shared" si="8"/>
        <v>1.351704802008483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994.46262476655306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2.5063997694823725</v>
      </c>
      <c r="W67" s="82">
        <f t="shared" ref="W67:AN67" si="9">AB15*(1+0.17*(W61/AB16)^3.8)</f>
        <v>2.5</v>
      </c>
      <c r="X67" s="82">
        <f t="shared" si="9"/>
        <v>2.5052077144384368</v>
      </c>
      <c r="Y67" s="82">
        <f t="shared" si="9"/>
        <v>3.8116672350050931</v>
      </c>
      <c r="Z67" s="82">
        <f t="shared" si="9"/>
        <v>2.5324930646837451</v>
      </c>
      <c r="AA67" s="82">
        <f t="shared" si="9"/>
        <v>3.8357955284208152</v>
      </c>
      <c r="AB67" s="82">
        <f t="shared" si="9"/>
        <v>2.5959016328818367</v>
      </c>
      <c r="AC67" s="82">
        <f t="shared" si="9"/>
        <v>2.7693717568235767</v>
      </c>
      <c r="AD67" s="82">
        <f t="shared" si="9"/>
        <v>2.5</v>
      </c>
      <c r="AE67" s="82">
        <f t="shared" si="9"/>
        <v>2.5310672703035779</v>
      </c>
      <c r="AF67" s="82">
        <f t="shared" si="9"/>
        <v>2.5</v>
      </c>
      <c r="AG67" s="82">
        <f t="shared" si="9"/>
        <v>2.5298752202362342</v>
      </c>
      <c r="AH67" s="82">
        <f t="shared" si="9"/>
        <v>3.75</v>
      </c>
      <c r="AI67" s="82">
        <f t="shared" si="9"/>
        <v>2.5045412532310722</v>
      </c>
      <c r="AJ67" s="82">
        <f t="shared" si="9"/>
        <v>2.6622644371070066</v>
      </c>
      <c r="AK67" s="82">
        <f t="shared" si="9"/>
        <v>2.513916583370027</v>
      </c>
      <c r="AL67" s="82">
        <f t="shared" si="9"/>
        <v>3.8357955284208152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627.97167731479112</v>
      </c>
      <c r="H68" s="6"/>
    </row>
    <row r="69" spans="6:40" x14ac:dyDescent="0.3">
      <c r="F69" s="4" t="s">
        <v>45</v>
      </c>
      <c r="G69" s="4">
        <f>Y61</f>
        <v>1622.4343020813444</v>
      </c>
      <c r="H69" s="6"/>
    </row>
    <row r="70" spans="6:40" x14ac:dyDescent="0.3">
      <c r="F70" s="4" t="s">
        <v>46</v>
      </c>
      <c r="G70" s="4">
        <f>Z61</f>
        <v>1016.6895264078198</v>
      </c>
      <c r="U70" s="41" t="s">
        <v>65</v>
      </c>
      <c r="V70">
        <f t="shared" ref="V70:V94" si="10">SUMPRODUCT($V$67:$AN$67,V36:AN36)</f>
        <v>15.020316352852399</v>
      </c>
      <c r="X70">
        <v>15.000195603366421</v>
      </c>
    </row>
    <row r="71" spans="6:40" x14ac:dyDescent="0.3">
      <c r="F71" s="4" t="s">
        <v>47</v>
      </c>
      <c r="G71" s="4">
        <f>AA61</f>
        <v>2027.5572030127246</v>
      </c>
      <c r="U71" s="41" t="s">
        <v>70</v>
      </c>
      <c r="V71">
        <f t="shared" si="10"/>
        <v>13.89435187277747</v>
      </c>
      <c r="X71">
        <v>13.75090229828113</v>
      </c>
    </row>
    <row r="72" spans="6:40" x14ac:dyDescent="0.3">
      <c r="F72" s="4" t="s">
        <v>48</v>
      </c>
      <c r="G72" s="4">
        <f>AB61</f>
        <v>2027.5572030127246</v>
      </c>
      <c r="U72" s="41" t="s">
        <v>75</v>
      </c>
      <c r="V72">
        <f t="shared" si="10"/>
        <v>14.121855234778348</v>
      </c>
      <c r="X72">
        <v>14.225219683523857</v>
      </c>
    </row>
    <row r="73" spans="6:40" x14ac:dyDescent="0.3">
      <c r="F73" s="4" t="s">
        <v>49</v>
      </c>
      <c r="G73" s="4">
        <f>AC61</f>
        <v>886.92119578765289</v>
      </c>
      <c r="U73" s="41" t="s">
        <v>80</v>
      </c>
      <c r="V73">
        <f t="shared" si="10"/>
        <v>14.151548379424021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13.894351867800879</v>
      </c>
      <c r="X74">
        <v>13.805151472614</v>
      </c>
    </row>
    <row r="75" spans="6:40" x14ac:dyDescent="0.3">
      <c r="F75" s="4" t="s">
        <v>51</v>
      </c>
      <c r="G75" s="4">
        <f>AE61</f>
        <v>627.97167731479112</v>
      </c>
      <c r="U75" s="41" t="s">
        <v>88</v>
      </c>
      <c r="V75">
        <f t="shared" si="10"/>
        <v>14.121855229801756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14.151548374447428</v>
      </c>
      <c r="X76">
        <v>14.326575531725375</v>
      </c>
    </row>
    <row r="77" spans="6:40" x14ac:dyDescent="0.3">
      <c r="F77" s="4" t="s">
        <v>53</v>
      </c>
      <c r="G77" s="4">
        <f>AG61</f>
        <v>994.46262476655306</v>
      </c>
      <c r="U77" s="41" t="s">
        <v>96</v>
      </c>
      <c r="V77">
        <f t="shared" si="10"/>
        <v>14.232136188429806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14.014747915061777</v>
      </c>
      <c r="X78">
        <v>13.750771910176033</v>
      </c>
    </row>
    <row r="79" spans="6:40" x14ac:dyDescent="0.3">
      <c r="F79" s="4" t="s">
        <v>55</v>
      </c>
      <c r="G79" s="4">
        <f>AI61</f>
        <v>605.74477567352437</v>
      </c>
      <c r="U79" s="41" t="s">
        <v>104</v>
      </c>
      <c r="V79">
        <f t="shared" si="10"/>
        <v>14.04444105970745</v>
      </c>
      <c r="X79">
        <v>13.801434953032715</v>
      </c>
    </row>
    <row r="80" spans="6:40" x14ac:dyDescent="0.3">
      <c r="F80" s="4" t="s">
        <v>56</v>
      </c>
      <c r="G80" s="4">
        <f>AJ61</f>
        <v>1746.380782898596</v>
      </c>
      <c r="U80" s="41" t="s">
        <v>108</v>
      </c>
      <c r="V80">
        <f t="shared" si="10"/>
        <v>14.014747910085186</v>
      </c>
      <c r="X80">
        <v>13.808577453496937</v>
      </c>
    </row>
    <row r="81" spans="6:24" x14ac:dyDescent="0.3">
      <c r="F81" s="4" t="s">
        <v>57</v>
      </c>
      <c r="G81" s="4">
        <f>AK61</f>
        <v>1016.6895264078198</v>
      </c>
      <c r="U81" s="41" t="s">
        <v>112</v>
      </c>
      <c r="V81">
        <f t="shared" si="10"/>
        <v>14.044441054730859</v>
      </c>
      <c r="X81">
        <v>13.855684127365585</v>
      </c>
    </row>
    <row r="82" spans="6:24" x14ac:dyDescent="0.3">
      <c r="F82" s="4" t="s">
        <v>58</v>
      </c>
      <c r="G82" s="4">
        <f>AL61</f>
        <v>2027.5572030127246</v>
      </c>
      <c r="U82" s="41" t="s">
        <v>116</v>
      </c>
      <c r="V82">
        <f t="shared" si="10"/>
        <v>14.125028868713237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15.031067270303577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14.201068918126229</v>
      </c>
      <c r="X84">
        <v>13.696318465991869</v>
      </c>
    </row>
    <row r="85" spans="6:24" x14ac:dyDescent="0.3">
      <c r="U85" s="41" t="s">
        <v>128</v>
      </c>
      <c r="V85">
        <f t="shared" si="10"/>
        <v>13.863284597497302</v>
      </c>
      <c r="X85">
        <v>13.75056790087643</v>
      </c>
    </row>
    <row r="86" spans="6:24" x14ac:dyDescent="0.3">
      <c r="U86" s="41" t="s">
        <v>132</v>
      </c>
      <c r="V86">
        <f t="shared" si="10"/>
        <v>14.090787959498179</v>
      </c>
      <c r="X86">
        <v>14.224885286119157</v>
      </c>
    </row>
    <row r="87" spans="6:24" x14ac:dyDescent="0.3">
      <c r="U87" s="41" t="s">
        <v>136</v>
      </c>
      <c r="V87">
        <f t="shared" si="10"/>
        <v>14.120481104143849</v>
      </c>
      <c r="X87">
        <v>14.271991959987805</v>
      </c>
    </row>
    <row r="88" spans="6:24" x14ac:dyDescent="0.3">
      <c r="U88" s="41" t="s">
        <v>140</v>
      </c>
      <c r="V88">
        <f t="shared" si="10"/>
        <v>13.036864446547044</v>
      </c>
      <c r="X88">
        <v>11.68222407686552</v>
      </c>
    </row>
    <row r="89" spans="6:24" x14ac:dyDescent="0.3">
      <c r="U89" s="41" t="s">
        <v>143</v>
      </c>
      <c r="V89">
        <f t="shared" si="10"/>
        <v>13.983680639781609</v>
      </c>
      <c r="X89">
        <v>13.753993881759367</v>
      </c>
    </row>
    <row r="90" spans="6:24" x14ac:dyDescent="0.3">
      <c r="U90" s="41" t="s">
        <v>145</v>
      </c>
      <c r="V90">
        <f t="shared" si="10"/>
        <v>14.01337378442728</v>
      </c>
      <c r="X90">
        <v>13.801100555628015</v>
      </c>
    </row>
    <row r="91" spans="6:24" x14ac:dyDescent="0.3">
      <c r="U91" s="41" t="s">
        <v>148</v>
      </c>
      <c r="V91">
        <f t="shared" si="10"/>
        <v>14.09396159840966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13.835795528420816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12.929757126830474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2.5063997694823725</v>
      </c>
      <c r="K97" s="4" t="s">
        <v>61</v>
      </c>
      <c r="L97" s="76">
        <f>MIN(N36:N43)</f>
        <v>13.894351867800879</v>
      </c>
      <c r="M97" s="135" t="s">
        <v>11</v>
      </c>
      <c r="N97" s="4">
        <v>15</v>
      </c>
      <c r="O97" s="4">
        <v>99999</v>
      </c>
      <c r="P97" s="76">
        <f>L97</f>
        <v>13.894351867800879</v>
      </c>
      <c r="Q97" s="76">
        <f>L98</f>
        <v>14.014747910085186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14.014747910085186</v>
      </c>
      <c r="M98" s="135" t="s">
        <v>12</v>
      </c>
      <c r="N98" s="4">
        <v>99999</v>
      </c>
      <c r="O98" s="4">
        <v>15</v>
      </c>
      <c r="P98" s="76">
        <f>L99</f>
        <v>13.036864446547042</v>
      </c>
      <c r="Q98" s="76">
        <f>L100</f>
        <v>12.929757126830474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2.5052077144384368</v>
      </c>
      <c r="K99" s="4" t="s">
        <v>71</v>
      </c>
      <c r="L99" s="76">
        <f>MIN(N50:N54)</f>
        <v>13.036864446547042</v>
      </c>
      <c r="M99" s="135" t="s">
        <v>13</v>
      </c>
      <c r="N99" s="76">
        <f>L101</f>
        <v>14.232136188429806</v>
      </c>
      <c r="O99" s="76">
        <f>L102</f>
        <v>13.036864446547044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3.8116672350050931</v>
      </c>
      <c r="K100" s="4" t="s">
        <v>76</v>
      </c>
      <c r="L100" s="76">
        <f>MIN(N55:N60)</f>
        <v>12.929757126830474</v>
      </c>
      <c r="M100" s="135" t="s">
        <v>14</v>
      </c>
      <c r="N100" s="76">
        <f>L104</f>
        <v>14.125028868713237</v>
      </c>
      <c r="O100" s="76">
        <f>L105</f>
        <v>12.929757126830474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2.5324930646837451</v>
      </c>
      <c r="K101" s="4" t="s">
        <v>252</v>
      </c>
      <c r="L101" s="76">
        <f>J104+J103+J102+J107+J106</f>
        <v>14.232136188429806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3.8357955284208152</v>
      </c>
      <c r="K102" s="4" t="s">
        <v>253</v>
      </c>
      <c r="L102" s="76">
        <f>J104+J103+J102+J113</f>
        <v>13.036864446547044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2.5959016328818367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2.7693717568235767</v>
      </c>
      <c r="K104" s="4" t="s">
        <v>255</v>
      </c>
      <c r="L104" s="76">
        <f>J111+J103+J102+J107+J106</f>
        <v>14.125028868713237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12.929757126830474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2.5310672703035779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2.5298752202362342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2.5045412532310722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2.6622644371070066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2.513916583370027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3.8357955284208152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2024-01-07T17:08:17Z</dcterms:modified>
</cp:coreProperties>
</file>