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2DA17C6E-F132-4557-AE79-D36B22C67B87}" xr6:coauthVersionLast="47" xr6:coauthVersionMax="47" xr10:uidLastSave="{00000000-0000-0000-0000-000000000000}"/>
  <bookViews>
    <workbookView xWindow="-264" yWindow="672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<sst xmlns="http://schemas.openxmlformats.org/spreadsheetml/2006/main" count="2044" uniqueCount="259">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</sst>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14.152618994554178</v>
      </c>
      <c r="L28" s="147">
        <v>14.332017907470124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14.071386909549572</v>
      </c>
      <c r="L29" s="147">
        <v>14.129264398063288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14.847175263829596</v>
      </c>
      <c r="J30" s="4">
        <v>14.073122508570187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14.9033171533227</v>
      </c>
      <c r="J31" s="4">
        <v>14.129264398063288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14.488148284199877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2.8382952339410372E-11</v>
      </c>
      <c r="V44" s="215">
        <f t="shared" si="1"/>
        <v>2.0322045001976498E-11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3.3016120436849451E-11</v>
      </c>
      <c r="V45" s="215">
        <f t="shared" si="1"/>
        <v>2.9644176836216379E-11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7.7779389605651907E-12</v>
      </c>
      <c r="T46" s="215">
        <f t="shared" si="1"/>
        <v>3.2909642196458264E-11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7.0043573701277955E-12</v>
      </c>
      <c r="T47" s="215">
        <f t="shared" si="1"/>
        <v>2.9644176836216379E-11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2.8382952339410372E-11</v>
      </c>
      <c r="V53" s="216">
        <f t="shared" si="2"/>
        <v>2.0322045001976498E-11</v>
      </c>
      <c r="W53" s="165">
        <f>N40</f>
        <v>2050</v>
      </c>
      <c r="X53" s="165">
        <f>SUM(S53:V53)</f>
        <v>5.4552904621256381E-11</v>
      </c>
      <c r="Y53" s="129">
        <f>W53/X53</f>
        <v>37578200725195.18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3.3016120436849451E-11</v>
      </c>
      <c r="V54" s="216">
        <f t="shared" si="2"/>
        <v>2.9644176836216379E-11</v>
      </c>
      <c r="W54" s="165">
        <f>N41</f>
        <v>2050</v>
      </c>
      <c r="X54" s="165">
        <f>SUM(S54:V54)</f>
        <v>6.8508204552935344E-11</v>
      </c>
      <c r="Y54" s="129">
        <f>W54/X54</f>
        <v>29923423236351.105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7.7779389605651907E-12</v>
      </c>
      <c r="T55" s="216">
        <f t="shared" si="2"/>
        <v>3.2909642196458264E-11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4.6535488436892961E-11</v>
      </c>
      <c r="Y55" s="129">
        <f>W55/X55</f>
        <v>22649380836076.004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7.0043573701277955E-12</v>
      </c>
      <c r="T56" s="216">
        <f t="shared" si="2"/>
        <v>2.9644176836216379E-11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4.2496441486213684E-11</v>
      </c>
      <c r="Y56" s="129">
        <f>W56/X56</f>
        <v>26072771301555.859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2.0630203610562494E-11</v>
      </c>
      <c r="T58" s="165">
        <f>SUM(T53:T56)</f>
        <v>6.8401726312544151E-11</v>
      </c>
      <c r="U58" s="165">
        <f>SUM(U53:U56)</f>
        <v>6.7246980056129325E-11</v>
      </c>
      <c r="V58" s="165">
        <f>SUM(V53:V56)</f>
        <v>5.5814129118062382E-11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99368868998966.969</v>
      </c>
      <c r="T59" s="120">
        <f>T57/T58</f>
        <v>29970003836351.301</v>
      </c>
      <c r="U59" s="120">
        <f>U57/U58</f>
        <v>15673566294281.963</v>
      </c>
      <c r="V59" s="120">
        <f>V57/V58</f>
        <v>19851604199651.172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581.09993241145821</v>
      </c>
      <c r="T64" s="216">
        <f t="shared" si="3"/>
        <v>0</v>
      </c>
      <c r="U64" s="216">
        <f t="shared" si="3"/>
        <v>444.86208511919381</v>
      </c>
      <c r="V64" s="216">
        <f t="shared" si="3"/>
        <v>403.42519390673675</v>
      </c>
      <c r="W64" s="165">
        <f>W53</f>
        <v>2050</v>
      </c>
      <c r="X64" s="165">
        <f>SUM(S64:V64)</f>
        <v>1429.3872114373887</v>
      </c>
      <c r="Y64" s="129">
        <f>W64/X64</f>
        <v>1.4341810137915845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175.26180361231582</v>
      </c>
      <c r="U65" s="216">
        <f t="shared" si="3"/>
        <v>517.48035244695745</v>
      </c>
      <c r="V65" s="216">
        <f t="shared" si="3"/>
        <v>588.48446537703501</v>
      </c>
      <c r="W65" s="165">
        <f>W54</f>
        <v>2050</v>
      </c>
      <c r="X65" s="165">
        <f>SUM(S65:V65)</f>
        <v>1281.2266214363083</v>
      </c>
      <c r="Y65" s="129">
        <f>W65/X65</f>
        <v>1.6000291952268872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772.8849976543637</v>
      </c>
      <c r="T66" s="216">
        <f t="shared" si="3"/>
        <v>986.30210288080286</v>
      </c>
      <c r="U66" s="216">
        <f t="shared" si="3"/>
        <v>91.65756243384881</v>
      </c>
      <c r="V66" s="216">
        <f t="shared" si="3"/>
        <v>0</v>
      </c>
      <c r="W66" s="165">
        <f>W55</f>
        <v>1054</v>
      </c>
      <c r="X66" s="165">
        <f>SUM(S66:V66)</f>
        <v>1850.8446629690154</v>
      </c>
      <c r="Y66" s="129">
        <f>W66/X66</f>
        <v>0.56946972433074727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696.01506993417775</v>
      </c>
      <c r="T67" s="216">
        <f t="shared" si="3"/>
        <v>888.43609350688121</v>
      </c>
      <c r="U67" s="216">
        <f t="shared" si="3"/>
        <v>0</v>
      </c>
      <c r="V67" s="216">
        <f t="shared" si="3"/>
        <v>116.09034071622816</v>
      </c>
      <c r="W67" s="165">
        <f>W56</f>
        <v>1108</v>
      </c>
      <c r="X67" s="165">
        <f>SUM(S67:V67)</f>
        <v>1700.5415041572871</v>
      </c>
      <c r="Y67" s="129">
        <f>W67/X67</f>
        <v>0.65155716416876019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833.40249018008637</v>
      </c>
      <c r="T75" s="216">
        <f t="shared" si="4"/>
        <v>0</v>
      </c>
      <c r="U75" s="216">
        <f t="shared" si="4"/>
        <v>638.01275623368349</v>
      </c>
      <c r="V75" s="216">
        <f t="shared" si="4"/>
        <v>578.58475358623025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280.42400258782641</v>
      </c>
      <c r="U76" s="216">
        <f t="shared" si="4"/>
        <v>827.98367187143128</v>
      </c>
      <c r="V76" s="216">
        <f t="shared" si="4"/>
        <v>941.59232554074231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440.13460655360075</v>
      </c>
      <c r="T77" s="216">
        <f t="shared" si="4"/>
        <v>561.66918663436718</v>
      </c>
      <c r="U77" s="216">
        <f t="shared" si="4"/>
        <v>52.196206812032138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453.49360518503414</v>
      </c>
      <c r="T78" s="216">
        <f t="shared" si="4"/>
        <v>578.86690163051503</v>
      </c>
      <c r="U78" s="216">
        <f t="shared" si="4"/>
        <v>0</v>
      </c>
      <c r="V78" s="216">
        <f t="shared" si="4"/>
        <v>75.639493184450771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1727.0307019187212</v>
      </c>
      <c r="T80" s="165">
        <f>SUM(T75:T78)</f>
        <v>1420.9600908527086</v>
      </c>
      <c r="U80" s="165">
        <f>SUM(U75:U78)</f>
        <v>1518.192634917147</v>
      </c>
      <c r="V80" s="165">
        <f>SUM(V75:V78)</f>
        <v>1595.8165723114234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1.1870084288151113</v>
      </c>
      <c r="T81" s="120">
        <f>T79/T80</f>
        <v>1.4426865421461688</v>
      </c>
      <c r="U81" s="120">
        <f>U79/U80</f>
        <v>0.6942465506411315</v>
      </c>
      <c r="V81" s="120">
        <f>V79/V80</f>
        <v>0.69431538638249835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989.25578043926555</v>
      </c>
      <c r="T86" s="131">
        <f t="shared" si="5"/>
        <v>0</v>
      </c>
      <c r="U86" s="131">
        <f t="shared" si="5"/>
        <v>442.93815528027585</v>
      </c>
      <c r="V86" s="131">
        <f t="shared" si="5"/>
        <v>401.72029674124605</v>
      </c>
      <c r="W86" s="165">
        <f>W75</f>
        <v>2050</v>
      </c>
      <c r="X86" s="165">
        <f>SUM(S86:V86)</f>
        <v>1833.9142324607876</v>
      </c>
      <c r="Y86" s="129">
        <f>W86/X86</f>
        <v>1.1178276299482466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404.56393462821956</v>
      </c>
      <c r="U87" s="131">
        <f t="shared" si="5"/>
        <v>574.82480818391957</v>
      </c>
      <c r="V87" s="131">
        <f t="shared" si="5"/>
        <v>653.76203932261569</v>
      </c>
      <c r="W87" s="165">
        <f>W76</f>
        <v>2050</v>
      </c>
      <c r="X87" s="165">
        <f>SUM(S87:V87)</f>
        <v>1633.1507821347548</v>
      </c>
      <c r="Y87" s="129">
        <f>W87/X87</f>
        <v>1.2552423342812018</v>
      </c>
    </row>
    <row r="88" spans="17:25" ht="15.6" x14ac:dyDescent="0.3">
      <c r="Q88" s="128"/>
      <c r="R88" s="131">
        <v>3</v>
      </c>
      <c r="S88" s="131">
        <f t="shared" si="5"/>
        <v>522.44348779234679</v>
      </c>
      <c r="T88" s="131">
        <f t="shared" si="5"/>
        <v>810.31257669558624</v>
      </c>
      <c r="U88" s="131">
        <f t="shared" si="5"/>
        <v>36.237036535804442</v>
      </c>
      <c r="V88" s="131">
        <f t="shared" si="5"/>
        <v>0</v>
      </c>
      <c r="W88" s="165">
        <f>W77</f>
        <v>1054</v>
      </c>
      <c r="X88" s="165">
        <f>SUM(S88:V88)</f>
        <v>1368.9931010237376</v>
      </c>
      <c r="Y88" s="129">
        <f>W88/X88</f>
        <v>0.76990892007550316</v>
      </c>
    </row>
    <row r="89" spans="17:25" ht="15.6" x14ac:dyDescent="0.3">
      <c r="Q89" s="128"/>
      <c r="R89" s="131">
        <v>4</v>
      </c>
      <c r="S89" s="131">
        <f t="shared" si="5"/>
        <v>538.30073176838778</v>
      </c>
      <c r="T89" s="131">
        <f t="shared" si="5"/>
        <v>835.12348867619414</v>
      </c>
      <c r="U89" s="131">
        <f t="shared" si="5"/>
        <v>0</v>
      </c>
      <c r="V89" s="131">
        <f t="shared" si="5"/>
        <v>52.517663936138284</v>
      </c>
      <c r="W89" s="165">
        <f>W78</f>
        <v>1108</v>
      </c>
      <c r="X89" s="165">
        <f>SUM(S89:V89)</f>
        <v>1425.94188438072</v>
      </c>
      <c r="Y89" s="129">
        <f>W89/X89</f>
        <v>0.77703026479315407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1053.9999999999998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1.0000000000000002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1105.8174444610272</v>
      </c>
      <c r="T97" s="131">
        <f t="shared" si="6"/>
        <v>0</v>
      </c>
      <c r="U97" s="131">
        <f t="shared" si="6"/>
        <v>495.12850833059917</v>
      </c>
      <c r="V97" s="131">
        <f t="shared" si="6"/>
        <v>449.05404720837339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507.82577766871384</v>
      </c>
      <c r="U98" s="131">
        <f t="shared" si="6"/>
        <v>721.54443402752725</v>
      </c>
      <c r="V98" s="131">
        <f t="shared" si="6"/>
        <v>820.62978830375891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402.23390148668506</v>
      </c>
      <c r="T99" s="131">
        <f t="shared" si="6"/>
        <v>623.86688084729713</v>
      </c>
      <c r="U99" s="131">
        <f t="shared" si="6"/>
        <v>27.899217666017751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418.27596014433897</v>
      </c>
      <c r="T100" s="131">
        <f t="shared" si="6"/>
        <v>648.91622554104572</v>
      </c>
      <c r="U100" s="131">
        <f t="shared" si="6"/>
        <v>0</v>
      </c>
      <c r="V100" s="131">
        <f t="shared" si="6"/>
        <v>40.807814314615406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1926.3273060920512</v>
      </c>
      <c r="T102" s="165">
        <f>SUM(T97:T100)</f>
        <v>1780.6088840570565</v>
      </c>
      <c r="U102" s="165">
        <f>SUM(U97:U100)</f>
        <v>1244.5721600241441</v>
      </c>
      <c r="V102" s="165">
        <f>SUM(V97:V100)</f>
        <v>1310.4916498267476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1.0642012878688016</v>
      </c>
      <c r="T103" s="120">
        <f>T101/T102</f>
        <v>1.1512915713018039</v>
      </c>
      <c r="U103" s="120">
        <f>U101/U102</f>
        <v>0.84687737188300349</v>
      </c>
      <c r="V103" s="120">
        <f>V101/V102</f>
        <v>0.84548421208672497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1176.8123485432122</v>
      </c>
      <c r="T108" s="131">
        <f t="shared" ref="T108:V108" si="7">T97*T$103</f>
        <v>0</v>
      </c>
      <c r="U108" s="131">
        <f t="shared" si="7"/>
        <v>419.31312987936963</v>
      </c>
      <c r="V108" s="131">
        <f t="shared" si="7"/>
        <v>379.66810728832655</v>
      </c>
      <c r="W108" s="165">
        <f>W97</f>
        <v>2050</v>
      </c>
      <c r="X108" s="165">
        <f>SUM(S108:V108)</f>
        <v>1975.7935857109085</v>
      </c>
      <c r="Y108" s="129">
        <f>W108/X108</f>
        <v>1.0375577766957835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584.65553751977404</v>
      </c>
      <c r="U109" s="131">
        <f t="shared" si="8"/>
        <v>611.05965398604144</v>
      </c>
      <c r="V109" s="131">
        <f t="shared" si="8"/>
        <v>693.82952997889947</v>
      </c>
      <c r="W109" s="165">
        <f>W98</f>
        <v>2050</v>
      </c>
      <c r="X109" s="165">
        <f>SUM(S109:V109)</f>
        <v>1889.544721484715</v>
      </c>
      <c r="Y109" s="129">
        <f>W109/X109</f>
        <v>1.0849174283576664</v>
      </c>
    </row>
    <row r="110" spans="17:25" ht="15.6" x14ac:dyDescent="0.3">
      <c r="Q110" s="70"/>
      <c r="R110" s="131">
        <v>3</v>
      </c>
      <c r="S110" s="131">
        <f t="shared" ref="S110:V110" si="9">S99*S$103</f>
        <v>428.05783598662293</v>
      </c>
      <c r="T110" s="131">
        <f t="shared" si="9"/>
        <v>718.25268153384002</v>
      </c>
      <c r="U110" s="131">
        <f t="shared" si="9"/>
        <v>23.627216134588977</v>
      </c>
      <c r="V110" s="131">
        <f t="shared" si="9"/>
        <v>0</v>
      </c>
      <c r="W110" s="165">
        <f>W99</f>
        <v>1054</v>
      </c>
      <c r="X110" s="165">
        <f>SUM(S110:V110)</f>
        <v>1169.9377336550519</v>
      </c>
      <c r="Y110" s="129">
        <f>W110/X110</f>
        <v>0.90090264608113291</v>
      </c>
    </row>
    <row r="111" spans="17:25" ht="15.6" x14ac:dyDescent="0.3">
      <c r="Q111" s="70"/>
      <c r="R111" s="131">
        <v>4</v>
      </c>
      <c r="S111" s="131">
        <f t="shared" ref="S111:V111" si="10">S100*S$103</f>
        <v>445.12981547016506</v>
      </c>
      <c r="T111" s="131">
        <f t="shared" si="10"/>
        <v>747.09178094638628</v>
      </c>
      <c r="U111" s="131">
        <f t="shared" si="10"/>
        <v>0</v>
      </c>
      <c r="V111" s="131">
        <f t="shared" si="10"/>
        <v>34.502362732773982</v>
      </c>
      <c r="W111" s="165">
        <f>W100</f>
        <v>1108</v>
      </c>
      <c r="X111" s="165">
        <f>SUM(S111:V111)</f>
        <v>1226.7239591493253</v>
      </c>
      <c r="Y111" s="129">
        <f>W111/X111</f>
        <v>0.90321868398848693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2050.0000000000005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0.99999999999999978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14.488148284199877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2.8382952339410372E-11</v>
      </c>
      <c r="H7" s="132">
        <f>'Trip Length Frequency'!V44</f>
        <v>2.0322045001976498E-11</v>
      </c>
      <c r="I7" s="120">
        <f>SUMPRODUCT(E18:H18,E7:H7)</f>
        <v>6.4420667551660979E-8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2.8382952339410372E-11</v>
      </c>
      <c r="R7" s="132">
        <f t="shared" si="0"/>
        <v>2.0322045001976498E-11</v>
      </c>
      <c r="S7" s="120">
        <f>SUMPRODUCT(O18:R18,O7:R7)</f>
        <v>9.7863010388189063E-8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2.8382952339410372E-11</v>
      </c>
      <c r="AB7" s="132">
        <f t="shared" si="1"/>
        <v>2.0322045001976498E-11</v>
      </c>
      <c r="AC7" s="120">
        <f>SUMPRODUCT(Y18:AB18,Y7:AB7)</f>
        <v>9.7863010388189063E-8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2.8382952339410372E-11</v>
      </c>
      <c r="AL7" s="132">
        <f t="shared" si="2"/>
        <v>2.0322045001976498E-11</v>
      </c>
      <c r="AM7" s="120">
        <f>SUMPRODUCT(AI18:AL18,AI7:AL7)</f>
        <v>1.1087256743942843E-7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2.8382952339410372E-11</v>
      </c>
      <c r="AV7" s="132">
        <f t="shared" si="3"/>
        <v>2.0322045001976498E-11</v>
      </c>
      <c r="AW7" s="120">
        <f>SUMPRODUCT(AS18:AV18,AS7:AV7)</f>
        <v>1.181221810745471E-7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2.8382952339410372E-11</v>
      </c>
      <c r="BF7" s="132">
        <f t="shared" si="4"/>
        <v>2.0322045001976498E-11</v>
      </c>
      <c r="BG7" s="120">
        <f>SUMPRODUCT(BC18:BF18,BC7:BF7)</f>
        <v>1.2591885385843737E-7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2.8382952339410372E-11</v>
      </c>
      <c r="BP7" s="132">
        <f t="shared" si="5"/>
        <v>2.0322045001976498E-11</v>
      </c>
      <c r="BQ7" s="120">
        <f>SUMPRODUCT(BM18:BP18,BM7:BP7)</f>
        <v>1.4243250800465178E-7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3.3016120436849451E-11</v>
      </c>
      <c r="H8" s="132">
        <f>'Trip Length Frequency'!V45</f>
        <v>2.9644176836216379E-11</v>
      </c>
      <c r="I8" s="120">
        <f>SUMPRODUCT(E18:H18,E8:H8)</f>
        <v>7.9632948798699559E-8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3.3016120436849451E-11</v>
      </c>
      <c r="R8" s="132">
        <f t="shared" si="0"/>
        <v>2.9644176836216379E-11</v>
      </c>
      <c r="S8" s="120">
        <f>SUMPRODUCT(O18:R18,O8:R8)</f>
        <v>1.2504064770778389E-7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3.3016120436849451E-11</v>
      </c>
      <c r="AB8" s="132">
        <f t="shared" si="1"/>
        <v>2.9644176836216379E-11</v>
      </c>
      <c r="AC8" s="120">
        <f>SUMPRODUCT(Y18:AB18,Y8:AB8)</f>
        <v>1.2504064770778389E-7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3.3016120436849451E-11</v>
      </c>
      <c r="AL8" s="132">
        <f t="shared" si="2"/>
        <v>2.9644176836216379E-11</v>
      </c>
      <c r="AM8" s="120">
        <f>SUMPRODUCT(AI18:AL18,AI8:AL8)</f>
        <v>1.4169690530795667E-7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3.3016120436849451E-11</v>
      </c>
      <c r="AV8" s="132">
        <f t="shared" si="3"/>
        <v>2.9644176836216379E-11</v>
      </c>
      <c r="AW8" s="120">
        <f>SUMPRODUCT(AS18:AV18,AS8:AV8)</f>
        <v>1.5097862672821284E-7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3.3016120436849451E-11</v>
      </c>
      <c r="BF8" s="132">
        <f t="shared" si="4"/>
        <v>2.9644176836216379E-11</v>
      </c>
      <c r="BG8" s="120">
        <f>SUMPRODUCT(BC18:BF18,BC8:BF8)</f>
        <v>1.6096073523210571E-7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3.3016120436849451E-11</v>
      </c>
      <c r="BP8" s="132">
        <f t="shared" si="5"/>
        <v>2.9644176836216379E-11</v>
      </c>
      <c r="BQ8" s="120">
        <f>SUMPRODUCT(BM18:BP18,BM8:BP8)</f>
        <v>1.8208785903146788E-7</v>
      </c>
      <c r="BS8" s="129"/>
    </row>
    <row r="9" spans="2:71" x14ac:dyDescent="0.3">
      <c r="C9" s="128"/>
      <c r="D9" s="4" t="s">
        <v>13</v>
      </c>
      <c r="E9" s="132">
        <f>'Trip Length Frequency'!S46</f>
        <v>7.7779389605651907E-12</v>
      </c>
      <c r="F9" s="132">
        <f>'Trip Length Frequency'!T46</f>
        <v>3.2909642196458264E-11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8.9573235644880537E-8</v>
      </c>
      <c r="K9" s="129"/>
      <c r="M9" s="128"/>
      <c r="N9" s="4" t="s">
        <v>13</v>
      </c>
      <c r="O9" s="132">
        <f t="shared" si="0"/>
        <v>7.7779389605651907E-12</v>
      </c>
      <c r="P9" s="132">
        <f t="shared" si="0"/>
        <v>3.2909642196458264E-11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7.6123567696495464E-8</v>
      </c>
      <c r="U9" s="129"/>
      <c r="W9" s="128"/>
      <c r="X9" s="4" t="s">
        <v>13</v>
      </c>
      <c r="Y9" s="132">
        <f t="shared" si="1"/>
        <v>7.7779389605651907E-12</v>
      </c>
      <c r="Z9" s="132">
        <f t="shared" si="1"/>
        <v>3.2909642196458264E-11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7.6123567696495464E-8</v>
      </c>
      <c r="AE9" s="129"/>
      <c r="AG9" s="128"/>
      <c r="AH9" s="4" t="s">
        <v>13</v>
      </c>
      <c r="AI9" s="132">
        <f t="shared" si="2"/>
        <v>7.7779389605651907E-12</v>
      </c>
      <c r="AJ9" s="132">
        <f t="shared" si="2"/>
        <v>3.2909642196458264E-11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8.6321288065006611E-8</v>
      </c>
      <c r="AO9" s="129"/>
      <c r="AQ9" s="128"/>
      <c r="AR9" s="4" t="s">
        <v>13</v>
      </c>
      <c r="AS9" s="132">
        <f t="shared" si="3"/>
        <v>7.7779389605651907E-12</v>
      </c>
      <c r="AT9" s="132">
        <f t="shared" si="3"/>
        <v>3.2909642196458264E-11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9.2013507248571484E-8</v>
      </c>
      <c r="AY9" s="129"/>
      <c r="BA9" s="128"/>
      <c r="BB9" s="4" t="s">
        <v>13</v>
      </c>
      <c r="BC9" s="132">
        <f t="shared" si="4"/>
        <v>7.7779389605651907E-12</v>
      </c>
      <c r="BD9" s="132">
        <f t="shared" si="4"/>
        <v>3.2909642196458264E-11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9.8142192218218664E-8</v>
      </c>
      <c r="BI9" s="129"/>
      <c r="BK9" s="128"/>
      <c r="BL9" s="4" t="s">
        <v>13</v>
      </c>
      <c r="BM9" s="132">
        <f t="shared" si="5"/>
        <v>7.7779389605651907E-12</v>
      </c>
      <c r="BN9" s="132">
        <f t="shared" si="5"/>
        <v>3.2909642196458264E-11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1.1108019149003805E-7</v>
      </c>
      <c r="BS9" s="129"/>
    </row>
    <row r="10" spans="2:71" x14ac:dyDescent="0.3">
      <c r="C10" s="128"/>
      <c r="D10" s="4" t="s">
        <v>14</v>
      </c>
      <c r="E10" s="132">
        <f>'Trip Length Frequency'!S47</f>
        <v>7.0043573701277955E-12</v>
      </c>
      <c r="F10" s="132">
        <f>'Trip Length Frequency'!T47</f>
        <v>2.9644176836216379E-11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8.1608976389100961E-8</v>
      </c>
      <c r="K10" s="129"/>
      <c r="M10" s="128"/>
      <c r="N10" s="4" t="s">
        <v>14</v>
      </c>
      <c r="O10" s="132">
        <f t="shared" si="0"/>
        <v>7.0043573701277955E-12</v>
      </c>
      <c r="P10" s="132">
        <f t="shared" si="0"/>
        <v>2.9644176836216379E-11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6.8728101873381774E-8</v>
      </c>
      <c r="U10" s="129"/>
      <c r="W10" s="128"/>
      <c r="X10" s="4" t="s">
        <v>14</v>
      </c>
      <c r="Y10" s="132">
        <f t="shared" si="1"/>
        <v>7.0043573701277955E-12</v>
      </c>
      <c r="Z10" s="132">
        <f t="shared" si="1"/>
        <v>2.9644176836216379E-11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6.8728101873381774E-8</v>
      </c>
      <c r="AE10" s="129"/>
      <c r="AG10" s="128"/>
      <c r="AH10" s="4" t="s">
        <v>14</v>
      </c>
      <c r="AI10" s="132">
        <f t="shared" si="2"/>
        <v>7.0043573701277955E-12</v>
      </c>
      <c r="AJ10" s="132">
        <f t="shared" si="2"/>
        <v>2.9644176836216379E-11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7.7946482450148344E-8</v>
      </c>
      <c r="AO10" s="129"/>
      <c r="AQ10" s="128"/>
      <c r="AR10" s="4" t="s">
        <v>14</v>
      </c>
      <c r="AS10" s="132">
        <f t="shared" si="3"/>
        <v>7.0043573701277955E-12</v>
      </c>
      <c r="AT10" s="132">
        <f t="shared" si="3"/>
        <v>2.9644176836216379E-11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8.3092886286556949E-8</v>
      </c>
      <c r="AY10" s="129"/>
      <c r="BA10" s="128"/>
      <c r="BB10" s="4" t="s">
        <v>14</v>
      </c>
      <c r="BC10" s="132">
        <f t="shared" si="4"/>
        <v>7.0043573701277955E-12</v>
      </c>
      <c r="BD10" s="132">
        <f t="shared" si="4"/>
        <v>2.9644176836216379E-11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8.8634499320959122E-8</v>
      </c>
      <c r="BI10" s="129"/>
      <c r="BK10" s="128"/>
      <c r="BL10" s="4" t="s">
        <v>14</v>
      </c>
      <c r="BM10" s="132">
        <f t="shared" si="5"/>
        <v>7.0043573701277955E-12</v>
      </c>
      <c r="BN10" s="132">
        <f t="shared" si="5"/>
        <v>2.9644176836216379E-11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1.0032737550570353E-7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381.48984289775427</v>
      </c>
      <c r="F14" s="139">
        <f t="shared" si="6"/>
        <v>0</v>
      </c>
      <c r="G14" s="139">
        <f t="shared" si="6"/>
        <v>951.977796109981</v>
      </c>
      <c r="H14" s="139">
        <f t="shared" si="6"/>
        <v>716.53236099226467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173.53316553902903</v>
      </c>
      <c r="P14" s="139">
        <f t="shared" si="7"/>
        <v>0</v>
      </c>
      <c r="Q14" s="139">
        <f t="shared" si="7"/>
        <v>1216.307149929132</v>
      </c>
      <c r="R14" s="139">
        <f t="shared" si="7"/>
        <v>796.90623568311923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185.21402736517945</v>
      </c>
      <c r="Z14" s="139">
        <f t="shared" ref="Z14:AB14" si="8">$AC14*(Z$18*Z7*1)/$AC7</f>
        <v>0</v>
      </c>
      <c r="AA14" s="139">
        <f t="shared" si="8"/>
        <v>1298.1791984931608</v>
      </c>
      <c r="AB14" s="139">
        <f t="shared" si="8"/>
        <v>850.54757622167233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197.60952500341705</v>
      </c>
      <c r="AJ14" s="139">
        <f t="shared" ref="AJ14:AL14" si="9">$AM14*(AJ$18*AJ7*1)/$AM7</f>
        <v>0</v>
      </c>
      <c r="AK14" s="139">
        <f t="shared" si="9"/>
        <v>1385.8684971945877</v>
      </c>
      <c r="AL14" s="139">
        <f t="shared" si="9"/>
        <v>908.90601776426217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211.07933947362775</v>
      </c>
      <c r="AT14" s="139">
        <f t="shared" ref="AT14:AV14" si="10">$AW14*(AT$18*AT7*1)/$AW7</f>
        <v>0</v>
      </c>
      <c r="AU14" s="139">
        <f t="shared" si="10"/>
        <v>1480.4246114178977</v>
      </c>
      <c r="AV14" s="139">
        <f t="shared" si="10"/>
        <v>971.43521390438059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225.60429707257123</v>
      </c>
      <c r="BD14" s="139">
        <f t="shared" ref="BD14:BF14" si="11">$BG14*(BD$18*BD7*1)/$BG7</f>
        <v>0</v>
      </c>
      <c r="BE14" s="139">
        <f t="shared" si="11"/>
        <v>1582.164424345091</v>
      </c>
      <c r="BF14" s="139">
        <f t="shared" si="11"/>
        <v>1038.7667136584928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241.26744498362316</v>
      </c>
      <c r="BN14" s="139">
        <f t="shared" ref="BN14:BP14" si="12">$BQ14*(BN$18*BN7*1)/$BQ7</f>
        <v>0</v>
      </c>
      <c r="BO14" s="139">
        <f t="shared" si="12"/>
        <v>1691.6359461836089</v>
      </c>
      <c r="BP14" s="139">
        <f t="shared" si="12"/>
        <v>1111.2701882520817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308.61384281744614</v>
      </c>
      <c r="G15" s="139">
        <f t="shared" si="6"/>
        <v>895.83435630686574</v>
      </c>
      <c r="H15" s="139">
        <f t="shared" si="6"/>
        <v>845.55180087568817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169.6100635281004</v>
      </c>
      <c r="Q15" s="139">
        <f t="shared" si="7"/>
        <v>1107.3351561009715</v>
      </c>
      <c r="R15" s="139">
        <f t="shared" si="7"/>
        <v>909.80133152220833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181.02685357075512</v>
      </c>
      <c r="AA15" s="139">
        <f t="shared" si="13"/>
        <v>1181.872083457057</v>
      </c>
      <c r="AB15" s="139">
        <f t="shared" si="13"/>
        <v>971.04186505220036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193.55974123871243</v>
      </c>
      <c r="AK15" s="139">
        <f t="shared" si="14"/>
        <v>1261.4040878793576</v>
      </c>
      <c r="AL15" s="139">
        <f t="shared" si="14"/>
        <v>1037.4202108441971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206.95039552772604</v>
      </c>
      <c r="AU15" s="139">
        <f t="shared" si="15"/>
        <v>1347.3199956935969</v>
      </c>
      <c r="AV15" s="139">
        <f t="shared" si="15"/>
        <v>1108.6687735745829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221.38397078591203</v>
      </c>
      <c r="BE15" s="139">
        <f t="shared" si="16"/>
        <v>1439.7626466655672</v>
      </c>
      <c r="BF15" s="139">
        <f t="shared" si="16"/>
        <v>1185.388817624676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236.94207105388401</v>
      </c>
      <c r="BO15" s="139">
        <f t="shared" si="17"/>
        <v>1539.2299643674112</v>
      </c>
      <c r="BP15" s="139">
        <f t="shared" si="17"/>
        <v>1268.0015439980182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187.62069485488911</v>
      </c>
      <c r="F16" s="139">
        <f t="shared" si="6"/>
        <v>793.85168328405098</v>
      </c>
      <c r="G16" s="139">
        <f t="shared" si="6"/>
        <v>72.527621861059956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151.02061701519273</v>
      </c>
      <c r="P16" s="139">
        <f t="shared" si="7"/>
        <v>797.98851628870852</v>
      </c>
      <c r="Q16" s="139">
        <f t="shared" si="7"/>
        <v>163.9743313650107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159.62079424387673</v>
      </c>
      <c r="Z16" s="139">
        <f t="shared" si="18"/>
        <v>843.43160083025202</v>
      </c>
      <c r="AA16" s="139">
        <f t="shared" si="18"/>
        <v>173.31218429241716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168.55798730149098</v>
      </c>
      <c r="AJ16" s="139">
        <f t="shared" si="19"/>
        <v>892.79425343536059</v>
      </c>
      <c r="AK16" s="139">
        <f t="shared" si="19"/>
        <v>183.12276749913514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178.33459576587435</v>
      </c>
      <c r="AT16" s="139">
        <f t="shared" si="20"/>
        <v>945.58109180123802</v>
      </c>
      <c r="AU16" s="139">
        <f t="shared" si="20"/>
        <v>193.75594170687941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188.85154115117993</v>
      </c>
      <c r="BD16" s="139">
        <f t="shared" si="21"/>
        <v>1002.3217484362349</v>
      </c>
      <c r="BE16" s="139">
        <f t="shared" si="21"/>
        <v>205.16517202449475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200.16507245717182</v>
      </c>
      <c r="BN16" s="139">
        <f t="shared" si="22"/>
        <v>1063.3157608016304</v>
      </c>
      <c r="BO16" s="139">
        <f t="shared" si="22"/>
        <v>217.40790739688745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194.95033554462088</v>
      </c>
      <c r="F17" s="139">
        <f t="shared" si="6"/>
        <v>825.0781500400542</v>
      </c>
      <c r="G17" s="139">
        <f t="shared" si="6"/>
        <v>0</v>
      </c>
      <c r="H17" s="139">
        <f t="shared" si="6"/>
        <v>87.971514415325061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158.72133676014175</v>
      </c>
      <c r="P17" s="139">
        <f t="shared" si="7"/>
        <v>838.89611450459154</v>
      </c>
      <c r="Q17" s="139">
        <f t="shared" si="7"/>
        <v>0</v>
      </c>
      <c r="R17" s="139">
        <f t="shared" si="7"/>
        <v>175.11578684099732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168.14874987094441</v>
      </c>
      <c r="Z17" s="139">
        <f t="shared" si="23"/>
        <v>888.72319125378385</v>
      </c>
      <c r="AA17" s="139">
        <f t="shared" si="23"/>
        <v>0</v>
      </c>
      <c r="AB17" s="139">
        <f t="shared" si="23"/>
        <v>185.51696477001229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177.94561466554234</v>
      </c>
      <c r="AJ17" s="139">
        <f t="shared" si="24"/>
        <v>942.76143363862718</v>
      </c>
      <c r="AK17" s="139">
        <f t="shared" si="24"/>
        <v>0</v>
      </c>
      <c r="AL17" s="139">
        <f t="shared" si="24"/>
        <v>196.63627820821517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188.68075740511458</v>
      </c>
      <c r="AT17" s="139">
        <f t="shared" si="25"/>
        <v>1000.6985205628597</v>
      </c>
      <c r="AU17" s="139">
        <f t="shared" si="25"/>
        <v>0</v>
      </c>
      <c r="AV17" s="139">
        <f t="shared" si="25"/>
        <v>208.62241965584505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200.24173856320996</v>
      </c>
      <c r="BD17" s="139">
        <f t="shared" si="26"/>
        <v>1063.0500126382499</v>
      </c>
      <c r="BE17" s="139">
        <f t="shared" si="26"/>
        <v>0</v>
      </c>
      <c r="BF17" s="139">
        <f t="shared" si="26"/>
        <v>221.50856107772265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212.69207240758098</v>
      </c>
      <c r="BN17" s="139">
        <f t="shared" si="27"/>
        <v>1130.1542567543102</v>
      </c>
      <c r="BO17" s="139">
        <f t="shared" si="27"/>
        <v>0</v>
      </c>
      <c r="BP17" s="139">
        <f t="shared" si="27"/>
        <v>235.36262170978122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764.06087329726427</v>
      </c>
      <c r="F19" s="165">
        <f>SUM(F14:F17)</f>
        <v>1927.5436761415513</v>
      </c>
      <c r="G19" s="165">
        <f>SUM(G14:G17)</f>
        <v>1920.3397742779068</v>
      </c>
      <c r="H19" s="165">
        <f>SUM(H14:H17)</f>
        <v>1650.055676283278</v>
      </c>
      <c r="K19" s="129"/>
      <c r="M19" s="128"/>
      <c r="N19" s="120" t="s">
        <v>195</v>
      </c>
      <c r="O19" s="165">
        <f>SUM(O14:O17)</f>
        <v>483.27511931436351</v>
      </c>
      <c r="P19" s="165">
        <f>SUM(P14:P17)</f>
        <v>1806.4946943214004</v>
      </c>
      <c r="Q19" s="165">
        <f>SUM(Q14:Q17)</f>
        <v>2487.6166373951141</v>
      </c>
      <c r="R19" s="165">
        <f>SUM(R14:R17)</f>
        <v>1881.8233540463248</v>
      </c>
      <c r="U19" s="129"/>
      <c r="W19" s="128"/>
      <c r="X19" s="120" t="s">
        <v>195</v>
      </c>
      <c r="Y19" s="165">
        <f>SUM(Y14:Y17)</f>
        <v>512.98357148000059</v>
      </c>
      <c r="Z19" s="165">
        <f>SUM(Z14:Z17)</f>
        <v>1913.1816456547911</v>
      </c>
      <c r="AA19" s="165">
        <f>SUM(AA14:AA17)</f>
        <v>2653.3634662426348</v>
      </c>
      <c r="AB19" s="165">
        <f>SUM(AB14:AB17)</f>
        <v>2007.1064060438848</v>
      </c>
      <c r="AE19" s="129"/>
      <c r="AG19" s="128"/>
      <c r="AH19" s="120" t="s">
        <v>195</v>
      </c>
      <c r="AI19" s="165">
        <f>SUM(AI14:AI17)</f>
        <v>544.11312697045037</v>
      </c>
      <c r="AJ19" s="165">
        <f>SUM(AJ14:AJ17)</f>
        <v>2029.1154283127003</v>
      </c>
      <c r="AK19" s="165">
        <f>SUM(AK14:AK17)</f>
        <v>2830.3953525730803</v>
      </c>
      <c r="AL19" s="165">
        <f>SUM(AL14:AL17)</f>
        <v>2142.9625068166742</v>
      </c>
      <c r="AO19" s="129"/>
      <c r="AQ19" s="128"/>
      <c r="AR19" s="120" t="s">
        <v>195</v>
      </c>
      <c r="AS19" s="165">
        <f>SUM(AS14:AS17)</f>
        <v>578.09469264461666</v>
      </c>
      <c r="AT19" s="165">
        <f>SUM(AT14:AT17)</f>
        <v>2153.2300078918238</v>
      </c>
      <c r="AU19" s="165">
        <f>SUM(AU14:AU17)</f>
        <v>3021.5005488183742</v>
      </c>
      <c r="AV19" s="165">
        <f>SUM(AV14:AV17)</f>
        <v>2288.7264071348086</v>
      </c>
      <c r="AY19" s="129"/>
      <c r="BA19" s="128"/>
      <c r="BB19" s="120" t="s">
        <v>195</v>
      </c>
      <c r="BC19" s="165">
        <f>SUM(BC14:BC17)</f>
        <v>614.69757678696112</v>
      </c>
      <c r="BD19" s="165">
        <f>SUM(BD14:BD17)</f>
        <v>2286.7557318603967</v>
      </c>
      <c r="BE19" s="165">
        <f>SUM(BE14:BE17)</f>
        <v>3227.0922430351534</v>
      </c>
      <c r="BF19" s="165">
        <f>SUM(BF14:BF17)</f>
        <v>2445.6640923608916</v>
      </c>
      <c r="BI19" s="129"/>
      <c r="BK19" s="128"/>
      <c r="BL19" s="120" t="s">
        <v>195</v>
      </c>
      <c r="BM19" s="165">
        <f>SUM(BM14:BM17)</f>
        <v>654.12458984837599</v>
      </c>
      <c r="BN19" s="165">
        <f>SUM(BN14:BN17)</f>
        <v>2430.4120886098244</v>
      </c>
      <c r="BO19" s="165">
        <f>SUM(BO14:BO17)</f>
        <v>3448.2738179479074</v>
      </c>
      <c r="BP19" s="165">
        <f>SUM(BP14:BP17)</f>
        <v>2614.6343539598811</v>
      </c>
      <c r="BS19" s="129"/>
    </row>
    <row r="20" spans="3:71" x14ac:dyDescent="0.3">
      <c r="C20" s="128"/>
      <c r="D20" s="120" t="s">
        <v>194</v>
      </c>
      <c r="E20" s="120">
        <f>E18/E19</f>
        <v>2.68303229709085</v>
      </c>
      <c r="F20" s="120">
        <f>F18/F19</f>
        <v>1.063529727172551</v>
      </c>
      <c r="G20" s="120">
        <f>G18/G19</f>
        <v>0.54886120368794056</v>
      </c>
      <c r="H20" s="120">
        <f>H18/H19</f>
        <v>0.67149249320832061</v>
      </c>
      <c r="K20" s="129"/>
      <c r="M20" s="128"/>
      <c r="N20" s="120" t="s">
        <v>194</v>
      </c>
      <c r="O20" s="120">
        <f>O18/O19</f>
        <v>2.7479428422593863</v>
      </c>
      <c r="P20" s="120">
        <f>P18/P19</f>
        <v>0.91805185547319423</v>
      </c>
      <c r="Q20" s="120">
        <f>Q18/Q19</f>
        <v>0.77094316038265243</v>
      </c>
      <c r="R20" s="120">
        <f>R18/R19</f>
        <v>0.93256923295359828</v>
      </c>
      <c r="U20" s="129"/>
      <c r="W20" s="128"/>
      <c r="X20" s="120" t="s">
        <v>194</v>
      </c>
      <c r="Y20" s="120">
        <f>Y18/Y19</f>
        <v>2.5888010431416526</v>
      </c>
      <c r="Z20" s="120">
        <f>Z18/Z19</f>
        <v>0.86685747262468227</v>
      </c>
      <c r="AA20" s="120">
        <f>AA18/AA19</f>
        <v>0.72278489421188219</v>
      </c>
      <c r="AB20" s="120">
        <f>AB18/AB19</f>
        <v>0.87435850762701295</v>
      </c>
      <c r="AE20" s="129"/>
      <c r="AG20" s="128"/>
      <c r="AH20" s="120" t="s">
        <v>194</v>
      </c>
      <c r="AI20" s="120">
        <f>AI18/AI19</f>
        <v>2.762659336673464</v>
      </c>
      <c r="AJ20" s="120">
        <f>AJ18/AJ19</f>
        <v>0.92737034764363335</v>
      </c>
      <c r="AK20" s="120">
        <f>AK18/AK19</f>
        <v>0.76740830558075712</v>
      </c>
      <c r="AL20" s="120">
        <f>AL18/AL19</f>
        <v>0.92842353335976247</v>
      </c>
      <c r="AO20" s="129"/>
      <c r="AQ20" s="128"/>
      <c r="AR20" s="120" t="s">
        <v>194</v>
      </c>
      <c r="AS20" s="120">
        <f>AS18/AS19</f>
        <v>2.7695963519109812</v>
      </c>
      <c r="AT20" s="120">
        <f>AT18/AT19</f>
        <v>0.93181475861363228</v>
      </c>
      <c r="AU20" s="120">
        <f>AU18/AU19</f>
        <v>0.76573105979460654</v>
      </c>
      <c r="AV20" s="120">
        <f>AV18/AV19</f>
        <v>0.92645166351552943</v>
      </c>
      <c r="AY20" s="129"/>
      <c r="BA20" s="128"/>
      <c r="BB20" s="120" t="s">
        <v>194</v>
      </c>
      <c r="BC20" s="120">
        <f>BC18/BC19</f>
        <v>2.7762562907850725</v>
      </c>
      <c r="BD20" s="120">
        <f>BD18/BD19</f>
        <v>0.93611514363660142</v>
      </c>
      <c r="BE20" s="120">
        <f>BE18/BE19</f>
        <v>0.76411167449760242</v>
      </c>
      <c r="BF20" s="120">
        <f>BF18/BF19</f>
        <v>0.92454483370992335</v>
      </c>
      <c r="BI20" s="129"/>
      <c r="BK20" s="128"/>
      <c r="BL20" s="120" t="s">
        <v>194</v>
      </c>
      <c r="BM20" s="120">
        <f>BM18/BM19</f>
        <v>2.9510562026836129</v>
      </c>
      <c r="BN20" s="120">
        <f>BN18/BN19</f>
        <v>0.99717954793120822</v>
      </c>
      <c r="BO20" s="120">
        <f>BO18/BO19</f>
        <v>0.80869973662370387</v>
      </c>
      <c r="BP20" s="120">
        <f>BP18/BP19</f>
        <v>0.97854544824604828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1023.5495695067891</v>
      </c>
      <c r="F25" s="139">
        <f t="shared" si="28"/>
        <v>0</v>
      </c>
      <c r="G25" s="139">
        <f t="shared" si="28"/>
        <v>522.50367905711698</v>
      </c>
      <c r="H25" s="139">
        <f t="shared" si="28"/>
        <v>481.14610154714023</v>
      </c>
      <c r="I25" s="120">
        <f>I14</f>
        <v>2050</v>
      </c>
      <c r="J25" s="165">
        <f>SUM(E25:H25)</f>
        <v>2027.1993501110462</v>
      </c>
      <c r="K25" s="129">
        <f>I25/J25</f>
        <v>1.0112473644428235</v>
      </c>
      <c r="M25" s="128"/>
      <c r="N25" s="4" t="s">
        <v>11</v>
      </c>
      <c r="O25" s="139">
        <f t="shared" ref="O25:R28" si="29">O14*O$20</f>
        <v>476.85922013758801</v>
      </c>
      <c r="P25" s="139">
        <f t="shared" si="29"/>
        <v>0</v>
      </c>
      <c r="Q25" s="139">
        <f t="shared" si="29"/>
        <v>937.70367816238172</v>
      </c>
      <c r="R25" s="139">
        <f t="shared" si="29"/>
        <v>743.17023694694592</v>
      </c>
      <c r="S25" s="120">
        <f>S14</f>
        <v>2186.7465511512801</v>
      </c>
      <c r="T25" s="165">
        <f>SUM(O25:R25)</f>
        <v>2157.7331352469155</v>
      </c>
      <c r="U25" s="129">
        <f>S25/T25</f>
        <v>1.0134462484866298</v>
      </c>
      <c r="W25" s="128"/>
      <c r="X25" s="4" t="s">
        <v>11</v>
      </c>
      <c r="Y25" s="139">
        <f>Y14*Y$20</f>
        <v>479.48226724744313</v>
      </c>
      <c r="Z25" s="139">
        <f t="shared" ref="Z25:AB25" si="30">Z14*Z$20</f>
        <v>0</v>
      </c>
      <c r="AA25" s="139">
        <f t="shared" si="30"/>
        <v>938.30431465094523</v>
      </c>
      <c r="AB25" s="139">
        <f t="shared" si="30"/>
        <v>743.68350941095446</v>
      </c>
      <c r="AC25" s="120">
        <f>AC14</f>
        <v>2333.9408020800124</v>
      </c>
      <c r="AD25" s="165">
        <f>SUM(Y25:AB25)</f>
        <v>2161.4700913093429</v>
      </c>
      <c r="AE25" s="129">
        <f>AC25/AD25</f>
        <v>1.0797932441740117</v>
      </c>
      <c r="AG25" s="128"/>
      <c r="AH25" s="4" t="s">
        <v>11</v>
      </c>
      <c r="AI25" s="139">
        <f t="shared" ref="AI25:AL28" si="31">AI14*AI$20</f>
        <v>545.92779926629839</v>
      </c>
      <c r="AJ25" s="139">
        <f t="shared" si="31"/>
        <v>0</v>
      </c>
      <c r="AK25" s="139">
        <f t="shared" si="31"/>
        <v>1063.5269951898488</v>
      </c>
      <c r="AL25" s="139">
        <f t="shared" si="31"/>
        <v>843.84973650464735</v>
      </c>
      <c r="AM25" s="120">
        <f>AM14</f>
        <v>2492.3840399622668</v>
      </c>
      <c r="AN25" s="165">
        <f>SUM(AI25:AL25)</f>
        <v>2453.3045309607946</v>
      </c>
      <c r="AO25" s="129">
        <f>AM25/AN25</f>
        <v>1.01592933470276</v>
      </c>
      <c r="AQ25" s="128"/>
      <c r="AR25" s="4" t="s">
        <v>11</v>
      </c>
      <c r="AS25" s="139">
        <f t="shared" ref="AS25:AV28" si="32">AS14*AS$20</f>
        <v>584.60456856993903</v>
      </c>
      <c r="AT25" s="139">
        <f t="shared" si="32"/>
        <v>0</v>
      </c>
      <c r="AU25" s="139">
        <f t="shared" si="32"/>
        <v>1133.6071066470454</v>
      </c>
      <c r="AV25" s="139">
        <f t="shared" si="32"/>
        <v>899.98776991927753</v>
      </c>
      <c r="AW25" s="120">
        <f>AW14</f>
        <v>2662.939164795906</v>
      </c>
      <c r="AX25" s="165">
        <f>SUM(AS25:AV25)</f>
        <v>2618.1994451362621</v>
      </c>
      <c r="AY25" s="129">
        <f>AW25/AX25</f>
        <v>1.0170879723249333</v>
      </c>
      <c r="BA25" s="128"/>
      <c r="BB25" s="4" t="s">
        <v>11</v>
      </c>
      <c r="BC25" s="139">
        <f t="shared" ref="BC25:BF28" si="33">BC14*BC$20</f>
        <v>626.33534897587015</v>
      </c>
      <c r="BD25" s="139">
        <f t="shared" si="33"/>
        <v>0</v>
      </c>
      <c r="BE25" s="139">
        <f t="shared" si="33"/>
        <v>1208.9503076168626</v>
      </c>
      <c r="BF25" s="139">
        <f t="shared" si="33"/>
        <v>960.38639854279484</v>
      </c>
      <c r="BG25" s="120">
        <f>BG14</f>
        <v>2846.535435076155</v>
      </c>
      <c r="BH25" s="165">
        <f>SUM(BC25:BF25)</f>
        <v>2795.6720551355274</v>
      </c>
      <c r="BI25" s="129">
        <f>BG25/BH25</f>
        <v>1.0181936146076911</v>
      </c>
      <c r="BK25" s="128"/>
      <c r="BL25" s="4" t="s">
        <v>11</v>
      </c>
      <c r="BM25" s="139">
        <f t="shared" ref="BM25:BP28" si="34">BM14*BM$20</f>
        <v>711.9937900245485</v>
      </c>
      <c r="BN25" s="139">
        <f t="shared" si="34"/>
        <v>0</v>
      </c>
      <c r="BO25" s="139">
        <f t="shared" si="34"/>
        <v>1368.0255441418747</v>
      </c>
      <c r="BP25" s="139">
        <f t="shared" si="34"/>
        <v>1087.4283844856036</v>
      </c>
      <c r="BQ25" s="120">
        <f>BQ14</f>
        <v>3044.1735794193137</v>
      </c>
      <c r="BR25" s="165">
        <f>SUM(BM25:BP25)</f>
        <v>3167.4477186520267</v>
      </c>
      <c r="BS25" s="129">
        <f>BQ25/BR25</f>
        <v>0.96108092376496279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328.21999605331104</v>
      </c>
      <c r="G26" s="139">
        <f t="shared" si="28"/>
        <v>491.68872310759775</v>
      </c>
      <c r="H26" s="139">
        <f t="shared" si="28"/>
        <v>567.78168690680127</v>
      </c>
      <c r="I26" s="120">
        <f>I15</f>
        <v>2050</v>
      </c>
      <c r="J26" s="165">
        <f>SUM(E26:H26)</f>
        <v>1387.69040606771</v>
      </c>
      <c r="K26" s="129">
        <f>I26/J26</f>
        <v>1.4772747516566558</v>
      </c>
      <c r="M26" s="128"/>
      <c r="N26" s="4" t="s">
        <v>12</v>
      </c>
      <c r="O26" s="139">
        <f t="shared" si="29"/>
        <v>0</v>
      </c>
      <c r="P26" s="139">
        <f t="shared" si="29"/>
        <v>155.71083352889892</v>
      </c>
      <c r="Q26" s="139">
        <f t="shared" si="29"/>
        <v>853.6924648473007</v>
      </c>
      <c r="R26" s="139">
        <f t="shared" si="29"/>
        <v>848.45272987782823</v>
      </c>
      <c r="S26" s="120">
        <f>S15</f>
        <v>2186.7465511512801</v>
      </c>
      <c r="T26" s="165">
        <f>SUM(O26:R26)</f>
        <v>1857.8560282540279</v>
      </c>
      <c r="U26" s="129">
        <f>S26/T26</f>
        <v>1.1770269159157269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156.92448076354322</v>
      </c>
      <c r="AA26" s="139">
        <f t="shared" si="35"/>
        <v>854.2392888134857</v>
      </c>
      <c r="AB26" s="139">
        <f t="shared" si="35"/>
        <v>849.03871597039324</v>
      </c>
      <c r="AC26" s="120">
        <f>AC15</f>
        <v>2333.9408020800124</v>
      </c>
      <c r="AD26" s="165">
        <f>SUM(Y26:AB26)</f>
        <v>1860.2024855474222</v>
      </c>
      <c r="AE26" s="129">
        <f>AC26/AD26</f>
        <v>1.2546702954185001</v>
      </c>
      <c r="AG26" s="128"/>
      <c r="AH26" s="4" t="s">
        <v>12</v>
      </c>
      <c r="AI26" s="139">
        <f t="shared" si="31"/>
        <v>0</v>
      </c>
      <c r="AJ26" s="139">
        <f t="shared" si="31"/>
        <v>179.50156452235646</v>
      </c>
      <c r="AK26" s="139">
        <f t="shared" si="31"/>
        <v>968.01197373213824</v>
      </c>
      <c r="AL26" s="139">
        <f t="shared" si="31"/>
        <v>963.16533773079925</v>
      </c>
      <c r="AM26" s="120">
        <f>AM15</f>
        <v>2492.3840399622668</v>
      </c>
      <c r="AN26" s="165">
        <f>SUM(AI26:AL26)</f>
        <v>2110.6788759852939</v>
      </c>
      <c r="AO26" s="129">
        <f>AM26/AN26</f>
        <v>1.1808447359377621</v>
      </c>
      <c r="AQ26" s="128"/>
      <c r="AR26" s="4" t="s">
        <v>12</v>
      </c>
      <c r="AS26" s="139">
        <f t="shared" si="32"/>
        <v>0</v>
      </c>
      <c r="AT26" s="139">
        <f t="shared" si="32"/>
        <v>192.83943285366377</v>
      </c>
      <c r="AU26" s="139">
        <f t="shared" si="32"/>
        <v>1031.6847681849226</v>
      </c>
      <c r="AV26" s="139">
        <f t="shared" si="32"/>
        <v>1027.1280295658942</v>
      </c>
      <c r="AW26" s="120">
        <f>AW15</f>
        <v>2662.939164795906</v>
      </c>
      <c r="AX26" s="165">
        <f>SUM(AS26:AV26)</f>
        <v>2251.6522306044808</v>
      </c>
      <c r="AY26" s="129">
        <f>AW26/AX26</f>
        <v>1.1826600611769478</v>
      </c>
      <c r="BA26" s="128"/>
      <c r="BB26" s="4" t="s">
        <v>12</v>
      </c>
      <c r="BC26" s="139">
        <f t="shared" si="33"/>
        <v>0</v>
      </c>
      <c r="BD26" s="139">
        <f t="shared" si="33"/>
        <v>207.24088761109522</v>
      </c>
      <c r="BE26" s="139">
        <f t="shared" si="33"/>
        <v>1100.1394468227265</v>
      </c>
      <c r="BF26" s="139">
        <f t="shared" si="33"/>
        <v>1095.9451072724087</v>
      </c>
      <c r="BG26" s="120">
        <f>BG15</f>
        <v>2846.535435076155</v>
      </c>
      <c r="BH26" s="165">
        <f>SUM(BC26:BF26)</f>
        <v>2403.3254417062303</v>
      </c>
      <c r="BI26" s="129">
        <f>BG26/BH26</f>
        <v>1.1844153045936507</v>
      </c>
      <c r="BK26" s="128"/>
      <c r="BL26" s="4" t="s">
        <v>12</v>
      </c>
      <c r="BM26" s="139">
        <f t="shared" si="34"/>
        <v>0</v>
      </c>
      <c r="BN26" s="139">
        <f t="shared" si="34"/>
        <v>236.27378729939628</v>
      </c>
      <c r="BO26" s="139">
        <f t="shared" si="34"/>
        <v>1244.7748667872386</v>
      </c>
      <c r="BP26" s="139">
        <f t="shared" si="34"/>
        <v>1240.797139248222</v>
      </c>
      <c r="BQ26" s="120">
        <f>BQ15</f>
        <v>3044.1735794193137</v>
      </c>
      <c r="BR26" s="165">
        <f>SUM(BM26:BP26)</f>
        <v>2721.8457933348568</v>
      </c>
      <c r="BS26" s="129">
        <f>BQ26/BR26</f>
        <v>1.1184225009637798</v>
      </c>
    </row>
    <row r="27" spans="3:71" x14ac:dyDescent="0.3">
      <c r="C27" s="128"/>
      <c r="D27" s="4" t="s">
        <v>13</v>
      </c>
      <c r="E27" s="139">
        <f t="shared" si="28"/>
        <v>503.39238389829455</v>
      </c>
      <c r="F27" s="139">
        <f t="shared" si="28"/>
        <v>844.28486413855705</v>
      </c>
      <c r="G27" s="139">
        <f t="shared" si="28"/>
        <v>39.807597835285158</v>
      </c>
      <c r="H27" s="139">
        <f t="shared" si="28"/>
        <v>0</v>
      </c>
      <c r="I27" s="120">
        <f>I16</f>
        <v>1054</v>
      </c>
      <c r="J27" s="165">
        <f>SUM(E27:H27)</f>
        <v>1387.4848458721367</v>
      </c>
      <c r="K27" s="129">
        <f>I27/J27</f>
        <v>0.75964793643384487</v>
      </c>
      <c r="M27" s="128"/>
      <c r="N27" s="4" t="s">
        <v>13</v>
      </c>
      <c r="O27" s="139">
        <f t="shared" si="29"/>
        <v>414.99602356049496</v>
      </c>
      <c r="P27" s="139">
        <f t="shared" si="29"/>
        <v>732.59483802515012</v>
      </c>
      <c r="Q27" s="139">
        <f t="shared" si="29"/>
        <v>126.41488924417364</v>
      </c>
      <c r="R27" s="139">
        <f t="shared" si="29"/>
        <v>0</v>
      </c>
      <c r="S27" s="120">
        <f>S16</f>
        <v>1112.9834646689119</v>
      </c>
      <c r="T27" s="165">
        <f>SUM(O27:R27)</f>
        <v>1274.0057508298187</v>
      </c>
      <c r="U27" s="129">
        <f>S27/T27</f>
        <v>0.87360945109076193</v>
      </c>
      <c r="W27" s="128"/>
      <c r="X27" s="4" t="s">
        <v>13</v>
      </c>
      <c r="Y27" s="139">
        <f t="shared" ref="Y27:AB27" si="36">Y16*Y$20</f>
        <v>413.22647864564721</v>
      </c>
      <c r="Z27" s="139">
        <f t="shared" si="36"/>
        <v>731.13498582750219</v>
      </c>
      <c r="AA27" s="139">
        <f t="shared" si="36"/>
        <v>125.26742878942497</v>
      </c>
      <c r="AB27" s="139">
        <f t="shared" si="36"/>
        <v>0</v>
      </c>
      <c r="AC27" s="120">
        <f>AC16</f>
        <v>1176.364579366546</v>
      </c>
      <c r="AD27" s="165">
        <f>SUM(Y27:AB27)</f>
        <v>1269.6288932625744</v>
      </c>
      <c r="AE27" s="129">
        <f>AC27/AD27</f>
        <v>0.92654206722062982</v>
      </c>
      <c r="AG27" s="128"/>
      <c r="AH27" s="4" t="s">
        <v>13</v>
      </c>
      <c r="AI27" s="139">
        <f t="shared" si="31"/>
        <v>465.66829738935127</v>
      </c>
      <c r="AJ27" s="139">
        <f t="shared" si="31"/>
        <v>827.95091718258846</v>
      </c>
      <c r="AK27" s="139">
        <f t="shared" si="31"/>
        <v>140.52993271977024</v>
      </c>
      <c r="AL27" s="139">
        <f t="shared" si="31"/>
        <v>0</v>
      </c>
      <c r="AM27" s="120">
        <f>AM16</f>
        <v>1244.4750082359867</v>
      </c>
      <c r="AN27" s="165">
        <f>SUM(AI27:AL27)</f>
        <v>1434.1491472917098</v>
      </c>
      <c r="AO27" s="129">
        <f>AM27/AN27</f>
        <v>0.86774448151790251</v>
      </c>
      <c r="AQ27" s="128"/>
      <c r="AR27" s="4" t="s">
        <v>13</v>
      </c>
      <c r="AS27" s="139">
        <f t="shared" si="32"/>
        <v>493.91484585268512</v>
      </c>
      <c r="AT27" s="139">
        <f t="shared" si="32"/>
        <v>881.10641680638548</v>
      </c>
      <c r="AU27" s="139">
        <f t="shared" si="32"/>
        <v>148.36494258471078</v>
      </c>
      <c r="AV27" s="139">
        <f t="shared" si="32"/>
        <v>0</v>
      </c>
      <c r="AW27" s="120">
        <f>AW16</f>
        <v>1317.6716292739918</v>
      </c>
      <c r="AX27" s="165">
        <f>SUM(AS27:AV27)</f>
        <v>1523.3862052437812</v>
      </c>
      <c r="AY27" s="129">
        <f>AW27/AX27</f>
        <v>0.86496229566627214</v>
      </c>
      <c r="BA27" s="128"/>
      <c r="BB27" s="4" t="s">
        <v>13</v>
      </c>
      <c r="BC27" s="139">
        <f t="shared" si="33"/>
        <v>524.30027914541927</v>
      </c>
      <c r="BD27" s="139">
        <f t="shared" si="33"/>
        <v>938.28856750747548</v>
      </c>
      <c r="BE27" s="139">
        <f t="shared" si="33"/>
        <v>156.76910314422534</v>
      </c>
      <c r="BF27" s="139">
        <f t="shared" si="33"/>
        <v>0</v>
      </c>
      <c r="BG27" s="120">
        <f>BG16</f>
        <v>1396.3384616119097</v>
      </c>
      <c r="BH27" s="165">
        <f>SUM(BC27:BF27)</f>
        <v>1619.35794979712</v>
      </c>
      <c r="BI27" s="129">
        <f>BG27/BH27</f>
        <v>0.86227906670470778</v>
      </c>
      <c r="BK27" s="128"/>
      <c r="BL27" s="4" t="s">
        <v>13</v>
      </c>
      <c r="BM27" s="139">
        <f t="shared" si="34"/>
        <v>590.69837863535167</v>
      </c>
      <c r="BN27" s="139">
        <f t="shared" si="34"/>
        <v>1060.3167296642985</v>
      </c>
      <c r="BO27" s="139">
        <f t="shared" si="34"/>
        <v>175.81771745177349</v>
      </c>
      <c r="BP27" s="139">
        <f t="shared" si="34"/>
        <v>0</v>
      </c>
      <c r="BQ27" s="120">
        <f>BQ16</f>
        <v>1480.8887406556896</v>
      </c>
      <c r="BR27" s="165">
        <f>SUM(BM27:BP27)</f>
        <v>1826.8328257514236</v>
      </c>
      <c r="BS27" s="129">
        <f>BQ27/BR27</f>
        <v>0.81063177745701054</v>
      </c>
    </row>
    <row r="28" spans="3:71" x14ac:dyDescent="0.3">
      <c r="C28" s="128"/>
      <c r="D28" s="4" t="s">
        <v>14</v>
      </c>
      <c r="E28" s="139">
        <f t="shared" si="28"/>
        <v>523.05804659491616</v>
      </c>
      <c r="F28" s="139">
        <f t="shared" si="28"/>
        <v>877.49513980813197</v>
      </c>
      <c r="G28" s="139">
        <f t="shared" si="28"/>
        <v>0</v>
      </c>
      <c r="H28" s="139">
        <f t="shared" si="28"/>
        <v>59.072211546058341</v>
      </c>
      <c r="I28" s="120">
        <f>I17</f>
        <v>1108</v>
      </c>
      <c r="J28" s="165">
        <f>SUM(E28:H28)</f>
        <v>1459.6253979491064</v>
      </c>
      <c r="K28" s="129">
        <f>I28/J28</f>
        <v>0.75909887670962084</v>
      </c>
      <c r="M28" s="128"/>
      <c r="N28" s="4" t="s">
        <v>14</v>
      </c>
      <c r="O28" s="139">
        <f t="shared" si="29"/>
        <v>436.15716126387315</v>
      </c>
      <c r="P28" s="139">
        <f t="shared" si="29"/>
        <v>770.15013447019351</v>
      </c>
      <c r="Q28" s="139">
        <f t="shared" si="29"/>
        <v>0</v>
      </c>
      <c r="R28" s="139">
        <f t="shared" si="29"/>
        <v>163.30759501237469</v>
      </c>
      <c r="S28" s="120">
        <f>S17</f>
        <v>1172.7332381057306</v>
      </c>
      <c r="T28" s="165">
        <f>SUM(O28:R28)</f>
        <v>1369.6148907464412</v>
      </c>
      <c r="U28" s="129">
        <f>S28/T28</f>
        <v>0.85625035623451062</v>
      </c>
      <c r="W28" s="128"/>
      <c r="X28" s="4" t="s">
        <v>14</v>
      </c>
      <c r="Y28" s="139">
        <f t="shared" ref="Y28:AB28" si="37">Y17*Y$20</f>
        <v>435.30365906886573</v>
      </c>
      <c r="Z28" s="139">
        <f t="shared" si="37"/>
        <v>770.39633943319723</v>
      </c>
      <c r="AA28" s="139">
        <f t="shared" si="37"/>
        <v>0</v>
      </c>
      <c r="AB28" s="139">
        <f t="shared" si="37"/>
        <v>162.20833645580109</v>
      </c>
      <c r="AC28" s="120">
        <f>AC17</f>
        <v>1242.3889058947407</v>
      </c>
      <c r="AD28" s="165">
        <f>SUM(Y28:AB28)</f>
        <v>1367.9083349578641</v>
      </c>
      <c r="AE28" s="129">
        <f>AC28/AD28</f>
        <v>0.90823988285224544</v>
      </c>
      <c r="AG28" s="128"/>
      <c r="AH28" s="4" t="s">
        <v>14</v>
      </c>
      <c r="AI28" s="139">
        <f t="shared" si="31"/>
        <v>491.60311377585901</v>
      </c>
      <c r="AJ28" s="139">
        <f t="shared" si="31"/>
        <v>874.28899845846388</v>
      </c>
      <c r="AK28" s="139">
        <f t="shared" si="31"/>
        <v>0</v>
      </c>
      <c r="AL28" s="139">
        <f t="shared" si="31"/>
        <v>182.56174820078439</v>
      </c>
      <c r="AM28" s="120">
        <f>AM17</f>
        <v>1317.3433265123847</v>
      </c>
      <c r="AN28" s="165">
        <f>SUM(AI28:AL28)</f>
        <v>1548.4538604351073</v>
      </c>
      <c r="AO28" s="129">
        <f>AM28/AN28</f>
        <v>0.85074754900492688</v>
      </c>
      <c r="AQ28" s="128"/>
      <c r="AR28" s="4" t="s">
        <v>14</v>
      </c>
      <c r="AS28" s="139">
        <f t="shared" si="32"/>
        <v>522.56953738500613</v>
      </c>
      <c r="AT28" s="139">
        <f t="shared" si="32"/>
        <v>932.46565038330004</v>
      </c>
      <c r="AU28" s="139">
        <f t="shared" si="32"/>
        <v>0</v>
      </c>
      <c r="AV28" s="139">
        <f t="shared" si="32"/>
        <v>193.27858773679253</v>
      </c>
      <c r="AW28" s="120">
        <f>AW17</f>
        <v>1398.0016976238194</v>
      </c>
      <c r="AX28" s="165">
        <f>SUM(AS28:AV28)</f>
        <v>1648.3137755050986</v>
      </c>
      <c r="AY28" s="129">
        <f>AW28/AX28</f>
        <v>0.84814051693247827</v>
      </c>
      <c r="BA28" s="128"/>
      <c r="BB28" s="4" t="s">
        <v>14</v>
      </c>
      <c r="BC28" s="139">
        <f t="shared" si="33"/>
        <v>555.9223863638515</v>
      </c>
      <c r="BD28" s="139">
        <f t="shared" si="33"/>
        <v>995.13721527374628</v>
      </c>
      <c r="BE28" s="139">
        <f t="shared" si="33"/>
        <v>0</v>
      </c>
      <c r="BF28" s="139">
        <f t="shared" si="33"/>
        <v>204.79459576692747</v>
      </c>
      <c r="BG28" s="120">
        <f>BG17</f>
        <v>1484.8003122791824</v>
      </c>
      <c r="BH28" s="165">
        <f>SUM(BC28:BF28)</f>
        <v>1755.8541974045252</v>
      </c>
      <c r="BI28" s="129">
        <f>BG28/BH28</f>
        <v>0.84562847785083173</v>
      </c>
      <c r="BK28" s="128"/>
      <c r="BL28" s="4" t="s">
        <v>14</v>
      </c>
      <c r="BM28" s="139">
        <f t="shared" si="34"/>
        <v>627.66625954002393</v>
      </c>
      <c r="BN28" s="139">
        <f t="shared" si="34"/>
        <v>1126.9667108427936</v>
      </c>
      <c r="BO28" s="139">
        <f t="shared" si="34"/>
        <v>0</v>
      </c>
      <c r="BP28" s="139">
        <f t="shared" si="34"/>
        <v>230.31302216136297</v>
      </c>
      <c r="BQ28" s="120">
        <f>BQ17</f>
        <v>1578.2089508716722</v>
      </c>
      <c r="BR28" s="165">
        <f>SUM(BM28:BP28)</f>
        <v>1984.9459925441806</v>
      </c>
      <c r="BS28" s="129">
        <f>BQ28/BR28</f>
        <v>0.795089114162155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1754.9305618371491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1989.5768224362312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2006.4115000433492</v>
      </c>
      <c r="AU30" s="165">
        <f>SUM(AU25:AU28)</f>
        <v>2313.6568174166787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0.99999999999999978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0.99999999999999978</v>
      </c>
      <c r="AO31" s="129"/>
      <c r="AQ31" s="128"/>
      <c r="AR31" s="120" t="s">
        <v>194</v>
      </c>
      <c r="AS31" s="120">
        <f>AS29/AS30</f>
        <v>1</v>
      </c>
      <c r="AT31" s="120">
        <f>AT29/AT30</f>
        <v>1.0000000000000002</v>
      </c>
      <c r="AU31" s="120">
        <f>AU29/AU30</f>
        <v>1.0000000000000002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1035.0618045403271</v>
      </c>
      <c r="F36" s="139">
        <f t="shared" si="38"/>
        <v>0</v>
      </c>
      <c r="G36" s="139">
        <f t="shared" si="38"/>
        <v>528.38046835818841</v>
      </c>
      <c r="H36" s="139">
        <f t="shared" si="38"/>
        <v>486.55772710148466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483.27118770469849</v>
      </c>
      <c r="P36" s="139">
        <f t="shared" ref="P36:R36" si="39">P25*$U25</f>
        <v>0</v>
      </c>
      <c r="Q36" s="139">
        <f t="shared" si="39"/>
        <v>950.31227482577981</v>
      </c>
      <c r="R36" s="139">
        <f t="shared" si="39"/>
        <v>753.16308862080211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517.74171287502713</v>
      </c>
      <c r="Z36" s="139">
        <f t="shared" ref="Z36:AB36" si="40">Z25*$AE25</f>
        <v>0</v>
      </c>
      <c r="AA36" s="139">
        <f t="shared" si="40"/>
        <v>1013.1746599394168</v>
      </c>
      <c r="AB36" s="139">
        <f t="shared" si="40"/>
        <v>803.02442926556864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554.62406590435251</v>
      </c>
      <c r="AJ36" s="139">
        <f t="shared" ref="AJ36:AL36" si="41">AJ25*$AO25</f>
        <v>0</v>
      </c>
      <c r="AK36" s="139">
        <f t="shared" si="41"/>
        <v>1080.4682726616486</v>
      </c>
      <c r="AL36" s="139">
        <f t="shared" si="41"/>
        <v>857.29170139626569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594.59427525869171</v>
      </c>
      <c r="AT36" s="139">
        <f t="shared" ref="AT36:AV36" si="42">AT25*$AY25</f>
        <v>0</v>
      </c>
      <c r="AU36" s="139">
        <f t="shared" si="42"/>
        <v>1152.9781535127779</v>
      </c>
      <c r="AV36" s="139">
        <f t="shared" si="42"/>
        <v>915.36673602443659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637.73065293031084</v>
      </c>
      <c r="BD36" s="139">
        <f t="shared" ref="BD36:BF36" si="43">BD25*$BI25</f>
        <v>0</v>
      </c>
      <c r="BE36" s="139">
        <f t="shared" si="43"/>
        <v>1230.9454835934935</v>
      </c>
      <c r="BF36" s="139">
        <f t="shared" si="43"/>
        <v>977.85929855235088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684.28364943171005</v>
      </c>
      <c r="BN36" s="139">
        <f t="shared" ref="BN36:BP36" si="44">BN25*$BS25</f>
        <v>0</v>
      </c>
      <c r="BO36" s="139">
        <f t="shared" si="44"/>
        <v>1314.7832536979388</v>
      </c>
      <c r="BP36" s="139">
        <f t="shared" si="44"/>
        <v>1045.1066762896651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484.8711131584036</v>
      </c>
      <c r="G37" s="139">
        <f t="shared" si="38"/>
        <v>726.35933632115461</v>
      </c>
      <c r="H37" s="139">
        <f t="shared" si="38"/>
        <v>838.76955052044195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183.27584216318706</v>
      </c>
      <c r="Q37" s="139">
        <f t="shared" si="45"/>
        <v>1004.8190090397135</v>
      </c>
      <c r="R37" s="139">
        <f t="shared" si="45"/>
        <v>998.65169994837947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196.88848463798951</v>
      </c>
      <c r="AA37" s="139">
        <f t="shared" si="46"/>
        <v>1071.7886608537056</v>
      </c>
      <c r="AB37" s="139">
        <f t="shared" si="46"/>
        <v>1065.2636565883172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211.96347755881717</v>
      </c>
      <c r="AK37" s="139">
        <f t="shared" si="47"/>
        <v>1143.0718435063186</v>
      </c>
      <c r="AL37" s="139">
        <f t="shared" si="47"/>
        <v>1137.348718897131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228.06349545604189</v>
      </c>
      <c r="AU37" s="139">
        <f t="shared" si="48"/>
        <v>1220.1323710569059</v>
      </c>
      <c r="AV37" s="139">
        <f t="shared" si="48"/>
        <v>1214.7432982829582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245.45927902415389</v>
      </c>
      <c r="BE37" s="139">
        <f t="shared" si="49"/>
        <v>1303.0219980040301</v>
      </c>
      <c r="BF37" s="139">
        <f t="shared" si="49"/>
        <v>1298.0541580479712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264.25392010357496</v>
      </c>
      <c r="BO37" s="139">
        <f t="shared" si="50"/>
        <v>1392.1842196490393</v>
      </c>
      <c r="BP37" s="139">
        <f t="shared" si="50"/>
        <v>1387.7354396666999</v>
      </c>
      <c r="BQ37" s="120">
        <f>BQ26</f>
        <v>3044.1735794193137</v>
      </c>
      <c r="BR37" s="165">
        <f>SUM(BM37:BP37)</f>
        <v>3044.1735794193141</v>
      </c>
      <c r="BS37" s="129">
        <f>BQ37/BR37</f>
        <v>0.99999999999999989</v>
      </c>
    </row>
    <row r="38" spans="3:71" x14ac:dyDescent="0.3">
      <c r="C38" s="128"/>
      <c r="D38" s="4" t="s">
        <v>13</v>
      </c>
      <c r="E38" s="139">
        <f t="shared" si="38"/>
        <v>382.40098564485328</v>
      </c>
      <c r="F38" s="139">
        <f t="shared" si="38"/>
        <v>641.35925480518392</v>
      </c>
      <c r="G38" s="139">
        <f t="shared" si="38"/>
        <v>30.239759549962759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362.54444834753292</v>
      </c>
      <c r="P38" s="139">
        <f t="shared" si="51"/>
        <v>640.00177431907707</v>
      </c>
      <c r="Q38" s="139">
        <f t="shared" si="51"/>
        <v>110.437242002302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382.87171575463941</v>
      </c>
      <c r="Z38" s="139">
        <f t="shared" si="52"/>
        <v>677.42732118593972</v>
      </c>
      <c r="AA38" s="139">
        <f t="shared" si="52"/>
        <v>116.06554242596685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404.08109527744705</v>
      </c>
      <c r="AJ38" s="139">
        <f t="shared" si="53"/>
        <v>718.44983935287701</v>
      </c>
      <c r="AK38" s="139">
        <f t="shared" si="53"/>
        <v>121.94407360566275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427.21771893239145</v>
      </c>
      <c r="AT38" s="139">
        <f t="shared" si="54"/>
        <v>762.12382900713442</v>
      </c>
      <c r="AU38" s="139">
        <f t="shared" si="54"/>
        <v>128.33008133446609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452.09315537452989</v>
      </c>
      <c r="BD38" s="139">
        <f t="shared" si="55"/>
        <v>809.06659029004311</v>
      </c>
      <c r="BE38" s="139">
        <f t="shared" si="55"/>
        <v>135.17871594733668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478.83887661414934</v>
      </c>
      <c r="BN38" s="139">
        <f t="shared" si="56"/>
        <v>859.52643523517474</v>
      </c>
      <c r="BO38" s="139">
        <f t="shared" si="56"/>
        <v>142.52342880636562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397.05277562412937</v>
      </c>
      <c r="F39" s="139">
        <f t="shared" si="38"/>
        <v>666.1055749465047</v>
      </c>
      <c r="G39" s="139">
        <f t="shared" si="38"/>
        <v>0</v>
      </c>
      <c r="H39" s="139">
        <f t="shared" si="38"/>
        <v>44.84164942936598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373.45972470642425</v>
      </c>
      <c r="P39" s="139">
        <f t="shared" si="57"/>
        <v>659.44132699415945</v>
      </c>
      <c r="Q39" s="139">
        <f t="shared" si="57"/>
        <v>0</v>
      </c>
      <c r="R39" s="139">
        <f t="shared" si="57"/>
        <v>139.83218640514701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395.36014431786037</v>
      </c>
      <c r="Z39" s="139">
        <f t="shared" si="58"/>
        <v>699.70468107660577</v>
      </c>
      <c r="AA39" s="139">
        <f t="shared" si="58"/>
        <v>0</v>
      </c>
      <c r="AB39" s="139">
        <f t="shared" si="58"/>
        <v>147.32408050027439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418.23014412800228</v>
      </c>
      <c r="AJ39" s="139">
        <f t="shared" si="59"/>
        <v>743.79922256051043</v>
      </c>
      <c r="AK39" s="139">
        <f t="shared" si="59"/>
        <v>0</v>
      </c>
      <c r="AL39" s="139">
        <f t="shared" si="59"/>
        <v>155.31395982387195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443.21239757088512</v>
      </c>
      <c r="AT39" s="139">
        <f t="shared" si="60"/>
        <v>790.86189873787168</v>
      </c>
      <c r="AU39" s="139">
        <f t="shared" si="60"/>
        <v>0</v>
      </c>
      <c r="AV39" s="139">
        <f t="shared" si="60"/>
        <v>163.92740131506258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470.10380138406572</v>
      </c>
      <c r="BD39" s="139">
        <f t="shared" si="61"/>
        <v>841.51636860465351</v>
      </c>
      <c r="BE39" s="139">
        <f t="shared" si="61"/>
        <v>0</v>
      </c>
      <c r="BF39" s="139">
        <f t="shared" si="61"/>
        <v>173.18014229046327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499.0506102871509</v>
      </c>
      <c r="BN39" s="139">
        <f t="shared" si="62"/>
        <v>896.03896381423431</v>
      </c>
      <c r="BO39" s="139">
        <f t="shared" si="62"/>
        <v>0</v>
      </c>
      <c r="BP39" s="139">
        <f t="shared" si="62"/>
        <v>183.11937677028686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1814.5155658093099</v>
      </c>
      <c r="F41" s="165">
        <f>SUM(F36:F39)</f>
        <v>1792.3359429100922</v>
      </c>
      <c r="G41" s="165">
        <f>SUM(G36:G39)</f>
        <v>1284.9795642293059</v>
      </c>
      <c r="H41" s="165">
        <f>SUM(H36:H39)</f>
        <v>1370.1689270512927</v>
      </c>
      <c r="K41" s="129"/>
      <c r="M41" s="128"/>
      <c r="N41" s="120" t="s">
        <v>195</v>
      </c>
      <c r="O41" s="165">
        <f>SUM(O36:O39)</f>
        <v>1219.2753607586556</v>
      </c>
      <c r="P41" s="165">
        <f>SUM(P36:P39)</f>
        <v>1482.7189434764236</v>
      </c>
      <c r="Q41" s="165">
        <f>SUM(Q36:Q39)</f>
        <v>2065.5685258677954</v>
      </c>
      <c r="R41" s="165">
        <f>SUM(R36:R39)</f>
        <v>1891.6469749743285</v>
      </c>
      <c r="U41" s="129"/>
      <c r="W41" s="128"/>
      <c r="X41" s="120" t="s">
        <v>195</v>
      </c>
      <c r="Y41" s="165">
        <f>SUM(Y36:Y39)</f>
        <v>1295.9735729475269</v>
      </c>
      <c r="Z41" s="165">
        <f>SUM(Z36:Z39)</f>
        <v>1574.0204869005349</v>
      </c>
      <c r="AA41" s="165">
        <f>SUM(AA36:AA39)</f>
        <v>2201.0288632190891</v>
      </c>
      <c r="AB41" s="165">
        <f>SUM(AB36:AB39)</f>
        <v>2015.6121663541603</v>
      </c>
      <c r="AE41" s="129"/>
      <c r="AG41" s="128"/>
      <c r="AH41" s="120" t="s">
        <v>195</v>
      </c>
      <c r="AI41" s="165">
        <f>SUM(AI36:AI39)</f>
        <v>1376.9353053098018</v>
      </c>
      <c r="AJ41" s="165">
        <f>SUM(AJ36:AJ39)</f>
        <v>1674.2125394722048</v>
      </c>
      <c r="AK41" s="165">
        <f>SUM(AK36:AK39)</f>
        <v>2345.4841897736301</v>
      </c>
      <c r="AL41" s="165">
        <f>SUM(AL36:AL39)</f>
        <v>2149.9543801172686</v>
      </c>
      <c r="AO41" s="129"/>
      <c r="AQ41" s="128"/>
      <c r="AR41" s="120" t="s">
        <v>195</v>
      </c>
      <c r="AS41" s="165">
        <f>SUM(AS36:AS39)</f>
        <v>1465.0243917619682</v>
      </c>
      <c r="AT41" s="165">
        <f>SUM(AT36:AT39)</f>
        <v>1781.0492232010479</v>
      </c>
      <c r="AU41" s="165">
        <f>SUM(AU36:AU39)</f>
        <v>2501.4406059041498</v>
      </c>
      <c r="AV41" s="165">
        <f>SUM(AV36:AV39)</f>
        <v>2294.0374356224575</v>
      </c>
      <c r="AY41" s="129"/>
      <c r="BA41" s="128"/>
      <c r="BB41" s="120" t="s">
        <v>195</v>
      </c>
      <c r="BC41" s="165">
        <f>SUM(BC36:BC39)</f>
        <v>1559.9276096889064</v>
      </c>
      <c r="BD41" s="165">
        <f>SUM(BD36:BD39)</f>
        <v>1896.0422379188506</v>
      </c>
      <c r="BE41" s="165">
        <f>SUM(BE36:BE39)</f>
        <v>2669.1461975448601</v>
      </c>
      <c r="BF41" s="165">
        <f>SUM(BF36:BF39)</f>
        <v>2449.0935988907854</v>
      </c>
      <c r="BI41" s="129"/>
      <c r="BK41" s="128"/>
      <c r="BL41" s="120" t="s">
        <v>195</v>
      </c>
      <c r="BM41" s="165">
        <f>SUM(BM36:BM39)</f>
        <v>1662.1731363330102</v>
      </c>
      <c r="BN41" s="165">
        <f>SUM(BN36:BN39)</f>
        <v>2019.819319152984</v>
      </c>
      <c r="BO41" s="165">
        <f>SUM(BO36:BO39)</f>
        <v>2849.490902153344</v>
      </c>
      <c r="BP41" s="165">
        <f>SUM(BP36:BP39)</f>
        <v>2615.9614927266521</v>
      </c>
      <c r="BS41" s="129"/>
    </row>
    <row r="42" spans="3:71" x14ac:dyDescent="0.3">
      <c r="C42" s="128"/>
      <c r="D42" s="120" t="s">
        <v>194</v>
      </c>
      <c r="E42" s="120">
        <f>E40/E41</f>
        <v>1.1297781284591293</v>
      </c>
      <c r="F42" s="120">
        <f>F40/F41</f>
        <v>1.1437587959495787</v>
      </c>
      <c r="G42" s="120">
        <f>G40/G41</f>
        <v>0.82024650768057872</v>
      </c>
      <c r="H42" s="120">
        <f>H40/H41</f>
        <v>0.80865941281014153</v>
      </c>
      <c r="K42" s="129"/>
      <c r="M42" s="128"/>
      <c r="N42" s="120" t="s">
        <v>194</v>
      </c>
      <c r="O42" s="120">
        <f>O40/O41</f>
        <v>1.0891816957046045</v>
      </c>
      <c r="P42" s="120">
        <f>P40/P41</f>
        <v>1.1185233811984499</v>
      </c>
      <c r="Q42" s="120">
        <f>Q40/Q41</f>
        <v>0.92846642860620521</v>
      </c>
      <c r="R42" s="120">
        <f>R40/R41</f>
        <v>0.92772625392270391</v>
      </c>
      <c r="U42" s="129"/>
      <c r="W42" s="128"/>
      <c r="X42" s="120" t="s">
        <v>194</v>
      </c>
      <c r="Y42" s="120">
        <f>Y40/Y41</f>
        <v>1.0247218251075605</v>
      </c>
      <c r="Z42" s="120">
        <f>Z40/Z41</f>
        <v>1.0536430877656315</v>
      </c>
      <c r="AA42" s="120">
        <f>AA40/AA41</f>
        <v>0.87132479918913186</v>
      </c>
      <c r="AB42" s="120">
        <f>AB40/AB41</f>
        <v>0.87066876809513771</v>
      </c>
      <c r="AE42" s="129"/>
      <c r="AG42" s="128"/>
      <c r="AH42" s="120" t="s">
        <v>194</v>
      </c>
      <c r="AI42" s="120">
        <f>AI40/AI41</f>
        <v>1.0916992284494429</v>
      </c>
      <c r="AJ42" s="120">
        <f>AJ40/AJ41</f>
        <v>1.1239561500098594</v>
      </c>
      <c r="AK42" s="120">
        <f>AK40/AK41</f>
        <v>0.92606418372463661</v>
      </c>
      <c r="AL42" s="120">
        <f>AL40/AL41</f>
        <v>0.92540420431046999</v>
      </c>
      <c r="AO42" s="129"/>
      <c r="AQ42" s="128"/>
      <c r="AR42" s="120" t="s">
        <v>194</v>
      </c>
      <c r="AS42" s="120">
        <f>AS40/AS41</f>
        <v>1.0928752864530935</v>
      </c>
      <c r="AT42" s="120">
        <f>AT40/AT41</f>
        <v>1.1265334354079568</v>
      </c>
      <c r="AU42" s="120">
        <f>AU40/AU41</f>
        <v>0.92492974326704192</v>
      </c>
      <c r="AV42" s="120">
        <f>AV40/AV41</f>
        <v>0.92430679390662285</v>
      </c>
      <c r="AY42" s="129"/>
      <c r="BA42" s="128"/>
      <c r="BB42" s="120" t="s">
        <v>194</v>
      </c>
      <c r="BC42" s="120">
        <f>BC40/BC41</f>
        <v>1.0939982111256283</v>
      </c>
      <c r="BD42" s="120">
        <f>BD40/BD41</f>
        <v>1.129018450950741</v>
      </c>
      <c r="BE42" s="120">
        <f>BE40/BE41</f>
        <v>0.92383806471596297</v>
      </c>
      <c r="BF42" s="120">
        <f>BF40/BF41</f>
        <v>0.92325017819090849</v>
      </c>
      <c r="BI42" s="129"/>
      <c r="BK42" s="128"/>
      <c r="BL42" s="120" t="s">
        <v>194</v>
      </c>
      <c r="BM42" s="120">
        <f>BM40/BM41</f>
        <v>1.16134618350202</v>
      </c>
      <c r="BN42" s="120">
        <f>BN40/BN41</f>
        <v>1.1998881309952083</v>
      </c>
      <c r="BO42" s="120">
        <f>BO40/BO41</f>
        <v>0.97863731597582704</v>
      </c>
      <c r="BP42" s="120">
        <f>BP40/BP41</f>
        <v>0.97804900913445381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1169.3901883730998</v>
      </c>
      <c r="F47" s="139">
        <f t="shared" ref="F47:H47" si="63">F36*F$42</f>
        <v>0</v>
      </c>
      <c r="G47" s="139">
        <f t="shared" si="63"/>
        <v>433.40223389743255</v>
      </c>
      <c r="H47" s="139">
        <f t="shared" si="63"/>
        <v>393.45948589612368</v>
      </c>
      <c r="I47" s="120">
        <f>I36</f>
        <v>2050</v>
      </c>
      <c r="J47" s="165">
        <f>SUM(E47:H47)</f>
        <v>1996.251908166656</v>
      </c>
      <c r="K47" s="129">
        <f>I47/J47</f>
        <v>1.0269245036728385</v>
      </c>
      <c r="L47" s="150"/>
      <c r="M47" s="128"/>
      <c r="N47" s="4" t="s">
        <v>11</v>
      </c>
      <c r="O47" s="139">
        <f>O36*O$42</f>
        <v>526.37013170938178</v>
      </c>
      <c r="P47" s="139">
        <f t="shared" ref="P47:R47" si="64">P36*P$42</f>
        <v>0</v>
      </c>
      <c r="Q47" s="139">
        <f t="shared" si="64"/>
        <v>882.3330438681304</v>
      </c>
      <c r="R47" s="139">
        <f t="shared" si="64"/>
        <v>698.72917079903016</v>
      </c>
      <c r="S47" s="120">
        <f>S36</f>
        <v>2186.7465511512801</v>
      </c>
      <c r="T47" s="165">
        <f>SUM(O47:R47)</f>
        <v>2107.4323463765422</v>
      </c>
      <c r="U47" s="129">
        <f>S47/T47</f>
        <v>1.0376354690156997</v>
      </c>
      <c r="W47" s="128"/>
      <c r="X47" s="4" t="s">
        <v>11</v>
      </c>
      <c r="Y47" s="139">
        <f>Y36*Y$42</f>
        <v>530.5412329516123</v>
      </c>
      <c r="Z47" s="139">
        <f t="shared" ref="Z47:AB47" si="65">Z36*Z$42</f>
        <v>0</v>
      </c>
      <c r="AA47" s="139">
        <f t="shared" si="65"/>
        <v>882.80420711522925</v>
      </c>
      <c r="AB47" s="139">
        <f t="shared" si="65"/>
        <v>699.1682905789537</v>
      </c>
      <c r="AC47" s="120">
        <f>AC36</f>
        <v>2333.9408020800124</v>
      </c>
      <c r="AD47" s="165">
        <f>SUM(Y47:AB47)</f>
        <v>2112.5137306457955</v>
      </c>
      <c r="AE47" s="129">
        <f>AC47/AD47</f>
        <v>1.1048168673282548</v>
      </c>
      <c r="AG47" s="128"/>
      <c r="AH47" s="4" t="s">
        <v>11</v>
      </c>
      <c r="AI47" s="139">
        <f>AI36*AI$42</f>
        <v>605.48266482727456</v>
      </c>
      <c r="AJ47" s="139">
        <f t="shared" ref="AJ47:AL47" si="66">AJ36*AJ$42</f>
        <v>0</v>
      </c>
      <c r="AK47" s="139">
        <f t="shared" si="66"/>
        <v>1000.5829689627777</v>
      </c>
      <c r="AL47" s="139">
        <f t="shared" si="66"/>
        <v>793.34134479258034</v>
      </c>
      <c r="AM47" s="120">
        <f>AM36</f>
        <v>2492.3840399622668</v>
      </c>
      <c r="AN47" s="165">
        <f>SUM(AI47:AL47)</f>
        <v>2399.4069785826327</v>
      </c>
      <c r="AO47" s="129">
        <f>AM47/AN47</f>
        <v>1.0387500170707</v>
      </c>
      <c r="BA47" s="128"/>
      <c r="BB47" s="4" t="s">
        <v>11</v>
      </c>
      <c r="BC47" s="139">
        <f>BC36*BC$42</f>
        <v>697.67619348573896</v>
      </c>
      <c r="BD47" s="139">
        <f t="shared" ref="BD47:BF47" si="67">BD36*BD$42</f>
        <v>0</v>
      </c>
      <c r="BE47" s="139">
        <f t="shared" si="67"/>
        <v>1137.1942933338682</v>
      </c>
      <c r="BF47" s="139">
        <f t="shared" si="67"/>
        <v>902.80877163409468</v>
      </c>
      <c r="BG47" s="120">
        <f>BG36</f>
        <v>2846.535435076155</v>
      </c>
      <c r="BH47" s="165">
        <f>SUM(BC47:BF47)</f>
        <v>2737.679258453702</v>
      </c>
      <c r="BI47" s="129">
        <f>BG47/BH47</f>
        <v>1.0397622096475747</v>
      </c>
      <c r="BK47" s="128"/>
      <c r="BL47" s="4" t="s">
        <v>11</v>
      </c>
      <c r="BM47" s="139">
        <f>BM36*BM$42</f>
        <v>794.69020470035071</v>
      </c>
      <c r="BN47" s="139">
        <f t="shared" ref="BN47:BP47" si="68">BN36*BN$42</f>
        <v>0</v>
      </c>
      <c r="BO47" s="139">
        <f t="shared" si="68"/>
        <v>1286.6959544889157</v>
      </c>
      <c r="BP47" s="139">
        <f t="shared" si="68"/>
        <v>1022.1655491849093</v>
      </c>
      <c r="BQ47" s="120">
        <f>BQ36</f>
        <v>3044.1735794193137</v>
      </c>
      <c r="BR47" s="165">
        <f>SUM(BM47:BP47)</f>
        <v>3103.5517083741756</v>
      </c>
      <c r="BS47" s="129">
        <f>BQ47/BR47</f>
        <v>0.98086768498341925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554.57560057678768</v>
      </c>
      <c r="G48" s="139">
        <f t="shared" si="69"/>
        <v>595.79370893861005</v>
      </c>
      <c r="H48" s="139">
        <f t="shared" si="69"/>
        <v>678.27889220688689</v>
      </c>
      <c r="I48" s="120">
        <f>I37</f>
        <v>2050</v>
      </c>
      <c r="J48" s="165">
        <f>SUM(E48:H48)</f>
        <v>1828.6482017222845</v>
      </c>
      <c r="K48" s="129">
        <f>I48/J48</f>
        <v>1.1210466824998042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204.99831466836142</v>
      </c>
      <c r="Q48" s="139">
        <f t="shared" si="70"/>
        <v>932.94071671872905</v>
      </c>
      <c r="R48" s="139">
        <f t="shared" si="70"/>
        <v>926.47540056665025</v>
      </c>
      <c r="S48" s="120">
        <f>S37</f>
        <v>2186.7465511512801</v>
      </c>
      <c r="T48" s="165">
        <f>SUM(O48:R48)</f>
        <v>2064.4144319537409</v>
      </c>
      <c r="U48" s="129">
        <f>S48/T48</f>
        <v>1.0592575392343897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207.45019089946737</v>
      </c>
      <c r="AA48" s="139">
        <f t="shared" si="71"/>
        <v>933.8760396915435</v>
      </c>
      <c r="AB48" s="139">
        <f t="shared" si="71"/>
        <v>927.49179557827199</v>
      </c>
      <c r="AC48" s="120">
        <f>AC37</f>
        <v>2333.9408020800124</v>
      </c>
      <c r="AD48" s="165">
        <f>SUM(Y48:AB48)</f>
        <v>2068.8180261692828</v>
      </c>
      <c r="AE48" s="129">
        <f>AC48/AD48</f>
        <v>1.1281518106266906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238.23765417970938</v>
      </c>
      <c r="AK48" s="139">
        <f t="shared" si="72"/>
        <v>1058.5578936952945</v>
      </c>
      <c r="AL48" s="139">
        <f t="shared" si="72"/>
        <v>1052.5072862345319</v>
      </c>
      <c r="AM48" s="120">
        <f>AM37</f>
        <v>2492.3840399622668</v>
      </c>
      <c r="AN48" s="165">
        <f>SUM(AI48:AL48)</f>
        <v>2349.302834109536</v>
      </c>
      <c r="AO48" s="129">
        <f>AM48/AN48</f>
        <v>1.0609036875856677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277.12805497533594</v>
      </c>
      <c r="BE48" s="139">
        <f t="shared" si="73"/>
        <v>1203.7813209183705</v>
      </c>
      <c r="BF48" s="139">
        <f t="shared" si="73"/>
        <v>1198.4287327192392</v>
      </c>
      <c r="BG48" s="120">
        <f>BG37</f>
        <v>2846.535435076155</v>
      </c>
      <c r="BH48" s="165">
        <f>SUM(BC48:BF48)</f>
        <v>2679.3381086129457</v>
      </c>
      <c r="BI48" s="129">
        <f>BG48/BH48</f>
        <v>1.0624024739265792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317.07514230123564</v>
      </c>
      <c r="BO48" s="139">
        <f t="shared" si="74"/>
        <v>1362.443428061237</v>
      </c>
      <c r="BP48" s="139">
        <f t="shared" si="74"/>
        <v>1357.2732717067815</v>
      </c>
      <c r="BQ48" s="120">
        <f>BQ37</f>
        <v>3044.1735794193137</v>
      </c>
      <c r="BR48" s="165">
        <f>SUM(BM48:BP48)</f>
        <v>3036.791842069254</v>
      </c>
      <c r="BS48" s="129">
        <f>BQ48/BR48</f>
        <v>1.0024307683021929</v>
      </c>
    </row>
    <row r="49" spans="3:71" x14ac:dyDescent="0.3">
      <c r="C49" s="128"/>
      <c r="D49" s="4" t="s">
        <v>13</v>
      </c>
      <c r="E49" s="139">
        <f t="shared" ref="E49:H49" si="75">E38*E$42</f>
        <v>432.02826988276871</v>
      </c>
      <c r="F49" s="139">
        <f t="shared" si="75"/>
        <v>733.56028904709626</v>
      </c>
      <c r="G49" s="139">
        <f t="shared" si="75"/>
        <v>24.804057163957381</v>
      </c>
      <c r="H49" s="139">
        <f t="shared" si="75"/>
        <v>0</v>
      </c>
      <c r="I49" s="120">
        <f>I38</f>
        <v>1054</v>
      </c>
      <c r="J49" s="165">
        <f>SUM(E49:H49)</f>
        <v>1190.3926160938224</v>
      </c>
      <c r="K49" s="129">
        <f>I49/J49</f>
        <v>0.8854221588324499</v>
      </c>
      <c r="L49" s="150"/>
      <c r="M49" s="128"/>
      <c r="N49" s="4" t="s">
        <v>13</v>
      </c>
      <c r="O49" s="139">
        <f t="shared" ref="O49:R49" si="76">O38*O$42</f>
        <v>394.87677701945631</v>
      </c>
      <c r="P49" s="139">
        <f t="shared" si="76"/>
        <v>715.85694858438137</v>
      </c>
      <c r="Q49" s="139">
        <f t="shared" si="76"/>
        <v>102.53727166699653</v>
      </c>
      <c r="R49" s="139">
        <f t="shared" si="76"/>
        <v>0</v>
      </c>
      <c r="S49" s="120">
        <f>S38</f>
        <v>1112.9834646689119</v>
      </c>
      <c r="T49" s="165">
        <f>SUM(O49:R49)</f>
        <v>1213.2709972708342</v>
      </c>
      <c r="U49" s="129">
        <f>S49/T49</f>
        <v>0.91734119349468346</v>
      </c>
      <c r="W49" s="128"/>
      <c r="X49" s="4" t="s">
        <v>13</v>
      </c>
      <c r="Y49" s="139">
        <f t="shared" ref="Y49:AB49" si="77">Y38*Y$42</f>
        <v>392.3370033501572</v>
      </c>
      <c r="Z49" s="139">
        <f t="shared" si="77"/>
        <v>713.7666144311537</v>
      </c>
      <c r="AA49" s="139">
        <f t="shared" si="77"/>
        <v>101.13078544708323</v>
      </c>
      <c r="AB49" s="139">
        <f t="shared" si="77"/>
        <v>0</v>
      </c>
      <c r="AC49" s="120">
        <f>AC38</f>
        <v>1176.364579366546</v>
      </c>
      <c r="AD49" s="165">
        <f>SUM(Y49:AB49)</f>
        <v>1207.2344032283943</v>
      </c>
      <c r="AE49" s="129">
        <f>AC49/AD49</f>
        <v>0.97442930405288652</v>
      </c>
      <c r="AG49" s="128"/>
      <c r="AH49" s="4" t="s">
        <v>13</v>
      </c>
      <c r="AI49" s="139">
        <f t="shared" ref="AI49:AL49" si="78">AI38*AI$42</f>
        <v>441.13501994539479</v>
      </c>
      <c r="AJ49" s="139">
        <f t="shared" si="78"/>
        <v>807.50611541426156</v>
      </c>
      <c r="AK49" s="139">
        <f t="shared" si="78"/>
        <v>112.92803898368508</v>
      </c>
      <c r="AL49" s="139">
        <f t="shared" si="78"/>
        <v>0</v>
      </c>
      <c r="AM49" s="120">
        <f>AM38</f>
        <v>1244.4750082359867</v>
      </c>
      <c r="AN49" s="165">
        <f>SUM(AI49:AL49)</f>
        <v>1361.5691743433415</v>
      </c>
      <c r="AO49" s="129">
        <f>AM49/AN49</f>
        <v>0.91400057498817344</v>
      </c>
      <c r="BA49" s="128"/>
      <c r="BB49" s="4" t="s">
        <v>13</v>
      </c>
      <c r="BC49" s="139">
        <f t="shared" ref="BC49:BF49" si="79">BC38*BC$42</f>
        <v>494.58910324187644</v>
      </c>
      <c r="BD49" s="139">
        <f t="shared" si="79"/>
        <v>913.45110848526235</v>
      </c>
      <c r="BE49" s="139">
        <f t="shared" si="79"/>
        <v>124.88324333157641</v>
      </c>
      <c r="BF49" s="139">
        <f t="shared" si="79"/>
        <v>0</v>
      </c>
      <c r="BG49" s="120">
        <f>BG38</f>
        <v>1396.3384616119097</v>
      </c>
      <c r="BH49" s="165">
        <f>SUM(BC49:BF49)</f>
        <v>1532.9234550587153</v>
      </c>
      <c r="BI49" s="129">
        <f>BG49/BH49</f>
        <v>0.91089901260492223</v>
      </c>
      <c r="BK49" s="128"/>
      <c r="BL49" s="4" t="s">
        <v>13</v>
      </c>
      <c r="BM49" s="139">
        <f t="shared" ref="BM49:BP49" si="80">BM38*BM$42</f>
        <v>556.09770186823698</v>
      </c>
      <c r="BN49" s="139">
        <f t="shared" si="80"/>
        <v>1031.3355679153078</v>
      </c>
      <c r="BO49" s="139">
        <f t="shared" si="80"/>
        <v>139.47874583073352</v>
      </c>
      <c r="BP49" s="139">
        <f t="shared" si="80"/>
        <v>0</v>
      </c>
      <c r="BQ49" s="120">
        <f>BQ38</f>
        <v>1480.8887406556896</v>
      </c>
      <c r="BR49" s="165">
        <f>SUM(BM49:BP49)</f>
        <v>1726.9120156142783</v>
      </c>
      <c r="BS49" s="129">
        <f>BQ49/BR49</f>
        <v>0.85753572114032928</v>
      </c>
    </row>
    <row r="50" spans="3:71" x14ac:dyDescent="0.3">
      <c r="C50" s="128"/>
      <c r="D50" s="4" t="s">
        <v>14</v>
      </c>
      <c r="E50" s="139">
        <f t="shared" ref="E50:H50" si="81">E39*E$42</f>
        <v>448.58154174413147</v>
      </c>
      <c r="F50" s="139">
        <f t="shared" si="81"/>
        <v>761.86411037611606</v>
      </c>
      <c r="G50" s="139">
        <f t="shared" si="81"/>
        <v>0</v>
      </c>
      <c r="H50" s="139">
        <f t="shared" si="81"/>
        <v>36.261621896989311</v>
      </c>
      <c r="I50" s="120">
        <f>I39</f>
        <v>1108</v>
      </c>
      <c r="J50" s="165">
        <f>SUM(E50:H50)</f>
        <v>1246.7072740172368</v>
      </c>
      <c r="K50" s="129">
        <f>I50/J50</f>
        <v>0.88874110474202694</v>
      </c>
      <c r="L50" s="150"/>
      <c r="M50" s="128"/>
      <c r="N50" s="4" t="s">
        <v>14</v>
      </c>
      <c r="O50" s="139">
        <f t="shared" ref="O50:R50" si="82">O39*O$42</f>
        <v>406.76549623311797</v>
      </c>
      <c r="P50" s="139">
        <f t="shared" si="82"/>
        <v>737.60054277149982</v>
      </c>
      <c r="Q50" s="139">
        <f t="shared" si="82"/>
        <v>0</v>
      </c>
      <c r="R50" s="139">
        <f t="shared" si="82"/>
        <v>129.72599047146829</v>
      </c>
      <c r="S50" s="120">
        <f>S39</f>
        <v>1172.7332381057306</v>
      </c>
      <c r="T50" s="165">
        <f>SUM(O50:R50)</f>
        <v>1274.0920294760861</v>
      </c>
      <c r="U50" s="129">
        <f>S50/T50</f>
        <v>0.92044625582342376</v>
      </c>
      <c r="W50" s="128"/>
      <c r="X50" s="4" t="s">
        <v>14</v>
      </c>
      <c r="Y50" s="139">
        <f t="shared" ref="Y50:AB50" si="83">Y39*Y$42</f>
        <v>405.13416866018639</v>
      </c>
      <c r="Z50" s="139">
        <f t="shared" si="83"/>
        <v>737.23900069362139</v>
      </c>
      <c r="AA50" s="139">
        <f t="shared" si="83"/>
        <v>0</v>
      </c>
      <c r="AB50" s="139">
        <f t="shared" si="83"/>
        <v>128.27047567992281</v>
      </c>
      <c r="AC50" s="120">
        <f>AC39</f>
        <v>1242.3889058947407</v>
      </c>
      <c r="AD50" s="165">
        <f>SUM(Y50:AB50)</f>
        <v>1270.6436450337305</v>
      </c>
      <c r="AE50" s="129">
        <f>AC50/AD50</f>
        <v>0.97776344355128786</v>
      </c>
      <c r="AG50" s="128"/>
      <c r="AH50" s="4" t="s">
        <v>14</v>
      </c>
      <c r="AI50" s="139">
        <f t="shared" ref="AI50:AL50" si="84">AI39*AI$42</f>
        <v>456.58152565883938</v>
      </c>
      <c r="AJ50" s="139">
        <f t="shared" si="84"/>
        <v>835.9977105694378</v>
      </c>
      <c r="AK50" s="139">
        <f t="shared" si="84"/>
        <v>0</v>
      </c>
      <c r="AL50" s="139">
        <f t="shared" si="84"/>
        <v>143.72819140911852</v>
      </c>
      <c r="AM50" s="120">
        <f>AM39</f>
        <v>1317.3433265123847</v>
      </c>
      <c r="AN50" s="165">
        <f>SUM(AI50:AL50)</f>
        <v>1436.3074276373959</v>
      </c>
      <c r="AO50" s="129">
        <f>AM50/AN50</f>
        <v>0.91717365040665622</v>
      </c>
      <c r="BA50" s="128"/>
      <c r="BB50" s="4" t="s">
        <v>14</v>
      </c>
      <c r="BC50" s="139">
        <f t="shared" ref="BC50:BF50" si="85">BC39*BC$42</f>
        <v>514.29271775752557</v>
      </c>
      <c r="BD50" s="139">
        <f t="shared" si="85"/>
        <v>950.08750693171874</v>
      </c>
      <c r="BE50" s="139">
        <f t="shared" si="85"/>
        <v>0</v>
      </c>
      <c r="BF50" s="139">
        <f t="shared" si="85"/>
        <v>159.8885972287971</v>
      </c>
      <c r="BG50" s="120">
        <f>BG39</f>
        <v>1484.8003122791824</v>
      </c>
      <c r="BH50" s="165">
        <f>SUM(BC50:BF50)</f>
        <v>1624.2688219180413</v>
      </c>
      <c r="BI50" s="129">
        <f>BG50/BH50</f>
        <v>0.91413458920293411</v>
      </c>
      <c r="BK50" s="128"/>
      <c r="BL50" s="4" t="s">
        <v>14</v>
      </c>
      <c r="BM50" s="139">
        <f t="shared" ref="BM50:BP50" si="86">BM39*BM$42</f>
        <v>579.57052163133665</v>
      </c>
      <c r="BN50" s="139">
        <f t="shared" si="86"/>
        <v>1075.1465175899448</v>
      </c>
      <c r="BO50" s="139">
        <f t="shared" si="86"/>
        <v>0</v>
      </c>
      <c r="BP50" s="139">
        <f t="shared" si="86"/>
        <v>179.09972500349778</v>
      </c>
      <c r="BQ50" s="120">
        <f>BQ39</f>
        <v>1578.2089508716722</v>
      </c>
      <c r="BR50" s="165">
        <f>SUM(BM50:BP50)</f>
        <v>1833.8167642247793</v>
      </c>
      <c r="BS50" s="129">
        <f>BQ50/BR50</f>
        <v>0.86061431090626894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1200.8754387949327</v>
      </c>
      <c r="F58" s="139">
        <f t="shared" ref="F58:H58" si="87">F47*$K47</f>
        <v>0</v>
      </c>
      <c r="G58" s="139">
        <f t="shared" si="87"/>
        <v>445.07137393582036</v>
      </c>
      <c r="H58" s="139">
        <f t="shared" si="87"/>
        <v>404.05318726924702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546.18031849212002</v>
      </c>
      <c r="P58" s="139">
        <f t="shared" ref="P58:R58" si="88">P47*$U47</f>
        <v>0</v>
      </c>
      <c r="Q58" s="139">
        <f t="shared" si="88"/>
        <v>915.54006180215742</v>
      </c>
      <c r="R58" s="139">
        <f t="shared" si="88"/>
        <v>725.02617085700263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628.94512842534436</v>
      </c>
      <c r="AJ58" s="139">
        <f t="shared" ref="AJ58:AL58" si="89">AJ47*$AO47</f>
        <v>0</v>
      </c>
      <c r="AK58" s="139">
        <f t="shared" si="89"/>
        <v>1039.355576090737</v>
      </c>
      <c r="AL58" s="139">
        <f t="shared" si="89"/>
        <v>824.08333544618495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725.41734055724078</v>
      </c>
      <c r="BD58" s="139">
        <f t="shared" ref="BD58:BF58" si="90">BD47*$BI47</f>
        <v>0</v>
      </c>
      <c r="BE58" s="139">
        <f t="shared" si="90"/>
        <v>1182.4116512354351</v>
      </c>
      <c r="BF58" s="139">
        <f t="shared" si="90"/>
        <v>938.70644328347896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779.48594136343252</v>
      </c>
      <c r="BN58" s="139">
        <f t="shared" ref="BN58:BP58" si="91">BN47*$BS47</f>
        <v>0</v>
      </c>
      <c r="BO58" s="139">
        <f t="shared" si="91"/>
        <v>1262.0784821570737</v>
      </c>
      <c r="BP58" s="139">
        <f t="shared" si="91"/>
        <v>1002.6091558988073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621.70513722194437</v>
      </c>
      <c r="G59" s="139">
        <f t="shared" si="92"/>
        <v>667.91256085988277</v>
      </c>
      <c r="H59" s="139">
        <f t="shared" si="92"/>
        <v>760.38230191817286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217.1460103428056</v>
      </c>
      <c r="Q59" s="139">
        <f t="shared" si="93"/>
        <v>988.22448784304879</v>
      </c>
      <c r="R59" s="139">
        <f t="shared" si="93"/>
        <v>981.3760529654254</v>
      </c>
      <c r="S59" s="120">
        <f>S48</f>
        <v>2186.7465511512801</v>
      </c>
      <c r="T59" s="165">
        <f>SUM(O59:R59)</f>
        <v>2186.7465511512796</v>
      </c>
      <c r="U59" s="129">
        <f>S59/T59</f>
        <v>1.0000000000000002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252.74720584101274</v>
      </c>
      <c r="AK59" s="139">
        <f t="shared" si="94"/>
        <v>1123.0279729442552</v>
      </c>
      <c r="AL59" s="139">
        <f t="shared" si="94"/>
        <v>1116.6088611769987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294.42153120025796</v>
      </c>
      <c r="BE59" s="139">
        <f t="shared" si="95"/>
        <v>1278.9002534102822</v>
      </c>
      <c r="BF59" s="139">
        <f t="shared" si="95"/>
        <v>1273.2136504656148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317.84587850655481</v>
      </c>
      <c r="BO59" s="139">
        <f t="shared" si="96"/>
        <v>1365.7552123596993</v>
      </c>
      <c r="BP59" s="139">
        <f t="shared" si="96"/>
        <v>1360.5724885530601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382.52740339624938</v>
      </c>
      <c r="F60" s="139">
        <f t="shared" si="97"/>
        <v>649.51053476183597</v>
      </c>
      <c r="G60" s="139">
        <f t="shared" si="97"/>
        <v>21.96206184191464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362.23673391436205</v>
      </c>
      <c r="P60" s="139">
        <f t="shared" si="98"/>
        <v>656.68506758585863</v>
      </c>
      <c r="Q60" s="139">
        <f t="shared" si="98"/>
        <v>94.061663168691183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403.1976618775102</v>
      </c>
      <c r="AJ60" s="139">
        <f t="shared" si="99"/>
        <v>738.06105379510143</v>
      </c>
      <c r="AK60" s="139">
        <f t="shared" si="99"/>
        <v>103.21629256337503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450.52072578817922</v>
      </c>
      <c r="BD60" s="139">
        <f t="shared" si="100"/>
        <v>832.06171278209717</v>
      </c>
      <c r="BE60" s="139">
        <f t="shared" si="100"/>
        <v>113.75602304163318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476.87364379605845</v>
      </c>
      <c r="BN60" s="139">
        <f t="shared" si="101"/>
        <v>884.40708996992453</v>
      </c>
      <c r="BO60" s="139">
        <f t="shared" si="101"/>
        <v>119.60800688970676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398.6728549765611</v>
      </c>
      <c r="F61" s="139">
        <f t="shared" si="102"/>
        <v>677.09995111897092</v>
      </c>
      <c r="G61" s="139">
        <f t="shared" si="102"/>
        <v>0</v>
      </c>
      <c r="H61" s="139">
        <f t="shared" si="102"/>
        <v>32.227193904467953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374.40577800593042</v>
      </c>
      <c r="P61" s="139">
        <f t="shared" si="103"/>
        <v>678.92165788735213</v>
      </c>
      <c r="Q61" s="139">
        <f t="shared" si="103"/>
        <v>0</v>
      </c>
      <c r="R61" s="139">
        <f t="shared" si="103"/>
        <v>119.40580221244814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418.76454459675807</v>
      </c>
      <c r="AJ61" s="139">
        <f t="shared" si="104"/>
        <v>766.7550719345785</v>
      </c>
      <c r="AK61" s="139">
        <f t="shared" si="104"/>
        <v>0</v>
      </c>
      <c r="AL61" s="139">
        <f t="shared" si="104"/>
        <v>131.82370998104784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470.13276227733616</v>
      </c>
      <c r="BD61" s="139">
        <f t="shared" si="105"/>
        <v>868.50785285586653</v>
      </c>
      <c r="BE61" s="139">
        <f t="shared" si="105"/>
        <v>0</v>
      </c>
      <c r="BF61" s="139">
        <f t="shared" si="105"/>
        <v>146.15969714597983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498.78668509533964</v>
      </c>
      <c r="BN61" s="139">
        <f t="shared" si="106"/>
        <v>925.28647935894503</v>
      </c>
      <c r="BO61" s="139">
        <f t="shared" si="106"/>
        <v>0</v>
      </c>
      <c r="BP61" s="139">
        <f t="shared" si="106"/>
        <v>154.13578641738752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1982.0756971677433</v>
      </c>
      <c r="F63" s="165">
        <f>SUM(F58:F61)</f>
        <v>1948.3156231027513</v>
      </c>
      <c r="G63" s="165">
        <f>SUM(G58:G61)</f>
        <v>1134.9459966376178</v>
      </c>
      <c r="H63" s="165">
        <f>SUM(H58:H61)</f>
        <v>1196.6626830918879</v>
      </c>
      <c r="K63" s="129"/>
      <c r="M63" s="128"/>
      <c r="N63" s="120" t="s">
        <v>195</v>
      </c>
      <c r="O63" s="165">
        <f>SUM(O58:O61)</f>
        <v>1282.8228304124125</v>
      </c>
      <c r="P63" s="165">
        <f>SUM(P58:P61)</f>
        <v>1552.7527358160164</v>
      </c>
      <c r="Q63" s="165">
        <f>SUM(Q58:Q61)</f>
        <v>1997.8262128138974</v>
      </c>
      <c r="R63" s="165">
        <f>SUM(R58:R61)</f>
        <v>1825.8080260348761</v>
      </c>
      <c r="U63" s="129"/>
      <c r="AG63" s="128"/>
      <c r="AH63" s="120" t="s">
        <v>195</v>
      </c>
      <c r="AI63" s="165">
        <f>SUM(AI58:AI61)</f>
        <v>1450.9073348996126</v>
      </c>
      <c r="AJ63" s="165">
        <f>SUM(AJ58:AJ61)</f>
        <v>1757.5633315706928</v>
      </c>
      <c r="AK63" s="165">
        <f>SUM(AK58:AK61)</f>
        <v>2265.5998415983672</v>
      </c>
      <c r="AL63" s="165">
        <f>SUM(AL58:AL61)</f>
        <v>2072.5159066042315</v>
      </c>
      <c r="AO63" s="129"/>
      <c r="BA63" s="128"/>
      <c r="BB63" s="120" t="s">
        <v>195</v>
      </c>
      <c r="BC63" s="165">
        <f>SUM(BC58:BC61)</f>
        <v>1646.0708286227559</v>
      </c>
      <c r="BD63" s="165">
        <f>SUM(BD58:BD61)</f>
        <v>1994.9910968382217</v>
      </c>
      <c r="BE63" s="165">
        <f>SUM(BE58:BE61)</f>
        <v>2575.0679276873507</v>
      </c>
      <c r="BF63" s="165">
        <f>SUM(BF58:BF61)</f>
        <v>2358.0797908950735</v>
      </c>
      <c r="BI63" s="129"/>
      <c r="BK63" s="128"/>
      <c r="BL63" s="120" t="s">
        <v>195</v>
      </c>
      <c r="BM63" s="165">
        <f>SUM(BM58:BM61)</f>
        <v>1755.1462702548306</v>
      </c>
      <c r="BN63" s="165">
        <f>SUM(BN58:BN61)</f>
        <v>2127.5394478354242</v>
      </c>
      <c r="BO63" s="165">
        <f>SUM(BO58:BO61)</f>
        <v>2747.4417014064798</v>
      </c>
      <c r="BP63" s="165">
        <f>SUM(BP58:BP61)</f>
        <v>2517.3174308692546</v>
      </c>
      <c r="BS63" s="129"/>
    </row>
    <row r="64" spans="3:71" x14ac:dyDescent="0.3">
      <c r="C64" s="128"/>
      <c r="D64" s="120" t="s">
        <v>194</v>
      </c>
      <c r="E64" s="120">
        <f>E62/E63</f>
        <v>1.0342692778733507</v>
      </c>
      <c r="F64" s="120">
        <f>F62/F63</f>
        <v>1.0521909159334837</v>
      </c>
      <c r="G64" s="120">
        <f>G62/G63</f>
        <v>0.92867854780982728</v>
      </c>
      <c r="H64" s="120">
        <f>H62/H63</f>
        <v>0.92590837472862042</v>
      </c>
      <c r="K64" s="129"/>
      <c r="M64" s="128"/>
      <c r="N64" s="120" t="s">
        <v>194</v>
      </c>
      <c r="O64" s="120">
        <f>O62/O63</f>
        <v>1.0352266684675511</v>
      </c>
      <c r="P64" s="120">
        <f>P62/P63</f>
        <v>1.0680746314400638</v>
      </c>
      <c r="Q64" s="120">
        <f>Q62/Q63</f>
        <v>0.95994887841253129</v>
      </c>
      <c r="R64" s="120">
        <f>R62/R63</f>
        <v>0.96118022092845501</v>
      </c>
      <c r="U64" s="129"/>
      <c r="AG64" s="128"/>
      <c r="AH64" s="120" t="s">
        <v>194</v>
      </c>
      <c r="AI64" s="120">
        <f>AI62/AI63</f>
        <v>1.0360408099635903</v>
      </c>
      <c r="AJ64" s="120">
        <f>AJ62/AJ63</f>
        <v>1.0706535840627383</v>
      </c>
      <c r="AK64" s="120">
        <f>AK62/AK63</f>
        <v>0.95871691980229645</v>
      </c>
      <c r="AL64" s="120">
        <f>AL62/AL63</f>
        <v>0.95998144868094426</v>
      </c>
      <c r="AO64" s="129"/>
      <c r="BA64" s="128"/>
      <c r="BB64" s="120" t="s">
        <v>194</v>
      </c>
      <c r="BC64" s="120">
        <f>BC62/BC63</f>
        <v>1.0367464053250939</v>
      </c>
      <c r="BD64" s="120">
        <f>BD62/BD63</f>
        <v>1.0730206634931707</v>
      </c>
      <c r="BE64" s="120">
        <f>BE62/BE63</f>
        <v>0.95758982940631954</v>
      </c>
      <c r="BF64" s="120">
        <f>BF62/BF63</f>
        <v>0.95888447469534477</v>
      </c>
      <c r="BI64" s="129"/>
      <c r="BK64" s="128"/>
      <c r="BL64" s="120" t="s">
        <v>194</v>
      </c>
      <c r="BM64" s="120">
        <f>BM62/BM63</f>
        <v>1.0998276673086935</v>
      </c>
      <c r="BN64" s="120">
        <f>BN62/BN63</f>
        <v>1.1391362121497841</v>
      </c>
      <c r="BO64" s="120">
        <f>BO62/BO63</f>
        <v>1.0149871886101631</v>
      </c>
      <c r="BP64" s="120">
        <f>BP62/BP63</f>
        <v>1.0163750167223449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1242.0285728982781</v>
      </c>
      <c r="F69" s="139">
        <f t="shared" ref="F69:H69" si="107">F58*F$64</f>
        <v>0</v>
      </c>
      <c r="G69" s="139">
        <f t="shared" si="107"/>
        <v>413.32823721844227</v>
      </c>
      <c r="H69" s="139">
        <f t="shared" si="107"/>
        <v>374.11622992838738</v>
      </c>
      <c r="I69" s="120">
        <f>I58</f>
        <v>2050</v>
      </c>
      <c r="J69" s="165">
        <f>SUM(E69:H69)</f>
        <v>2029.4730400451076</v>
      </c>
      <c r="K69" s="129">
        <f>I69/J69</f>
        <v>1.0101144284993488</v>
      </c>
      <c r="M69" s="128"/>
      <c r="N69" s="4" t="s">
        <v>11</v>
      </c>
      <c r="O69" s="139">
        <f>O58*O$64</f>
        <v>565.42043149514336</v>
      </c>
      <c r="P69" s="139">
        <f t="shared" ref="P69:R69" si="108">P58*P$64</f>
        <v>0</v>
      </c>
      <c r="Q69" s="139">
        <f t="shared" si="108"/>
        <v>878.87165546872063</v>
      </c>
      <c r="R69" s="139">
        <f t="shared" si="108"/>
        <v>696.88081508324558</v>
      </c>
      <c r="S69" s="120">
        <f>S58</f>
        <v>2186.7465511512801</v>
      </c>
      <c r="T69" s="165">
        <f>SUM(O69:R69)</f>
        <v>2141.1729020471093</v>
      </c>
      <c r="U69" s="129">
        <f>S69/T69</f>
        <v>1.0212844320328354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654.15249777410986</v>
      </c>
      <c r="G70" s="139">
        <f t="shared" si="109"/>
        <v>620.27606708329881</v>
      </c>
      <c r="H70" s="139">
        <f t="shared" si="109"/>
        <v>704.04434134146254</v>
      </c>
      <c r="I70" s="120">
        <f>I59</f>
        <v>2050</v>
      </c>
      <c r="J70" s="165">
        <f>SUM(E70:H70)</f>
        <v>1978.4729061988712</v>
      </c>
      <c r="K70" s="129">
        <f>I70/J70</f>
        <v>1.0361526779452086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231.92814496557236</v>
      </c>
      <c r="Q70" s="139">
        <f t="shared" si="110"/>
        <v>948.6449887247328</v>
      </c>
      <c r="R70" s="139">
        <f t="shared" si="110"/>
        <v>943.27925140320281</v>
      </c>
      <c r="S70" s="120">
        <f>S59</f>
        <v>2186.7465511512801</v>
      </c>
      <c r="T70" s="165">
        <f>SUM(O70:R70)</f>
        <v>2123.852385093508</v>
      </c>
      <c r="U70" s="129">
        <f>S70/T70</f>
        <v>1.0296132473702984</v>
      </c>
    </row>
    <row r="71" spans="3:21" x14ac:dyDescent="0.3">
      <c r="C71" s="128"/>
      <c r="D71" s="4" t="s">
        <v>13</v>
      </c>
      <c r="E71" s="139">
        <f t="shared" ref="E71:H71" si="111">E60*E$64</f>
        <v>395.63634127740676</v>
      </c>
      <c r="F71" s="139">
        <f t="shared" si="111"/>
        <v>683.40908447950301</v>
      </c>
      <c r="G71" s="139">
        <f t="shared" si="111"/>
        <v>20.395695698258908</v>
      </c>
      <c r="H71" s="139">
        <f t="shared" si="111"/>
        <v>0</v>
      </c>
      <c r="I71" s="120">
        <f>I60</f>
        <v>1054</v>
      </c>
      <c r="J71" s="165">
        <f>SUM(E71:H71)</f>
        <v>1099.4411214551685</v>
      </c>
      <c r="K71" s="129">
        <f>I71/J71</f>
        <v>0.95866889043132675</v>
      </c>
      <c r="M71" s="128"/>
      <c r="N71" s="4" t="s">
        <v>13</v>
      </c>
      <c r="O71" s="139">
        <f t="shared" ref="O71:R71" si="112">O60*O$64</f>
        <v>374.99712724673179</v>
      </c>
      <c r="P71" s="139">
        <f t="shared" si="112"/>
        <v>701.38866153395929</v>
      </c>
      <c r="Q71" s="139">
        <f t="shared" si="112"/>
        <v>90.294388060402412</v>
      </c>
      <c r="R71" s="139">
        <f t="shared" si="112"/>
        <v>0</v>
      </c>
      <c r="S71" s="120">
        <f>S60</f>
        <v>1112.9834646689119</v>
      </c>
      <c r="T71" s="165">
        <f>SUM(O71:R71)</f>
        <v>1166.6801768410937</v>
      </c>
      <c r="U71" s="129">
        <f>S71/T71</f>
        <v>0.95397477968849087</v>
      </c>
    </row>
    <row r="72" spans="3:21" x14ac:dyDescent="0.3">
      <c r="C72" s="128"/>
      <c r="D72" s="4" t="s">
        <v>14</v>
      </c>
      <c r="E72" s="139">
        <f t="shared" ref="E72:H72" si="113">E61*E$64</f>
        <v>412.33508582431489</v>
      </c>
      <c r="F72" s="139">
        <f t="shared" si="113"/>
        <v>712.43841774638702</v>
      </c>
      <c r="G72" s="139">
        <f t="shared" si="113"/>
        <v>0</v>
      </c>
      <c r="H72" s="139">
        <f t="shared" si="113"/>
        <v>29.839428730150026</v>
      </c>
      <c r="I72" s="120">
        <f>I61</f>
        <v>1108</v>
      </c>
      <c r="J72" s="165">
        <f>SUM(E72:H72)</f>
        <v>1154.612932300852</v>
      </c>
      <c r="K72" s="129">
        <f>I72/J72</f>
        <v>0.95962895356804623</v>
      </c>
      <c r="M72" s="128"/>
      <c r="N72" s="4" t="s">
        <v>14</v>
      </c>
      <c r="O72" s="139">
        <f t="shared" ref="O72:R72" si="114">O61*O$64</f>
        <v>387.59484622008085</v>
      </c>
      <c r="P72" s="139">
        <f t="shared" si="114"/>
        <v>725.1389995247107</v>
      </c>
      <c r="Q72" s="139">
        <f t="shared" si="114"/>
        <v>0</v>
      </c>
      <c r="R72" s="139">
        <f t="shared" si="114"/>
        <v>114.7704953507003</v>
      </c>
      <c r="S72" s="120">
        <f>S61</f>
        <v>1172.7332381057306</v>
      </c>
      <c r="T72" s="165">
        <f>SUM(O72:R72)</f>
        <v>1227.5043410954918</v>
      </c>
      <c r="U72" s="129">
        <f>S72/T72</f>
        <v>0.95538011463089367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2049.9999999999995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1658.4558060242423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1.0000000000000002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1254.590982093006</v>
      </c>
      <c r="F80" s="139">
        <f t="shared" ref="F80:H80" si="115">F69*$K69</f>
        <v>0</v>
      </c>
      <c r="G80" s="139">
        <f t="shared" si="115"/>
        <v>417.50881612055008</v>
      </c>
      <c r="H80" s="139">
        <f t="shared" si="115"/>
        <v>377.90020178644403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577.45508423927822</v>
      </c>
      <c r="P80" s="139">
        <f t="shared" ref="P80:R80" si="116">P69*$U69</f>
        <v>0</v>
      </c>
      <c r="Q80" s="139">
        <f t="shared" si="116"/>
        <v>897.57793948513017</v>
      </c>
      <c r="R80" s="139">
        <f t="shared" si="116"/>
        <v>711.71352742687179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677.80186235319104</v>
      </c>
      <c r="G81" s="139">
        <f t="shared" si="117"/>
        <v>642.70070797368192</v>
      </c>
      <c r="H81" s="139">
        <f t="shared" si="117"/>
        <v>729.49742967312693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238.79629049457228</v>
      </c>
      <c r="Q81" s="139">
        <f t="shared" si="118"/>
        <v>976.7374474424322</v>
      </c>
      <c r="R81" s="139">
        <f t="shared" si="118"/>
        <v>971.21281321427568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379.28425230672127</v>
      </c>
      <c r="F82" s="139">
        <f t="shared" si="119"/>
        <v>655.16302872865401</v>
      </c>
      <c r="G82" s="139">
        <f t="shared" si="119"/>
        <v>19.552718964624852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357.73780184901796</v>
      </c>
      <c r="P82" s="139">
        <f t="shared" si="120"/>
        <v>669.1070938628643</v>
      </c>
      <c r="Q82" s="139">
        <f t="shared" si="120"/>
        <v>86.138568957029491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395.6886869289778</v>
      </c>
      <c r="F83" s="139">
        <f t="shared" si="121"/>
        <v>683.67653330363999</v>
      </c>
      <c r="G83" s="139">
        <f t="shared" si="121"/>
        <v>0</v>
      </c>
      <c r="H83" s="139">
        <f t="shared" si="121"/>
        <v>28.634779767382163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370.30040861208442</v>
      </c>
      <c r="P83" s="139">
        <f t="shared" si="122"/>
        <v>692.78338048924968</v>
      </c>
      <c r="Q83" s="139">
        <f t="shared" si="122"/>
        <v>0</v>
      </c>
      <c r="R83" s="139">
        <f t="shared" si="122"/>
        <v>109.6494490043965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2029.5639213287052</v>
      </c>
      <c r="F85" s="165">
        <f>SUM(F80:F83)</f>
        <v>2016.6414243854852</v>
      </c>
      <c r="G85" s="165">
        <f>SUM(G80:G83)</f>
        <v>1079.7622430588567</v>
      </c>
      <c r="H85" s="165">
        <f>SUM(H80:H83)</f>
        <v>1136.0324112269532</v>
      </c>
      <c r="K85" s="129"/>
      <c r="M85" s="128"/>
      <c r="N85" s="120" t="s">
        <v>195</v>
      </c>
      <c r="O85" s="165">
        <f>SUM(O80:O83)</f>
        <v>1305.4932947003806</v>
      </c>
      <c r="P85" s="165">
        <f>SUM(P80:P83)</f>
        <v>1600.6867648466864</v>
      </c>
      <c r="Q85" s="165">
        <f>SUM(Q80:Q83)</f>
        <v>1960.453955884592</v>
      </c>
      <c r="R85" s="165">
        <f>SUM(R80:R83)</f>
        <v>1792.5757896455439</v>
      </c>
      <c r="U85" s="129"/>
    </row>
    <row r="86" spans="3:21" x14ac:dyDescent="0.3">
      <c r="C86" s="128"/>
      <c r="D86" s="120" t="s">
        <v>194</v>
      </c>
      <c r="E86" s="120">
        <f>E84/E85</f>
        <v>1.0100691968636868</v>
      </c>
      <c r="F86" s="120">
        <f>F84/F85</f>
        <v>1.0165416495025534</v>
      </c>
      <c r="G86" s="120">
        <f>G84/G85</f>
        <v>0.97614081875480763</v>
      </c>
      <c r="H86" s="120">
        <f>H84/H85</f>
        <v>0.97532428568945739</v>
      </c>
      <c r="K86" s="129"/>
      <c r="M86" s="128"/>
      <c r="N86" s="120" t="s">
        <v>194</v>
      </c>
      <c r="O86" s="120">
        <f>O84/O85</f>
        <v>1.017249502814753</v>
      </c>
      <c r="P86" s="120">
        <f>P84/P85</f>
        <v>1.036090159827797</v>
      </c>
      <c r="Q86" s="120">
        <f>Q84/Q85</f>
        <v>0.97824844419184798</v>
      </c>
      <c r="R86" s="120">
        <f>R84/R85</f>
        <v>0.9789993661490658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1267.2237056751067</v>
      </c>
      <c r="F91" s="139">
        <f t="shared" ref="F91:H91" si="123">F80*F$86</f>
        <v>0</v>
      </c>
      <c r="G91" s="139">
        <f t="shared" si="123"/>
        <v>407.54739760526417</v>
      </c>
      <c r="H91" s="139">
        <f t="shared" si="123"/>
        <v>368.57524436926531</v>
      </c>
      <c r="I91" s="120">
        <f>I80</f>
        <v>2050</v>
      </c>
      <c r="J91" s="165">
        <f>SUM(E91:H91)</f>
        <v>2043.3463476496363</v>
      </c>
      <c r="K91" s="129">
        <f>I91/J91</f>
        <v>1.003256252841334</v>
      </c>
      <c r="M91" s="128"/>
      <c r="N91" s="4" t="s">
        <v>11</v>
      </c>
      <c r="O91" s="139">
        <f>O80*O$86</f>
        <v>587.41589734025706</v>
      </c>
      <c r="P91" s="139">
        <f t="shared" ref="P91:R91" si="124">P80*P$86</f>
        <v>0</v>
      </c>
      <c r="Q91" s="139">
        <f t="shared" si="124"/>
        <v>878.05422284225324</v>
      </c>
      <c r="R91" s="139">
        <f t="shared" si="124"/>
        <v>696.76709223062323</v>
      </c>
      <c r="S91" s="120">
        <f>S80</f>
        <v>2186.7465511512801</v>
      </c>
      <c r="T91" s="165">
        <f>SUM(O91:R91)</f>
        <v>2162.2372124131334</v>
      </c>
      <c r="U91" s="129">
        <f>S91/T91</f>
        <v>1.0113351757140436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689.01382319241554</v>
      </c>
      <c r="G92" s="139">
        <f t="shared" si="125"/>
        <v>627.36639529572437</v>
      </c>
      <c r="H92" s="139">
        <f t="shared" si="125"/>
        <v>711.49655950823774</v>
      </c>
      <c r="I92" s="120">
        <f>I81</f>
        <v>2050</v>
      </c>
      <c r="J92" s="165">
        <f>SUM(E92:H92)</f>
        <v>2027.8767779963778</v>
      </c>
      <c r="K92" s="129">
        <f>I92/J92</f>
        <v>1.010909549457675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247.41448678480643</v>
      </c>
      <c r="Q92" s="139">
        <f t="shared" si="126"/>
        <v>955.49188834447614</v>
      </c>
      <c r="R92" s="139">
        <f t="shared" si="126"/>
        <v>950.81672853262694</v>
      </c>
      <c r="S92" s="120">
        <f>S81</f>
        <v>2186.7465511512801</v>
      </c>
      <c r="T92" s="165">
        <f>SUM(O92:R92)</f>
        <v>2153.7231036619096</v>
      </c>
      <c r="U92" s="129">
        <f>S92/T92</f>
        <v>1.015333190897763</v>
      </c>
    </row>
    <row r="93" spans="3:21" x14ac:dyDescent="0.3">
      <c r="C93" s="128"/>
      <c r="D93" s="4" t="s">
        <v>13</v>
      </c>
      <c r="E93" s="139">
        <f t="shared" ref="E93:H93" si="127">E82*E$86</f>
        <v>383.10334011049389</v>
      </c>
      <c r="F93" s="139">
        <f t="shared" si="127"/>
        <v>666.00050591691479</v>
      </c>
      <c r="G93" s="139">
        <f t="shared" si="127"/>
        <v>19.086207099011556</v>
      </c>
      <c r="H93" s="139">
        <f t="shared" si="127"/>
        <v>0</v>
      </c>
      <c r="I93" s="120">
        <f>I82</f>
        <v>1054</v>
      </c>
      <c r="J93" s="165">
        <f>SUM(E93:H93)</f>
        <v>1068.1900531264203</v>
      </c>
      <c r="K93" s="129">
        <f>I93/J93</f>
        <v>0.98671579735751302</v>
      </c>
      <c r="M93" s="128"/>
      <c r="N93" s="4" t="s">
        <v>13</v>
      </c>
      <c r="O93" s="139">
        <f t="shared" ref="O93:R93" si="128">O82*O$86</f>
        <v>363.90860106895616</v>
      </c>
      <c r="P93" s="139">
        <f t="shared" si="128"/>
        <v>693.25527582228779</v>
      </c>
      <c r="Q93" s="139">
        <f t="shared" si="128"/>
        <v>84.264921067126309</v>
      </c>
      <c r="R93" s="139">
        <f t="shared" si="128"/>
        <v>0</v>
      </c>
      <c r="S93" s="120">
        <f>S82</f>
        <v>1112.9834646689119</v>
      </c>
      <c r="T93" s="165">
        <f>SUM(O93:R93)</f>
        <v>1141.4287979583703</v>
      </c>
      <c r="U93" s="129">
        <f>S93/T93</f>
        <v>0.97507918729548659</v>
      </c>
    </row>
    <row r="94" spans="3:21" x14ac:dyDescent="0.3">
      <c r="C94" s="128"/>
      <c r="D94" s="4" t="s">
        <v>14</v>
      </c>
      <c r="E94" s="139">
        <f t="shared" ref="E94:H94" si="129">E83*E$86</f>
        <v>399.6729542143994</v>
      </c>
      <c r="F94" s="139">
        <f t="shared" si="129"/>
        <v>694.98567089066955</v>
      </c>
      <c r="G94" s="139">
        <f t="shared" si="129"/>
        <v>0</v>
      </c>
      <c r="H94" s="139">
        <f t="shared" si="129"/>
        <v>27.928196122496935</v>
      </c>
      <c r="I94" s="120">
        <f>I83</f>
        <v>1108</v>
      </c>
      <c r="J94" s="165">
        <f>SUM(E94:H94)</f>
        <v>1122.5868212275659</v>
      </c>
      <c r="K94" s="129">
        <f>I94/J94</f>
        <v>0.9870060640729641</v>
      </c>
      <c r="M94" s="128"/>
      <c r="N94" s="4" t="s">
        <v>14</v>
      </c>
      <c r="O94" s="139">
        <f t="shared" ref="O94:R94" si="130">O83*O$86</f>
        <v>376.68790655274279</v>
      </c>
      <c r="P94" s="139">
        <f t="shared" si="130"/>
        <v>717.78604341714822</v>
      </c>
      <c r="Q94" s="139">
        <f t="shared" si="130"/>
        <v>0</v>
      </c>
      <c r="R94" s="139">
        <f t="shared" si="130"/>
        <v>107.34674107389849</v>
      </c>
      <c r="S94" s="120">
        <f>S83</f>
        <v>1172.7332381057306</v>
      </c>
      <c r="T94" s="165">
        <f>SUM(O94:R94)</f>
        <v>1201.8206910437896</v>
      </c>
      <c r="U94" s="129">
        <f>S94/T94</f>
        <v>0.9757971774368468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1271.3501064673171</v>
      </c>
      <c r="F102" s="139">
        <f t="shared" ref="F102:H102" si="131">F91*$K91</f>
        <v>0</v>
      </c>
      <c r="G102" s="139">
        <f t="shared" si="131"/>
        <v>408.87447497669461</v>
      </c>
      <c r="H102" s="139">
        <f t="shared" si="131"/>
        <v>369.7754185559881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594.07435975383146</v>
      </c>
      <c r="P102" s="139">
        <f t="shared" ref="P102:R102" si="132">P91*$U91</f>
        <v>0</v>
      </c>
      <c r="Q102" s="139">
        <f t="shared" si="132"/>
        <v>888.00712174462819</v>
      </c>
      <c r="R102" s="139">
        <f t="shared" si="132"/>
        <v>704.66506965282065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696.5306535735549</v>
      </c>
      <c r="G103" s="139">
        <f t="shared" si="133"/>
        <v>634.21068001328638</v>
      </c>
      <c r="H103" s="139">
        <f t="shared" si="133"/>
        <v>719.25866641315849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251.20814034154992</v>
      </c>
      <c r="Q103" s="139">
        <f t="shared" si="134"/>
        <v>970.14262786972597</v>
      </c>
      <c r="R103" s="139">
        <f t="shared" si="134"/>
        <v>965.39578294000421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378.0141177074525</v>
      </c>
      <c r="F104" s="139">
        <f t="shared" si="135"/>
        <v>657.15322023631563</v>
      </c>
      <c r="G104" s="139">
        <f t="shared" si="135"/>
        <v>18.832662056231815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354.83970298015521</v>
      </c>
      <c r="P104" s="139">
        <f t="shared" si="136"/>
        <v>675.9787909371048</v>
      </c>
      <c r="Q104" s="139">
        <f t="shared" si="136"/>
        <v>82.16497075165185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394.47962945556833</v>
      </c>
      <c r="F105" s="139">
        <f t="shared" si="137"/>
        <v>685.95507161290811</v>
      </c>
      <c r="G105" s="139">
        <f t="shared" si="137"/>
        <v>0</v>
      </c>
      <c r="H105" s="139">
        <f t="shared" si="137"/>
        <v>27.565298931523518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367.57099598876113</v>
      </c>
      <c r="P105" s="139">
        <f t="shared" si="138"/>
        <v>700.41359517001524</v>
      </c>
      <c r="Q105" s="139">
        <f t="shared" si="138"/>
        <v>0</v>
      </c>
      <c r="R105" s="139">
        <f t="shared" si="138"/>
        <v>104.74864694695417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2043.8438536303379</v>
      </c>
      <c r="F107" s="165">
        <f>SUM(F102:F105)</f>
        <v>2039.6389454227785</v>
      </c>
      <c r="G107" s="165">
        <f>SUM(G102:G105)</f>
        <v>1061.9178170462128</v>
      </c>
      <c r="H107" s="165">
        <f>SUM(H102:H105)</f>
        <v>1116.5993839006701</v>
      </c>
      <c r="K107" s="129"/>
      <c r="M107" s="128"/>
      <c r="N107" s="120" t="s">
        <v>195</v>
      </c>
      <c r="O107" s="165">
        <f>SUM(O102:O105)</f>
        <v>1316.4850587227477</v>
      </c>
      <c r="P107" s="165">
        <f>SUM(P102:P105)</f>
        <v>1627.6005264486698</v>
      </c>
      <c r="Q107" s="165">
        <f>SUM(Q102:Q105)</f>
        <v>1940.3147203660062</v>
      </c>
      <c r="R107" s="165">
        <f>SUM(R102:R105)</f>
        <v>1774.8094995397789</v>
      </c>
      <c r="U107" s="129"/>
    </row>
    <row r="108" spans="3:21" x14ac:dyDescent="0.3">
      <c r="C108" s="128"/>
      <c r="D108" s="120" t="s">
        <v>194</v>
      </c>
      <c r="E108" s="120">
        <f>E106/E107</f>
        <v>1.0030120433900698</v>
      </c>
      <c r="F108" s="120">
        <f>F106/F107</f>
        <v>1.0050798473918499</v>
      </c>
      <c r="G108" s="120">
        <f>G106/G107</f>
        <v>0.99254385139874879</v>
      </c>
      <c r="H108" s="120">
        <f>H106/H107</f>
        <v>0.99229859515896435</v>
      </c>
      <c r="K108" s="129"/>
      <c r="M108" s="128"/>
      <c r="N108" s="120" t="s">
        <v>194</v>
      </c>
      <c r="O108" s="120">
        <f>O106/O107</f>
        <v>1.008756154247882</v>
      </c>
      <c r="P108" s="120">
        <f>P106/P107</f>
        <v>1.0189575261706858</v>
      </c>
      <c r="Q108" s="120">
        <f>Q106/Q107</f>
        <v>0.98840204226873807</v>
      </c>
      <c r="R108" s="120">
        <f>R106/R107</f>
        <v>0.98879939638153558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1275.1794681519666</v>
      </c>
      <c r="F113" s="139">
        <f t="shared" ref="F113:H113" si="139">F102*F$108</f>
        <v>0</v>
      </c>
      <c r="G113" s="139">
        <f t="shared" si="139"/>
        <v>405.82584613200981</v>
      </c>
      <c r="H113" s="139">
        <f t="shared" si="139"/>
        <v>366.92762835742502</v>
      </c>
      <c r="I113" s="120">
        <f>I102</f>
        <v>2050</v>
      </c>
      <c r="J113" s="165">
        <f>SUM(E113:H113)</f>
        <v>2047.9329426414015</v>
      </c>
      <c r="K113" s="129">
        <f>I113/J113</f>
        <v>1.0010093383994949</v>
      </c>
      <c r="M113" s="128"/>
      <c r="N113" s="4" t="s">
        <v>11</v>
      </c>
      <c r="O113" s="139">
        <f>O102*O$108</f>
        <v>599.27616648254775</v>
      </c>
      <c r="P113" s="139">
        <f t="shared" ref="P113:R113" si="140">P102*P$108</f>
        <v>0</v>
      </c>
      <c r="Q113" s="139">
        <f t="shared" si="140"/>
        <v>877.70805268157437</v>
      </c>
      <c r="R113" s="139">
        <f t="shared" si="140"/>
        <v>696.77239552386175</v>
      </c>
      <c r="S113" s="120">
        <f>S102</f>
        <v>2186.7465511512801</v>
      </c>
      <c r="T113" s="165">
        <f>SUM(O113:R113)</f>
        <v>2173.756614687984</v>
      </c>
      <c r="U113" s="129">
        <f>S113/T113</f>
        <v>1.0059758007752679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700.06892299745402</v>
      </c>
      <c r="G114" s="139">
        <f t="shared" si="141"/>
        <v>629.48191093860669</v>
      </c>
      <c r="H114" s="139">
        <f t="shared" si="141"/>
        <v>713.71936423768739</v>
      </c>
      <c r="I114" s="120">
        <f>I103</f>
        <v>2050</v>
      </c>
      <c r="J114" s="165">
        <f>SUM(E114:H114)</f>
        <v>2043.2701981737482</v>
      </c>
      <c r="K114" s="129">
        <f>I114/J114</f>
        <v>1.0032936426285015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255.97042523636418</v>
      </c>
      <c r="Q114" s="139">
        <f t="shared" si="142"/>
        <v>958.89095467839752</v>
      </c>
      <c r="R114" s="139">
        <f t="shared" si="142"/>
        <v>954.58276744035606</v>
      </c>
      <c r="S114" s="120">
        <f>S103</f>
        <v>2186.7465511512801</v>
      </c>
      <c r="T114" s="165">
        <f>SUM(O114:R114)</f>
        <v>2169.4441473551178</v>
      </c>
      <c r="U114" s="129">
        <f>S114/T114</f>
        <v>1.0079755009214026</v>
      </c>
    </row>
    <row r="115" spans="3:71" x14ac:dyDescent="0.3">
      <c r="C115" s="128"/>
      <c r="D115" s="4" t="s">
        <v>13</v>
      </c>
      <c r="E115" s="139">
        <f t="shared" ref="E115:H115" si="143">E104*E$108</f>
        <v>379.1527126320463</v>
      </c>
      <c r="F115" s="139">
        <f t="shared" si="143"/>
        <v>660.49145830817884</v>
      </c>
      <c r="G115" s="139">
        <f t="shared" si="143"/>
        <v>18.692242929383404</v>
      </c>
      <c r="H115" s="139">
        <f t="shared" si="143"/>
        <v>0</v>
      </c>
      <c r="I115" s="120">
        <f>I104</f>
        <v>1054</v>
      </c>
      <c r="J115" s="165">
        <f>SUM(E115:H115)</f>
        <v>1058.3364138696086</v>
      </c>
      <c r="K115" s="129">
        <f>I115/J115</f>
        <v>0.99590261299452665</v>
      </c>
      <c r="M115" s="128"/>
      <c r="N115" s="4" t="s">
        <v>13</v>
      </c>
      <c r="O115" s="139">
        <f t="shared" ref="O115:R115" si="144">O104*O$108</f>
        <v>357.94673415272206</v>
      </c>
      <c r="P115" s="139">
        <f t="shared" si="144"/>
        <v>688.79367655712349</v>
      </c>
      <c r="Q115" s="139">
        <f t="shared" si="144"/>
        <v>81.212024893883822</v>
      </c>
      <c r="R115" s="139">
        <f t="shared" si="144"/>
        <v>0</v>
      </c>
      <c r="S115" s="120">
        <f>S104</f>
        <v>1112.9834646689119</v>
      </c>
      <c r="T115" s="165">
        <f>SUM(O115:R115)</f>
        <v>1127.9524356037293</v>
      </c>
      <c r="U115" s="129">
        <f>S115/T115</f>
        <v>0.9867290761007973</v>
      </c>
    </row>
    <row r="116" spans="3:71" x14ac:dyDescent="0.3">
      <c r="C116" s="128"/>
      <c r="D116" s="4" t="s">
        <v>14</v>
      </c>
      <c r="E116" s="139">
        <f t="shared" ref="E116:H116" si="145">E105*E$108</f>
        <v>395.66781921598715</v>
      </c>
      <c r="F116" s="139">
        <f t="shared" si="145"/>
        <v>689.43961869436714</v>
      </c>
      <c r="G116" s="139">
        <f t="shared" si="145"/>
        <v>0</v>
      </c>
      <c r="H116" s="139">
        <f t="shared" si="145"/>
        <v>27.353007404887688</v>
      </c>
      <c r="I116" s="120">
        <f>I105</f>
        <v>1108</v>
      </c>
      <c r="J116" s="165">
        <f>SUM(E116:H116)</f>
        <v>1112.4604453152419</v>
      </c>
      <c r="K116" s="129">
        <f>I116/J116</f>
        <v>0.99599046839460614</v>
      </c>
      <c r="M116" s="128"/>
      <c r="N116" s="4" t="s">
        <v>14</v>
      </c>
      <c r="O116" s="139">
        <f t="shared" ref="O116:R116" si="146">O105*O$108</f>
        <v>370.78950432668631</v>
      </c>
      <c r="P116" s="139">
        <f t="shared" si="146"/>
        <v>713.69170423075491</v>
      </c>
      <c r="Q116" s="139">
        <f t="shared" si="146"/>
        <v>0</v>
      </c>
      <c r="R116" s="139">
        <f t="shared" si="146"/>
        <v>103.57539887293086</v>
      </c>
      <c r="S116" s="120">
        <f>S105</f>
        <v>1172.7332381057306</v>
      </c>
      <c r="T116" s="165">
        <f>SUM(O116:R116)</f>
        <v>1188.0566074303722</v>
      </c>
      <c r="U116" s="129">
        <f>S116/T116</f>
        <v>0.98710215554645642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1.0000000000000002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1275.1794681519666</v>
      </c>
      <c r="F122" s="159">
        <f t="shared" si="148"/>
        <v>0</v>
      </c>
      <c r="G122" s="159">
        <f t="shared" si="148"/>
        <v>405.82584613200981</v>
      </c>
      <c r="H122" s="158">
        <f t="shared" si="148"/>
        <v>366.92762835742502</v>
      </c>
      <c r="N122" s="150"/>
      <c r="O122" s="160" t="str">
        <f>N36</f>
        <v>A</v>
      </c>
      <c r="P122" s="159">
        <f>O113</f>
        <v>599.27616648254775</v>
      </c>
      <c r="Q122" s="159">
        <f t="shared" ref="Q122:S122" si="149">P113</f>
        <v>0</v>
      </c>
      <c r="R122" s="159">
        <f t="shared" si="149"/>
        <v>877.70805268157437</v>
      </c>
      <c r="S122" s="159">
        <f t="shared" si="149"/>
        <v>696.77239552386175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530.5412329516123</v>
      </c>
      <c r="AA122" s="159">
        <f t="shared" ref="AA122:AC122" si="150">Z47</f>
        <v>0</v>
      </c>
      <c r="AB122" s="159">
        <f t="shared" si="150"/>
        <v>882.80420711522925</v>
      </c>
      <c r="AC122" s="159">
        <f t="shared" si="150"/>
        <v>699.1682905789537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628.94512842534436</v>
      </c>
      <c r="AK122" s="159">
        <f t="shared" ref="AK122:AM122" si="151">AJ58</f>
        <v>0</v>
      </c>
      <c r="AL122" s="159">
        <f t="shared" si="151"/>
        <v>1039.355576090737</v>
      </c>
      <c r="AM122" s="159">
        <f t="shared" si="151"/>
        <v>824.08333544618495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594.59427525869171</v>
      </c>
      <c r="AU122" s="159">
        <f t="shared" si="147"/>
        <v>0</v>
      </c>
      <c r="AV122" s="159">
        <f t="shared" si="147"/>
        <v>1152.9781535127779</v>
      </c>
      <c r="AW122" s="158">
        <f t="shared" si="147"/>
        <v>915.36673602443659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725.41734055724078</v>
      </c>
      <c r="BE122" s="159">
        <f t="shared" ref="BE122:BG122" si="152">BD58</f>
        <v>0</v>
      </c>
      <c r="BF122" s="159">
        <f t="shared" si="152"/>
        <v>1182.4116512354351</v>
      </c>
      <c r="BG122" s="159">
        <f t="shared" si="152"/>
        <v>938.70644328347896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779.48594136343252</v>
      </c>
      <c r="BO122" s="159">
        <f t="shared" ref="BO122:BQ122" si="153">BN58</f>
        <v>0</v>
      </c>
      <c r="BP122" s="159">
        <f t="shared" si="153"/>
        <v>1262.0784821570737</v>
      </c>
      <c r="BQ122" s="159">
        <f t="shared" si="153"/>
        <v>1002.6091558988073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700.06892299745402</v>
      </c>
      <c r="G123" s="159">
        <f t="shared" si="148"/>
        <v>629.48191093860669</v>
      </c>
      <c r="H123" s="158">
        <f t="shared" si="148"/>
        <v>713.71936423768739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255.97042523636418</v>
      </c>
      <c r="R123" s="159">
        <f t="shared" si="154"/>
        <v>958.89095467839752</v>
      </c>
      <c r="S123" s="159">
        <f t="shared" si="154"/>
        <v>954.58276744035606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207.45019089946737</v>
      </c>
      <c r="AB123" s="159">
        <f t="shared" si="155"/>
        <v>933.8760396915435</v>
      </c>
      <c r="AC123" s="159">
        <f t="shared" si="155"/>
        <v>927.49179557827199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252.74720584101274</v>
      </c>
      <c r="AL123" s="159">
        <f t="shared" si="156"/>
        <v>1123.0279729442552</v>
      </c>
      <c r="AM123" s="159">
        <f t="shared" si="156"/>
        <v>1116.6088611769987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228.06349545604189</v>
      </c>
      <c r="AV123" s="159">
        <f t="shared" si="147"/>
        <v>1220.1323710569059</v>
      </c>
      <c r="AW123" s="158">
        <f t="shared" si="147"/>
        <v>1214.7432982829582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294.42153120025796</v>
      </c>
      <c r="BF123" s="159">
        <f t="shared" si="157"/>
        <v>1278.9002534102822</v>
      </c>
      <c r="BG123" s="159">
        <f t="shared" si="157"/>
        <v>1273.2136504656148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317.84587850655481</v>
      </c>
      <c r="BP123" s="159">
        <f t="shared" si="158"/>
        <v>1365.7552123596993</v>
      </c>
      <c r="BQ123" s="159">
        <f t="shared" si="158"/>
        <v>1360.5724885530601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379.1527126320463</v>
      </c>
      <c r="F124" s="159">
        <f t="shared" si="148"/>
        <v>660.49145830817884</v>
      </c>
      <c r="G124" s="159">
        <f t="shared" si="148"/>
        <v>18.692242929383404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357.94673415272206</v>
      </c>
      <c r="Q124" s="159">
        <f t="shared" si="159"/>
        <v>688.79367655712349</v>
      </c>
      <c r="R124" s="159">
        <f t="shared" si="159"/>
        <v>81.212024893883822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392.3370033501572</v>
      </c>
      <c r="AA124" s="159">
        <f t="shared" si="160"/>
        <v>713.7666144311537</v>
      </c>
      <c r="AB124" s="159">
        <f t="shared" si="160"/>
        <v>101.13078544708323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403.1976618775102</v>
      </c>
      <c r="AK124" s="159">
        <f t="shared" si="161"/>
        <v>738.06105379510143</v>
      </c>
      <c r="AL124" s="159">
        <f t="shared" si="161"/>
        <v>103.21629256337503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427.21771893239145</v>
      </c>
      <c r="AU124" s="159">
        <f t="shared" si="147"/>
        <v>762.12382900713442</v>
      </c>
      <c r="AV124" s="159">
        <f t="shared" si="147"/>
        <v>128.33008133446609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450.52072578817922</v>
      </c>
      <c r="BE124" s="159">
        <f t="shared" si="162"/>
        <v>832.06171278209717</v>
      </c>
      <c r="BF124" s="159">
        <f t="shared" si="162"/>
        <v>113.75602304163318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476.87364379605845</v>
      </c>
      <c r="BO124" s="159">
        <f t="shared" si="163"/>
        <v>884.40708996992453</v>
      </c>
      <c r="BP124" s="159">
        <f t="shared" si="163"/>
        <v>119.60800688970676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395.66781921598715</v>
      </c>
      <c r="F125" s="154">
        <f t="shared" si="148"/>
        <v>689.43961869436714</v>
      </c>
      <c r="G125" s="154">
        <f t="shared" si="148"/>
        <v>0</v>
      </c>
      <c r="H125" s="153">
        <f t="shared" si="148"/>
        <v>27.353007404887688</v>
      </c>
      <c r="N125" s="152"/>
      <c r="O125" s="155" t="str">
        <f>N39</f>
        <v>D</v>
      </c>
      <c r="P125" s="159">
        <f t="shared" ref="P125:S125" si="164">O116</f>
        <v>370.78950432668631</v>
      </c>
      <c r="Q125" s="159">
        <f t="shared" si="164"/>
        <v>713.69170423075491</v>
      </c>
      <c r="R125" s="159">
        <f t="shared" si="164"/>
        <v>0</v>
      </c>
      <c r="S125" s="159">
        <f t="shared" si="164"/>
        <v>103.57539887293086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405.13416866018639</v>
      </c>
      <c r="AA125" s="159">
        <f t="shared" si="165"/>
        <v>737.23900069362139</v>
      </c>
      <c r="AB125" s="159">
        <f t="shared" si="165"/>
        <v>0</v>
      </c>
      <c r="AC125" s="159">
        <f t="shared" si="165"/>
        <v>128.27047567992281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418.76454459675807</v>
      </c>
      <c r="AK125" s="159">
        <f t="shared" si="166"/>
        <v>766.7550719345785</v>
      </c>
      <c r="AL125" s="159">
        <f t="shared" si="166"/>
        <v>0</v>
      </c>
      <c r="AM125" s="159">
        <f t="shared" si="166"/>
        <v>131.82370998104784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443.21239757088512</v>
      </c>
      <c r="AU125" s="154">
        <f t="shared" si="147"/>
        <v>790.86189873787168</v>
      </c>
      <c r="AV125" s="154">
        <f t="shared" si="147"/>
        <v>0</v>
      </c>
      <c r="AW125" s="153">
        <f t="shared" si="147"/>
        <v>163.92740131506258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470.13276227733616</v>
      </c>
      <c r="BE125" s="159">
        <f t="shared" si="167"/>
        <v>868.50785285586653</v>
      </c>
      <c r="BF125" s="159">
        <f t="shared" si="167"/>
        <v>0</v>
      </c>
      <c r="BG125" s="159">
        <f t="shared" si="167"/>
        <v>146.15969714597983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498.78668509533964</v>
      </c>
      <c r="BO125" s="159">
        <f t="shared" si="168"/>
        <v>925.28647935894503</v>
      </c>
      <c r="BP125" s="159">
        <f t="shared" si="168"/>
        <v>0</v>
      </c>
      <c r="BQ125" s="159">
        <f t="shared" si="168"/>
        <v>154.13578641738752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1.1013922293500625E-85</v>
      </c>
      <c r="F134" s="130" t="e">
        <f t="shared" si="169"/>
        <v>#DIV/0!</v>
      </c>
      <c r="G134" s="148">
        <f t="shared" si="169"/>
        <v>405.82584613200981</v>
      </c>
      <c r="H134" s="148">
        <f t="shared" si="169"/>
        <v>366.92762835742502</v>
      </c>
      <c r="N134" s="130" t="s">
        <v>11</v>
      </c>
      <c r="O134" s="130">
        <f t="shared" ref="O134:R137" si="170">O129*P122</f>
        <v>5.1760409376346225E-86</v>
      </c>
      <c r="P134" s="130" t="e">
        <f t="shared" si="170"/>
        <v>#DIV/0!</v>
      </c>
      <c r="Q134" s="148">
        <f t="shared" si="170"/>
        <v>877.70805268157437</v>
      </c>
      <c r="R134" s="148">
        <f t="shared" si="170"/>
        <v>696.77239552386175</v>
      </c>
      <c r="W134" s="130" t="s">
        <v>11</v>
      </c>
      <c r="X134" s="130">
        <f t="shared" ref="X134:AA137" si="171">X129*Z122</f>
        <v>4.5823666857618384E-86</v>
      </c>
      <c r="Y134" s="130" t="e">
        <f t="shared" si="171"/>
        <v>#DIV/0!</v>
      </c>
      <c r="Z134" s="148">
        <f t="shared" si="171"/>
        <v>882.80420711522925</v>
      </c>
      <c r="AA134" s="148">
        <f t="shared" si="171"/>
        <v>699.1682905789537</v>
      </c>
      <c r="AG134" s="130" t="s">
        <v>11</v>
      </c>
      <c r="AH134" s="130">
        <f t="shared" ref="AH134:AK137" si="172">AH129*AJ122</f>
        <v>5.4322963507180514E-86</v>
      </c>
      <c r="AI134" s="130" t="e">
        <f t="shared" si="172"/>
        <v>#DIV/0!</v>
      </c>
      <c r="AJ134" s="148">
        <f t="shared" si="172"/>
        <v>1039.355576090737</v>
      </c>
      <c r="AK134" s="148">
        <f t="shared" si="172"/>
        <v>824.08333544618495</v>
      </c>
      <c r="AQ134" s="130" t="s">
        <v>11</v>
      </c>
      <c r="AR134" s="130">
        <f t="shared" ref="AR134:AU137" si="173">AR129*AT122</f>
        <v>5.135602719004186E-86</v>
      </c>
      <c r="AS134" s="130" t="e">
        <f t="shared" si="173"/>
        <v>#DIV/0!</v>
      </c>
      <c r="AT134" s="148">
        <f t="shared" si="173"/>
        <v>1152.9781535127779</v>
      </c>
      <c r="AU134" s="148">
        <f t="shared" si="173"/>
        <v>915.36673602443659</v>
      </c>
      <c r="BA134" s="130" t="s">
        <v>11</v>
      </c>
      <c r="BB134" s="130">
        <f t="shared" ref="BB134:BE137" si="174">BB129*BD122</f>
        <v>6.2655417678848449E-86</v>
      </c>
      <c r="BC134" s="130" t="e">
        <f t="shared" si="174"/>
        <v>#DIV/0!</v>
      </c>
      <c r="BD134" s="148">
        <f t="shared" si="174"/>
        <v>1182.4116512354351</v>
      </c>
      <c r="BE134" s="148">
        <f t="shared" si="174"/>
        <v>938.70644328347896</v>
      </c>
      <c r="BK134" s="130" t="s">
        <v>11</v>
      </c>
      <c r="BL134" s="130">
        <f t="shared" ref="BL134:BO137" si="175">BL129*BN122</f>
        <v>6.7325406356291083E-86</v>
      </c>
      <c r="BM134" s="130" t="e">
        <f t="shared" si="175"/>
        <v>#DIV/0!</v>
      </c>
      <c r="BN134" s="148">
        <f t="shared" si="175"/>
        <v>1262.0784821570737</v>
      </c>
      <c r="BO134" s="148">
        <f t="shared" si="175"/>
        <v>1002.6091558988073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6.046603564879347E-86</v>
      </c>
      <c r="G135" s="148">
        <f t="shared" si="169"/>
        <v>629.48191093860669</v>
      </c>
      <c r="H135" s="148">
        <f t="shared" si="169"/>
        <v>713.71936423768739</v>
      </c>
      <c r="N135" s="130" t="s">
        <v>12</v>
      </c>
      <c r="O135" s="130" t="e">
        <f t="shared" si="170"/>
        <v>#DIV/0!</v>
      </c>
      <c r="P135" s="130">
        <f t="shared" si="170"/>
        <v>2.210856152721281E-86</v>
      </c>
      <c r="Q135" s="148">
        <f t="shared" si="170"/>
        <v>958.89095467839752</v>
      </c>
      <c r="R135" s="148">
        <f t="shared" si="170"/>
        <v>954.58276744035606</v>
      </c>
      <c r="W135" s="130" t="s">
        <v>12</v>
      </c>
      <c r="X135" s="130" t="e">
        <f t="shared" si="171"/>
        <v>#DIV/0!</v>
      </c>
      <c r="Y135" s="130">
        <f t="shared" si="171"/>
        <v>1.7917793843166814E-86</v>
      </c>
      <c r="Z135" s="148">
        <f t="shared" si="171"/>
        <v>933.8760396915435</v>
      </c>
      <c r="AA135" s="148">
        <f t="shared" si="171"/>
        <v>927.49179557827199</v>
      </c>
      <c r="AG135" s="130" t="s">
        <v>12</v>
      </c>
      <c r="AH135" s="130" t="e">
        <f t="shared" si="172"/>
        <v>#DIV/0!</v>
      </c>
      <c r="AI135" s="130">
        <f t="shared" si="172"/>
        <v>2.1830167082807639E-86</v>
      </c>
      <c r="AJ135" s="148">
        <f t="shared" si="172"/>
        <v>1123.0279729442552</v>
      </c>
      <c r="AK135" s="148">
        <f t="shared" si="172"/>
        <v>1116.6088611769987</v>
      </c>
      <c r="AQ135" s="130" t="s">
        <v>12</v>
      </c>
      <c r="AR135" s="130" t="e">
        <f t="shared" si="173"/>
        <v>#DIV/0!</v>
      </c>
      <c r="AS135" s="130">
        <f t="shared" si="173"/>
        <v>1.9698196839518368E-86</v>
      </c>
      <c r="AT135" s="148">
        <f t="shared" si="173"/>
        <v>1220.1323710569059</v>
      </c>
      <c r="AU135" s="148">
        <f t="shared" si="173"/>
        <v>1214.7432982829582</v>
      </c>
      <c r="BA135" s="130" t="s">
        <v>12</v>
      </c>
      <c r="BB135" s="130" t="e">
        <f t="shared" si="174"/>
        <v>#DIV/0!</v>
      </c>
      <c r="BC135" s="130">
        <f t="shared" si="174"/>
        <v>2.5429643020151459E-86</v>
      </c>
      <c r="BD135" s="148">
        <f t="shared" si="174"/>
        <v>1278.9002534102822</v>
      </c>
      <c r="BE135" s="148">
        <f t="shared" si="174"/>
        <v>1273.2136504656148</v>
      </c>
      <c r="BK135" s="130" t="s">
        <v>12</v>
      </c>
      <c r="BL135" s="130" t="e">
        <f t="shared" si="175"/>
        <v>#DIV/0!</v>
      </c>
      <c r="BM135" s="130">
        <f t="shared" si="175"/>
        <v>2.7452840126527537E-86</v>
      </c>
      <c r="BN135" s="148">
        <f t="shared" si="175"/>
        <v>1365.7552123596993</v>
      </c>
      <c r="BO135" s="148">
        <f t="shared" si="175"/>
        <v>1360.5724885530601</v>
      </c>
    </row>
    <row r="136" spans="4:67" x14ac:dyDescent="0.3">
      <c r="D136" s="130" t="s">
        <v>13</v>
      </c>
      <c r="E136" s="148">
        <f t="shared" si="169"/>
        <v>379.1527126320463</v>
      </c>
      <c r="F136" s="148">
        <f t="shared" si="169"/>
        <v>660.49145830817884</v>
      </c>
      <c r="G136" s="130">
        <f t="shared" si="169"/>
        <v>1.6144779323794024E-87</v>
      </c>
      <c r="H136" s="130" t="e">
        <f t="shared" si="169"/>
        <v>#DIV/0!</v>
      </c>
      <c r="N136" s="130" t="s">
        <v>13</v>
      </c>
      <c r="O136" s="148">
        <f t="shared" si="170"/>
        <v>357.94673415272206</v>
      </c>
      <c r="P136" s="148">
        <f t="shared" si="170"/>
        <v>688.79367655712349</v>
      </c>
      <c r="Q136" s="130">
        <f t="shared" si="170"/>
        <v>7.0144081975799118E-87</v>
      </c>
      <c r="R136" s="130" t="e">
        <f t="shared" si="170"/>
        <v>#DIV/0!</v>
      </c>
      <c r="W136" s="130" t="s">
        <v>13</v>
      </c>
      <c r="X136" s="148">
        <f t="shared" si="171"/>
        <v>392.3370033501572</v>
      </c>
      <c r="Y136" s="148">
        <f t="shared" si="171"/>
        <v>713.7666144311537</v>
      </c>
      <c r="Z136" s="130">
        <f t="shared" si="171"/>
        <v>8.734822354135632E-87</v>
      </c>
      <c r="AA136" s="130" t="e">
        <f t="shared" si="171"/>
        <v>#DIV/0!</v>
      </c>
      <c r="AG136" s="130" t="s">
        <v>13</v>
      </c>
      <c r="AH136" s="148">
        <f t="shared" si="172"/>
        <v>403.1976618775102</v>
      </c>
      <c r="AI136" s="148">
        <f t="shared" si="172"/>
        <v>738.06105379510143</v>
      </c>
      <c r="AJ136" s="130">
        <f t="shared" si="172"/>
        <v>8.9149508293428824E-87</v>
      </c>
      <c r="AK136" s="130" t="e">
        <f t="shared" si="172"/>
        <v>#DIV/0!</v>
      </c>
      <c r="AQ136" s="130" t="s">
        <v>13</v>
      </c>
      <c r="AR136" s="148">
        <f t="shared" si="173"/>
        <v>427.21771893239145</v>
      </c>
      <c r="AS136" s="148">
        <f t="shared" si="173"/>
        <v>762.12382900713442</v>
      </c>
      <c r="AT136" s="130">
        <f t="shared" si="173"/>
        <v>1.1084067608026948E-86</v>
      </c>
      <c r="AU136" s="130" t="e">
        <f t="shared" si="173"/>
        <v>#DIV/0!</v>
      </c>
      <c r="BA136" s="130" t="s">
        <v>13</v>
      </c>
      <c r="BB136" s="148">
        <f t="shared" si="174"/>
        <v>450.52072578817922</v>
      </c>
      <c r="BC136" s="148">
        <f t="shared" si="174"/>
        <v>832.06171278209717</v>
      </c>
      <c r="BD136" s="130">
        <f t="shared" si="174"/>
        <v>9.8252836521431741E-87</v>
      </c>
      <c r="BE136" s="130" t="e">
        <f t="shared" si="174"/>
        <v>#DIV/0!</v>
      </c>
      <c r="BK136" s="130" t="s">
        <v>13</v>
      </c>
      <c r="BL136" s="148">
        <f t="shared" si="175"/>
        <v>476.87364379605845</v>
      </c>
      <c r="BM136" s="148">
        <f t="shared" si="175"/>
        <v>884.40708996992453</v>
      </c>
      <c r="BN136" s="130">
        <f t="shared" si="175"/>
        <v>1.0330728548138174E-86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395.66781921598715</v>
      </c>
      <c r="F137" s="148">
        <f t="shared" si="169"/>
        <v>689.43961869436714</v>
      </c>
      <c r="G137" s="130" t="e">
        <f t="shared" si="169"/>
        <v>#DIV/0!</v>
      </c>
      <c r="H137" s="130">
        <f t="shared" si="169"/>
        <v>2.3625215553978614E-87</v>
      </c>
      <c r="N137" s="130" t="s">
        <v>14</v>
      </c>
      <c r="O137" s="148">
        <f t="shared" si="170"/>
        <v>370.78950432668631</v>
      </c>
      <c r="P137" s="148">
        <f t="shared" si="170"/>
        <v>713.69170423075491</v>
      </c>
      <c r="Q137" s="130" t="e">
        <f t="shared" si="170"/>
        <v>#DIV/0!</v>
      </c>
      <c r="R137" s="130">
        <f t="shared" si="170"/>
        <v>8.9459673967150464E-87</v>
      </c>
      <c r="W137" s="130" t="s">
        <v>14</v>
      </c>
      <c r="X137" s="148">
        <f t="shared" si="171"/>
        <v>405.13416866018639</v>
      </c>
      <c r="Y137" s="148">
        <f t="shared" si="171"/>
        <v>737.23900069362139</v>
      </c>
      <c r="Z137" s="130" t="e">
        <f t="shared" si="171"/>
        <v>#DIV/0!</v>
      </c>
      <c r="AA137" s="130">
        <f t="shared" si="171"/>
        <v>1.1078919375454286E-86</v>
      </c>
      <c r="AG137" s="130" t="s">
        <v>14</v>
      </c>
      <c r="AH137" s="148">
        <f t="shared" si="172"/>
        <v>418.76454459675807</v>
      </c>
      <c r="AI137" s="148">
        <f t="shared" si="172"/>
        <v>766.7550719345785</v>
      </c>
      <c r="AJ137" s="130" t="e">
        <f t="shared" si="172"/>
        <v>#DIV/0!</v>
      </c>
      <c r="AK137" s="130">
        <f t="shared" si="172"/>
        <v>1.1385817717692402E-86</v>
      </c>
      <c r="AQ137" s="130" t="s">
        <v>14</v>
      </c>
      <c r="AR137" s="148">
        <f t="shared" si="173"/>
        <v>443.21239757088512</v>
      </c>
      <c r="AS137" s="148">
        <f t="shared" si="173"/>
        <v>790.86189873787168</v>
      </c>
      <c r="AT137" s="130" t="e">
        <f t="shared" si="173"/>
        <v>#DIV/0!</v>
      </c>
      <c r="AU137" s="130">
        <f t="shared" si="173"/>
        <v>1.4158663191747901E-86</v>
      </c>
      <c r="BA137" s="130" t="s">
        <v>14</v>
      </c>
      <c r="BB137" s="148">
        <f t="shared" si="174"/>
        <v>470.13276227733616</v>
      </c>
      <c r="BC137" s="148">
        <f t="shared" si="174"/>
        <v>868.50785285586653</v>
      </c>
      <c r="BD137" s="130" t="e">
        <f t="shared" si="174"/>
        <v>#DIV/0!</v>
      </c>
      <c r="BE137" s="130">
        <f t="shared" si="174"/>
        <v>1.2624039102043978E-86</v>
      </c>
      <c r="BK137" s="130" t="s">
        <v>14</v>
      </c>
      <c r="BL137" s="148">
        <f t="shared" si="175"/>
        <v>498.78668509533964</v>
      </c>
      <c r="BM137" s="148">
        <f t="shared" si="175"/>
        <v>925.28647935894503</v>
      </c>
      <c r="BN137" s="130" t="e">
        <f t="shared" si="175"/>
        <v>#DIV/0!</v>
      </c>
      <c r="BO137" s="130">
        <f t="shared" si="175"/>
        <v>1.3312946268723979E-86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1.1951522047918742E-71</v>
      </c>
      <c r="H140" s="130">
        <f>'Mode Choice Q'!O38</f>
        <v>5.8829212038879725E-70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2.1056450246664751E-49</v>
      </c>
      <c r="H141" s="130">
        <f>'Mode Choice Q'!O39</f>
        <v>7.4013544573984992E-49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4.2538761378727409E-65</v>
      </c>
      <c r="F142" s="130">
        <f>'Mode Choice Q'!M40</f>
        <v>2.1865332973105478E-49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1.4399252530474435E-64</v>
      </c>
      <c r="F143" s="130">
        <f>'Mode Choice Q'!M41</f>
        <v>7.4013544573984992E-49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8.7913440177333165E-5</v>
      </c>
      <c r="F145" s="130" t="e">
        <f t="shared" si="176"/>
        <v>#DIV/0!</v>
      </c>
      <c r="G145" s="217">
        <f t="shared" si="176"/>
        <v>4.8502365476619948E-69</v>
      </c>
      <c r="H145" s="130">
        <f t="shared" si="176"/>
        <v>2.1586063251562214E-67</v>
      </c>
      <c r="N145" s="130" t="s">
        <v>11</v>
      </c>
      <c r="O145" s="130">
        <f t="shared" ref="O145:R148" si="177">O140*P122</f>
        <v>4.1315305592331313E-5</v>
      </c>
      <c r="P145" s="130" t="e">
        <f t="shared" si="177"/>
        <v>#DIV/0!</v>
      </c>
      <c r="Q145" s="149">
        <f t="shared" si="177"/>
        <v>2.7073270935162939E-84</v>
      </c>
      <c r="R145" s="130">
        <f t="shared" si="177"/>
        <v>2.1492235130493555E-84</v>
      </c>
      <c r="W145" s="130" t="s">
        <v>11</v>
      </c>
      <c r="X145" s="130">
        <f t="shared" ref="X145:AA148" si="178">X140*Z122</f>
        <v>3.6576580873196531E-5</v>
      </c>
      <c r="Y145" s="130" t="e">
        <f t="shared" si="178"/>
        <v>#DIV/0!</v>
      </c>
      <c r="Z145" s="149">
        <f t="shared" si="178"/>
        <v>2.7230463944032171E-84</v>
      </c>
      <c r="AA145" s="130">
        <f t="shared" si="178"/>
        <v>2.1566137512681517E-84</v>
      </c>
      <c r="AG145" s="130" t="s">
        <v>11</v>
      </c>
      <c r="AH145" s="130">
        <f t="shared" ref="AH145:AK148" si="179">AH140*AJ122</f>
        <v>4.3360743568729773E-5</v>
      </c>
      <c r="AI145" s="130" t="e">
        <f t="shared" si="179"/>
        <v>#DIV/0!</v>
      </c>
      <c r="AJ145" s="149">
        <f t="shared" si="179"/>
        <v>3.205935621019693E-84</v>
      </c>
      <c r="AK145" s="130">
        <f t="shared" si="179"/>
        <v>2.5419194167723393E-84</v>
      </c>
      <c r="AQ145" s="130" t="s">
        <v>11</v>
      </c>
      <c r="AR145" s="130">
        <f t="shared" ref="AR145:AU148" si="180">AR140*AT122</f>
        <v>4.0992526584117073E-5</v>
      </c>
      <c r="AS145" s="130" t="e">
        <f t="shared" si="180"/>
        <v>#DIV/0!</v>
      </c>
      <c r="AT145" s="149">
        <f t="shared" si="180"/>
        <v>3.5564091997341902E-84</v>
      </c>
      <c r="AU145" s="130">
        <f t="shared" si="180"/>
        <v>2.8234868728515644E-84</v>
      </c>
      <c r="BA145" s="130" t="s">
        <v>11</v>
      </c>
      <c r="BB145" s="130">
        <f t="shared" ref="BB145:BE148" si="181">BB140*BD122</f>
        <v>5.0011732125127815E-5</v>
      </c>
      <c r="BC145" s="130" t="e">
        <f t="shared" si="181"/>
        <v>#DIV/0!</v>
      </c>
      <c r="BD145" s="149">
        <f t="shared" si="181"/>
        <v>3.6471980509906451E-84</v>
      </c>
      <c r="BE145" s="130">
        <f t="shared" si="181"/>
        <v>2.8954791732800402E-84</v>
      </c>
      <c r="BK145" s="130" t="s">
        <v>11</v>
      </c>
      <c r="BL145" s="130">
        <f t="shared" ref="BL145:BO148" si="182">BL140*BN122</f>
        <v>5.3739330334763336E-5</v>
      </c>
      <c r="BM145" s="130" t="e">
        <f t="shared" si="182"/>
        <v>#DIV/0!</v>
      </c>
      <c r="BN145" s="149">
        <f t="shared" si="182"/>
        <v>3.8929337134922885E-84</v>
      </c>
      <c r="BO145" s="130">
        <f t="shared" si="182"/>
        <v>3.0925897554196221E-84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4.8264161178144213E-5</v>
      </c>
      <c r="G146" s="130">
        <f t="shared" si="176"/>
        <v>1.3254654538854225E-46</v>
      </c>
      <c r="H146" s="130">
        <f t="shared" si="176"/>
        <v>5.2824899978322306E-46</v>
      </c>
      <c r="N146" s="130" t="s">
        <v>12</v>
      </c>
      <c r="O146" s="130" t="e">
        <f t="shared" si="177"/>
        <v>#DIV/0!</v>
      </c>
      <c r="P146" s="130">
        <f t="shared" si="177"/>
        <v>1.7647116526112278E-5</v>
      </c>
      <c r="Q146" s="130">
        <f t="shared" si="177"/>
        <v>7.9805734165479448E-85</v>
      </c>
      <c r="R146" s="130">
        <f t="shared" si="177"/>
        <v>7.9447176141987033E-85</v>
      </c>
      <c r="W146" s="130" t="s">
        <v>12</v>
      </c>
      <c r="X146" s="130" t="e">
        <f t="shared" si="178"/>
        <v>#DIV/0!</v>
      </c>
      <c r="Y146" s="130">
        <f t="shared" si="178"/>
        <v>1.4302033872806396E-5</v>
      </c>
      <c r="Z146" s="130">
        <f t="shared" si="178"/>
        <v>7.7723814791985629E-85</v>
      </c>
      <c r="AA146" s="130">
        <f t="shared" si="178"/>
        <v>7.719247253031819E-85</v>
      </c>
      <c r="AG146" s="130" t="s">
        <v>12</v>
      </c>
      <c r="AH146" s="130" t="e">
        <f t="shared" si="179"/>
        <v>#DIV/0!</v>
      </c>
      <c r="AI146" s="130">
        <f t="shared" si="179"/>
        <v>1.7424901290869894E-5</v>
      </c>
      <c r="AJ146" s="130">
        <f t="shared" si="179"/>
        <v>9.3466385757330983E-85</v>
      </c>
      <c r="AK146" s="130">
        <f t="shared" si="179"/>
        <v>9.293214156118254E-85</v>
      </c>
      <c r="AQ146" s="130" t="s">
        <v>12</v>
      </c>
      <c r="AR146" s="130" t="e">
        <f t="shared" si="180"/>
        <v>#DIV/0!</v>
      </c>
      <c r="AS146" s="130">
        <f t="shared" si="180"/>
        <v>1.5723156594942005E-5</v>
      </c>
      <c r="AT146" s="130">
        <f t="shared" si="180"/>
        <v>1.0154810531497994E-84</v>
      </c>
      <c r="AU146" s="130">
        <f t="shared" si="180"/>
        <v>1.0109958829946556E-84</v>
      </c>
      <c r="BA146" s="130" t="s">
        <v>12</v>
      </c>
      <c r="BB146" s="130" t="e">
        <f t="shared" si="181"/>
        <v>#DIV/0!</v>
      </c>
      <c r="BC146" s="130">
        <f t="shared" si="181"/>
        <v>2.02980131946479E-5</v>
      </c>
      <c r="BD146" s="130">
        <f t="shared" si="181"/>
        <v>1.0643918701064021E-84</v>
      </c>
      <c r="BE146" s="130">
        <f t="shared" si="181"/>
        <v>1.0596590741540307E-84</v>
      </c>
      <c r="BK146" s="130" t="s">
        <v>12</v>
      </c>
      <c r="BL146" s="130" t="e">
        <f t="shared" si="182"/>
        <v>#DIV/0!</v>
      </c>
      <c r="BM146" s="130">
        <f t="shared" si="182"/>
        <v>2.1912934864136221E-5</v>
      </c>
      <c r="BN146" s="130">
        <f t="shared" si="182"/>
        <v>1.1366787524787108E-84</v>
      </c>
      <c r="BO146" s="130">
        <f t="shared" si="182"/>
        <v>1.1323653206296799E-84</v>
      </c>
    </row>
    <row r="147" spans="4:67" x14ac:dyDescent="0.3">
      <c r="D147" s="130" t="s">
        <v>13</v>
      </c>
      <c r="E147" s="130">
        <f t="shared" si="176"/>
        <v>1.6128686768751822E-62</v>
      </c>
      <c r="F147" s="130">
        <f t="shared" si="176"/>
        <v>1.4441865661800346E-46</v>
      </c>
      <c r="G147" s="130">
        <f t="shared" si="176"/>
        <v>1.2886808653954036E-6</v>
      </c>
      <c r="H147" s="130" t="e">
        <f t="shared" si="176"/>
        <v>#DIV/0!</v>
      </c>
      <c r="N147" s="130" t="s">
        <v>13</v>
      </c>
      <c r="O147" s="130">
        <f t="shared" si="177"/>
        <v>1.1041016297464834E-84</v>
      </c>
      <c r="P147" s="130">
        <f t="shared" si="177"/>
        <v>5.7326315133108449E-85</v>
      </c>
      <c r="Q147" s="130">
        <f t="shared" si="177"/>
        <v>5.5989205209957929E-6</v>
      </c>
      <c r="R147" s="130" t="e">
        <f t="shared" si="177"/>
        <v>#DIV/0!</v>
      </c>
      <c r="W147" s="130" t="s">
        <v>13</v>
      </c>
      <c r="X147" s="130">
        <f t="shared" si="178"/>
        <v>1.2101798493402063E-84</v>
      </c>
      <c r="Y147" s="130">
        <f t="shared" si="178"/>
        <v>5.9404740872325392E-85</v>
      </c>
      <c r="Z147" s="130">
        <f t="shared" si="178"/>
        <v>6.9721599810367489E-6</v>
      </c>
      <c r="AA147" s="130" t="e">
        <f t="shared" si="178"/>
        <v>#DIV/0!</v>
      </c>
      <c r="AG147" s="130" t="s">
        <v>13</v>
      </c>
      <c r="AH147" s="130">
        <f t="shared" si="179"/>
        <v>1.2436800035141352E-84</v>
      </c>
      <c r="AI147" s="130">
        <f t="shared" si="179"/>
        <v>6.1426697133482164E-85</v>
      </c>
      <c r="AJ147" s="130">
        <f t="shared" si="179"/>
        <v>7.115939040915458E-6</v>
      </c>
      <c r="AK147" s="130" t="e">
        <f t="shared" si="179"/>
        <v>#DIV/0!</v>
      </c>
      <c r="AQ147" s="130" t="s">
        <v>13</v>
      </c>
      <c r="AR147" s="130">
        <f t="shared" si="180"/>
        <v>1.3177708712620235E-84</v>
      </c>
      <c r="AS147" s="130">
        <f t="shared" si="180"/>
        <v>6.3429372654077994E-85</v>
      </c>
      <c r="AT147" s="130">
        <f t="shared" si="180"/>
        <v>8.8473342067686E-6</v>
      </c>
      <c r="AU147" s="130" t="e">
        <f t="shared" si="180"/>
        <v>#DIV/0!</v>
      </c>
      <c r="BA147" s="130" t="s">
        <v>13</v>
      </c>
      <c r="BB147" s="130">
        <f t="shared" si="181"/>
        <v>1.3896499677660616E-84</v>
      </c>
      <c r="BC147" s="130">
        <f t="shared" si="181"/>
        <v>6.9250101417248814E-85</v>
      </c>
      <c r="BD147" s="130">
        <f t="shared" si="181"/>
        <v>7.8425692824048388E-6</v>
      </c>
      <c r="BE147" s="130" t="e">
        <f t="shared" si="181"/>
        <v>#DIV/0!</v>
      </c>
      <c r="BK147" s="130" t="s">
        <v>13</v>
      </c>
      <c r="BL147" s="130">
        <f t="shared" si="182"/>
        <v>1.4709366424159849E-84</v>
      </c>
      <c r="BM147" s="130">
        <f t="shared" si="182"/>
        <v>7.3606656493988048E-85</v>
      </c>
      <c r="BN147" s="130">
        <f t="shared" si="182"/>
        <v>8.2460168321775148E-6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5.6973208470731044E-62</v>
      </c>
      <c r="F148" s="130">
        <f t="shared" si="176"/>
        <v>5.1027869949306756E-46</v>
      </c>
      <c r="G148" s="130" t="e">
        <f t="shared" si="176"/>
        <v>#DIV/0!</v>
      </c>
      <c r="H148" s="130">
        <f t="shared" si="176"/>
        <v>1.8857714072551006E-6</v>
      </c>
      <c r="N148" s="130" t="s">
        <v>14</v>
      </c>
      <c r="O148" s="130">
        <f t="shared" si="177"/>
        <v>1.1437156899588152E-84</v>
      </c>
      <c r="P148" s="130">
        <f t="shared" si="177"/>
        <v>5.9398506311961535E-85</v>
      </c>
      <c r="Q148" s="130" t="e">
        <f t="shared" si="177"/>
        <v>#DIV/0!</v>
      </c>
      <c r="R148" s="130">
        <f t="shared" si="177"/>
        <v>7.1406965529762447E-6</v>
      </c>
      <c r="W148" s="130" t="s">
        <v>14</v>
      </c>
      <c r="X148" s="130">
        <f t="shared" si="178"/>
        <v>1.249653239447769E-84</v>
      </c>
      <c r="Y148" s="130">
        <f t="shared" si="178"/>
        <v>6.135828001997562E-85</v>
      </c>
      <c r="Z148" s="130" t="e">
        <f t="shared" si="178"/>
        <v>#DIV/0!</v>
      </c>
      <c r="AA148" s="130">
        <f t="shared" si="178"/>
        <v>8.8432248729251716E-6</v>
      </c>
      <c r="AG148" s="130" t="s">
        <v>14</v>
      </c>
      <c r="AH148" s="130">
        <f t="shared" si="179"/>
        <v>1.2916967024821463E-84</v>
      </c>
      <c r="AI148" s="130">
        <f t="shared" si="179"/>
        <v>6.3814817672742618E-85</v>
      </c>
      <c r="AJ148" s="130" t="e">
        <f t="shared" si="179"/>
        <v>#DIV/0!</v>
      </c>
      <c r="AK148" s="130">
        <f t="shared" si="179"/>
        <v>9.0881920002744779E-6</v>
      </c>
      <c r="AQ148" s="130" t="s">
        <v>14</v>
      </c>
      <c r="AR148" s="130">
        <f t="shared" si="180"/>
        <v>1.3671071245842773E-84</v>
      </c>
      <c r="AS148" s="130">
        <f t="shared" si="180"/>
        <v>6.5821159480484585E-85</v>
      </c>
      <c r="AT148" s="130" t="e">
        <f t="shared" si="180"/>
        <v>#DIV/0!</v>
      </c>
      <c r="AU148" s="130">
        <f t="shared" si="180"/>
        <v>1.1301485123363038E-5</v>
      </c>
      <c r="BA148" s="130" t="s">
        <v>14</v>
      </c>
      <c r="BB148" s="130">
        <f t="shared" si="181"/>
        <v>1.450144112241443E-84</v>
      </c>
      <c r="BC148" s="130">
        <f t="shared" si="181"/>
        <v>7.2283408752033909E-85</v>
      </c>
      <c r="BD148" s="130" t="e">
        <f t="shared" si="181"/>
        <v>#DIV/0!</v>
      </c>
      <c r="BE148" s="130">
        <f t="shared" si="181"/>
        <v>1.0076543821711638E-5</v>
      </c>
      <c r="BK148" s="130" t="s">
        <v>14</v>
      </c>
      <c r="BL148" s="130">
        <f t="shared" si="182"/>
        <v>1.5385283321921392E-84</v>
      </c>
      <c r="BM148" s="130">
        <f t="shared" si="182"/>
        <v>7.700893040898338E-85</v>
      </c>
      <c r="BN148" s="130" t="e">
        <f t="shared" si="182"/>
        <v>#DIV/0!</v>
      </c>
      <c r="BO148" s="130">
        <f t="shared" si="182"/>
        <v>1.0626431476370303E-5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4.8690457829769957E-47</v>
      </c>
      <c r="H151" s="130">
        <f>'Mode Choice Q'!T38</f>
        <v>2.3966999821888653E-45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1.2268089713208119E-27</v>
      </c>
      <c r="H152" s="130">
        <f>'Mode Choice Q'!T39</f>
        <v>4.3122406397536062E-27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1.7330276083139229E-40</v>
      </c>
      <c r="F153" s="130">
        <f>'Mode Choice Q'!R40</f>
        <v>1.2739367907737184E-27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5.8662503010431676E-40</v>
      </c>
      <c r="F154" s="130">
        <f>'Mode Choice Q'!R41</f>
        <v>4.3122406397536062E-27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1275.1793802385264</v>
      </c>
      <c r="F156" s="130" t="e">
        <f t="shared" si="183"/>
        <v>#DIV/0!</v>
      </c>
      <c r="G156" s="130">
        <f t="shared" si="183"/>
        <v>1.9759846247321336E-44</v>
      </c>
      <c r="H156" s="130">
        <f t="shared" si="183"/>
        <v>8.7941544034884309E-43</v>
      </c>
      <c r="N156" s="130" t="s">
        <v>11</v>
      </c>
      <c r="O156" s="148">
        <f t="shared" ref="O156:R159" si="184">O151*P122</f>
        <v>599.27612516724218</v>
      </c>
      <c r="P156" s="130" t="e">
        <f t="shared" si="184"/>
        <v>#DIV/0!</v>
      </c>
      <c r="Q156" s="130">
        <f t="shared" si="184"/>
        <v>1.1029640839863095E-59</v>
      </c>
      <c r="R156" s="130">
        <f t="shared" si="184"/>
        <v>8.75592886071804E-60</v>
      </c>
      <c r="W156" s="130" t="s">
        <v>11</v>
      </c>
      <c r="X156" s="148">
        <f t="shared" ref="X156:AA159" si="185">X151*Z122</f>
        <v>530.5411963750314</v>
      </c>
      <c r="Y156" s="130" t="e">
        <f t="shared" si="185"/>
        <v>#DIV/0!</v>
      </c>
      <c r="Z156" s="130">
        <f t="shared" si="185"/>
        <v>1.1093681215129062E-59</v>
      </c>
      <c r="AA156" s="130">
        <f t="shared" si="185"/>
        <v>8.7860366646363617E-60</v>
      </c>
      <c r="AG156" s="130" t="s">
        <v>11</v>
      </c>
      <c r="AH156" s="148">
        <f t="shared" ref="AH156:AK159" si="186">AH151*AJ122</f>
        <v>628.94508506460079</v>
      </c>
      <c r="AI156" s="130" t="e">
        <f t="shared" si="186"/>
        <v>#DIV/0!</v>
      </c>
      <c r="AJ156" s="130">
        <f t="shared" si="186"/>
        <v>1.3060970187257442E-59</v>
      </c>
      <c r="AK156" s="130">
        <f t="shared" si="186"/>
        <v>1.035577055983259E-59</v>
      </c>
      <c r="AQ156" s="130" t="s">
        <v>11</v>
      </c>
      <c r="AR156" s="148">
        <f t="shared" ref="AR156:AU159" si="187">AR151*AT122</f>
        <v>594.59423426616513</v>
      </c>
      <c r="AS156" s="130" t="e">
        <f t="shared" si="187"/>
        <v>#DIV/0!</v>
      </c>
      <c r="AT156" s="130">
        <f t="shared" si="187"/>
        <v>1.4488798286174641E-59</v>
      </c>
      <c r="AU156" s="130">
        <f t="shared" si="187"/>
        <v>1.1502875363011073E-59</v>
      </c>
      <c r="BA156" s="130" t="s">
        <v>11</v>
      </c>
      <c r="BB156" s="148">
        <f t="shared" ref="BB156:BE159" si="188">BB151*BD122</f>
        <v>725.41729054550865</v>
      </c>
      <c r="BC156" s="130" t="e">
        <f t="shared" si="188"/>
        <v>#DIV/0!</v>
      </c>
      <c r="BD156" s="130">
        <f t="shared" si="188"/>
        <v>1.4858671739596873E-59</v>
      </c>
      <c r="BE156" s="130">
        <f t="shared" si="188"/>
        <v>1.1796171735977331E-59</v>
      </c>
      <c r="BK156" s="130" t="s">
        <v>11</v>
      </c>
      <c r="BL156" s="148">
        <f t="shared" ref="BL156:BO159" si="189">BL151*BN122</f>
        <v>779.48588762410225</v>
      </c>
      <c r="BM156" s="130" t="e">
        <f t="shared" si="189"/>
        <v>#DIV/0!</v>
      </c>
      <c r="BN156" s="130">
        <f t="shared" si="189"/>
        <v>1.585979794463872E-59</v>
      </c>
      <c r="BO156" s="130">
        <f t="shared" si="189"/>
        <v>1.2599199538544119E-59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700.06887473329289</v>
      </c>
      <c r="G157" s="130">
        <f t="shared" si="183"/>
        <v>7.72254055623651E-25</v>
      </c>
      <c r="H157" s="130">
        <f t="shared" si="183"/>
        <v>3.0777296478448622E-24</v>
      </c>
      <c r="N157" s="130" t="s">
        <v>12</v>
      </c>
      <c r="O157" s="130" t="e">
        <f t="shared" si="184"/>
        <v>#DIV/0!</v>
      </c>
      <c r="P157" s="148">
        <f t="shared" si="184"/>
        <v>255.97040758924766</v>
      </c>
      <c r="Q157" s="130">
        <f t="shared" si="184"/>
        <v>4.649710159601187E-63</v>
      </c>
      <c r="R157" s="130">
        <f t="shared" si="184"/>
        <v>4.6288195443832094E-63</v>
      </c>
      <c r="W157" s="130" t="s">
        <v>12</v>
      </c>
      <c r="X157" s="130" t="e">
        <f t="shared" si="185"/>
        <v>#DIV/0!</v>
      </c>
      <c r="Y157" s="148">
        <f t="shared" si="185"/>
        <v>207.45017659743351</v>
      </c>
      <c r="Z157" s="130">
        <f t="shared" si="185"/>
        <v>4.5284115867150294E-63</v>
      </c>
      <c r="AA157" s="130">
        <f t="shared" si="185"/>
        <v>4.4974540679585729E-63</v>
      </c>
      <c r="AG157" s="130" t="s">
        <v>12</v>
      </c>
      <c r="AH157" s="130" t="e">
        <f t="shared" si="186"/>
        <v>#DIV/0!</v>
      </c>
      <c r="AI157" s="148">
        <f t="shared" si="186"/>
        <v>252.74718841611144</v>
      </c>
      <c r="AJ157" s="130">
        <f t="shared" si="186"/>
        <v>5.4456187638839027E-63</v>
      </c>
      <c r="AK157" s="130">
        <f t="shared" si="186"/>
        <v>5.4144921701307705E-63</v>
      </c>
      <c r="AQ157" s="130" t="s">
        <v>12</v>
      </c>
      <c r="AR157" s="130" t="e">
        <f t="shared" si="187"/>
        <v>#DIV/0!</v>
      </c>
      <c r="AS157" s="148">
        <f t="shared" si="187"/>
        <v>228.0634797328853</v>
      </c>
      <c r="AT157" s="130">
        <f t="shared" si="187"/>
        <v>5.9164828431031938E-63</v>
      </c>
      <c r="AU157" s="130">
        <f t="shared" si="187"/>
        <v>5.8903509599045887E-63</v>
      </c>
      <c r="BA157" s="130" t="s">
        <v>12</v>
      </c>
      <c r="BB157" s="130" t="e">
        <f t="shared" si="188"/>
        <v>#DIV/0!</v>
      </c>
      <c r="BC157" s="148">
        <f t="shared" si="188"/>
        <v>294.42151090224479</v>
      </c>
      <c r="BD157" s="130">
        <f t="shared" si="188"/>
        <v>6.2014512415467762E-63</v>
      </c>
      <c r="BE157" s="130">
        <f t="shared" si="188"/>
        <v>6.1738766196813462E-63</v>
      </c>
      <c r="BK157" s="130" t="s">
        <v>12</v>
      </c>
      <c r="BL157" s="130" t="e">
        <f t="shared" si="189"/>
        <v>#DIV/0!</v>
      </c>
      <c r="BM157" s="148">
        <f t="shared" si="189"/>
        <v>317.84585659361994</v>
      </c>
      <c r="BN157" s="130">
        <f t="shared" si="189"/>
        <v>6.6226152780500673E-63</v>
      </c>
      <c r="BO157" s="130">
        <f t="shared" si="189"/>
        <v>6.5974839913061867E-63</v>
      </c>
    </row>
    <row r="158" spans="4:67" x14ac:dyDescent="0.3">
      <c r="D158" s="130" t="s">
        <v>13</v>
      </c>
      <c r="E158" s="130">
        <f t="shared" si="183"/>
        <v>6.5708211875845135E-38</v>
      </c>
      <c r="F158" s="130">
        <f t="shared" si="183"/>
        <v>8.4142436873057451E-25</v>
      </c>
      <c r="G158" s="148">
        <f t="shared" si="183"/>
        <v>18.692241640702537</v>
      </c>
      <c r="H158" s="130" t="e">
        <f t="shared" si="183"/>
        <v>#DIV/0!</v>
      </c>
      <c r="N158" s="130" t="s">
        <v>13</v>
      </c>
      <c r="O158" s="130">
        <f t="shared" si="184"/>
        <v>4.4981060677801411E-60</v>
      </c>
      <c r="P158" s="130">
        <f t="shared" si="184"/>
        <v>3.3399949599387575E-63</v>
      </c>
      <c r="Q158" s="148">
        <f t="shared" si="184"/>
        <v>81.212019294963298</v>
      </c>
      <c r="R158" s="130" t="e">
        <f t="shared" si="184"/>
        <v>#DIV/0!</v>
      </c>
      <c r="W158" s="130" t="s">
        <v>13</v>
      </c>
      <c r="X158" s="130">
        <f t="shared" si="185"/>
        <v>4.9302683528076521E-60</v>
      </c>
      <c r="Y158" s="130">
        <f t="shared" si="185"/>
        <v>3.4610899837070355E-63</v>
      </c>
      <c r="Z158" s="148">
        <f t="shared" si="185"/>
        <v>101.13077847492325</v>
      </c>
      <c r="AA158" s="130" t="e">
        <f t="shared" si="185"/>
        <v>#DIV/0!</v>
      </c>
      <c r="AG158" s="130" t="s">
        <v>13</v>
      </c>
      <c r="AH158" s="130">
        <f t="shared" si="186"/>
        <v>5.0667478604014588E-60</v>
      </c>
      <c r="AI158" s="130">
        <f t="shared" si="186"/>
        <v>3.5788949342921094E-63</v>
      </c>
      <c r="AJ158" s="148">
        <f t="shared" si="186"/>
        <v>103.21628544743599</v>
      </c>
      <c r="AK158" s="130" t="e">
        <f t="shared" si="186"/>
        <v>#DIV/0!</v>
      </c>
      <c r="AQ158" s="130" t="s">
        <v>13</v>
      </c>
      <c r="AR158" s="130">
        <f t="shared" si="187"/>
        <v>5.3685937890777849E-60</v>
      </c>
      <c r="AS158" s="130">
        <f t="shared" si="187"/>
        <v>3.6955765338271832E-63</v>
      </c>
      <c r="AT158" s="148">
        <f t="shared" si="187"/>
        <v>128.33007248713187</v>
      </c>
      <c r="AU158" s="130" t="e">
        <f t="shared" si="187"/>
        <v>#DIV/0!</v>
      </c>
      <c r="BA158" s="130" t="s">
        <v>13</v>
      </c>
      <c r="BB158" s="130">
        <f t="shared" si="188"/>
        <v>5.6614289696631142E-60</v>
      </c>
      <c r="BC158" s="130">
        <f t="shared" si="188"/>
        <v>4.0347088273824157E-63</v>
      </c>
      <c r="BD158" s="148">
        <f t="shared" si="188"/>
        <v>113.75601519906391</v>
      </c>
      <c r="BE158" s="130" t="e">
        <f t="shared" si="188"/>
        <v>#DIV/0!</v>
      </c>
      <c r="BK158" s="130" t="s">
        <v>13</v>
      </c>
      <c r="BL158" s="130">
        <f t="shared" si="189"/>
        <v>5.9925905897727104E-60</v>
      </c>
      <c r="BM158" s="130">
        <f t="shared" si="189"/>
        <v>4.2885341773149611E-63</v>
      </c>
      <c r="BN158" s="148">
        <f t="shared" si="189"/>
        <v>119.60799864368992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2.3210864635888782E-37</v>
      </c>
      <c r="F159" s="130">
        <f t="shared" si="183"/>
        <v>2.9730295423900801E-24</v>
      </c>
      <c r="G159" s="130" t="e">
        <f t="shared" si="183"/>
        <v>#DIV/0!</v>
      </c>
      <c r="H159" s="148">
        <f t="shared" si="183"/>
        <v>27.35300551911628</v>
      </c>
      <c r="N159" s="130" t="s">
        <v>14</v>
      </c>
      <c r="O159" s="130">
        <f t="shared" si="184"/>
        <v>4.6594936065807238E-60</v>
      </c>
      <c r="P159" s="130">
        <f t="shared" si="184"/>
        <v>3.4607267404016807E-63</v>
      </c>
      <c r="Q159" s="130" t="e">
        <f t="shared" si="184"/>
        <v>#DIV/0!</v>
      </c>
      <c r="R159" s="148">
        <f t="shared" si="184"/>
        <v>103.57539173223431</v>
      </c>
      <c r="W159" s="130" t="s">
        <v>14</v>
      </c>
      <c r="X159" s="130">
        <f t="shared" si="185"/>
        <v>5.091082802107441E-60</v>
      </c>
      <c r="Y159" s="130">
        <f t="shared" si="185"/>
        <v>3.5749087577211088E-63</v>
      </c>
      <c r="Z159" s="130" t="e">
        <f t="shared" si="185"/>
        <v>#DIV/0!</v>
      </c>
      <c r="AA159" s="148">
        <f t="shared" si="185"/>
        <v>128.27046683669795</v>
      </c>
      <c r="AG159" s="130" t="s">
        <v>14</v>
      </c>
      <c r="AH159" s="130">
        <f t="shared" si="186"/>
        <v>5.2623677192656979E-60</v>
      </c>
      <c r="AI159" s="130">
        <f t="shared" si="186"/>
        <v>3.7180336622277113E-63</v>
      </c>
      <c r="AJ159" s="130" t="e">
        <f t="shared" si="186"/>
        <v>#DIV/0!</v>
      </c>
      <c r="AK159" s="148">
        <f t="shared" si="186"/>
        <v>131.82370089285584</v>
      </c>
      <c r="AQ159" s="130" t="s">
        <v>14</v>
      </c>
      <c r="AR159" s="130">
        <f t="shared" si="187"/>
        <v>5.569589507634349E-60</v>
      </c>
      <c r="AS159" s="130">
        <f t="shared" si="187"/>
        <v>3.8349288701302747E-63</v>
      </c>
      <c r="AT159" s="130" t="e">
        <f t="shared" si="187"/>
        <v>#DIV/0!</v>
      </c>
      <c r="AU159" s="148">
        <f t="shared" si="187"/>
        <v>163.92739001357745</v>
      </c>
      <c r="BA159" s="130" t="s">
        <v>14</v>
      </c>
      <c r="BB159" s="130">
        <f t="shared" si="188"/>
        <v>5.907881896639014E-60</v>
      </c>
      <c r="BC159" s="130">
        <f t="shared" si="188"/>
        <v>4.2114379819879982E-63</v>
      </c>
      <c r="BD159" s="130" t="e">
        <f t="shared" si="188"/>
        <v>#DIV/0!</v>
      </c>
      <c r="BE159" s="148">
        <f t="shared" si="188"/>
        <v>146.15968706943602</v>
      </c>
      <c r="BK159" s="130" t="s">
        <v>14</v>
      </c>
      <c r="BL159" s="130">
        <f t="shared" si="189"/>
        <v>6.2679588907718154E-60</v>
      </c>
      <c r="BM159" s="130">
        <f t="shared" si="189"/>
        <v>4.4867603794008612E-63</v>
      </c>
      <c r="BN159" s="130" t="e">
        <f t="shared" si="189"/>
        <v>#DIV/0!</v>
      </c>
      <c r="BO159" s="148">
        <f t="shared" si="189"/>
        <v>154.13577579095605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-295.81973194272223</v>
      </c>
      <c r="J28" s="206">
        <f t="shared" si="7"/>
        <v>-299.71609693234365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-294.05545228850718</v>
      </c>
      <c r="J29" s="206">
        <f t="shared" si="10"/>
        <v>-295.31249346153658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-310.90479955511506</v>
      </c>
      <c r="H30" s="206">
        <f t="shared" si="10"/>
        <v>-294.0931477636359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-312.12414525301574</v>
      </c>
      <c r="H31" s="206">
        <f t="shared" si="10"/>
        <v>-295.31249346153658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3.3660671784267394E-129</v>
      </c>
      <c r="J33" s="206">
        <f t="shared" si="13"/>
        <v>6.8383758176389293E-131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1.9648965836110056E-128</v>
      </c>
      <c r="J34" s="206">
        <f t="shared" si="16"/>
        <v>5.5900237437336758E-129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9.4571691308954424E-136</v>
      </c>
      <c r="H35" s="206">
        <f t="shared" si="16"/>
        <v>1.8922075050737483E-128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2.7938690576195692E-136</v>
      </c>
      <c r="H36" s="206">
        <f t="shared" si="16"/>
        <v>5.5900237437336758E-129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1.1951522047918742E-71</v>
      </c>
      <c r="O38" s="206">
        <f t="shared" si="20"/>
        <v>5.8829212038879725E-70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4.8690457829769957E-47</v>
      </c>
      <c r="T38" s="206">
        <f t="shared" si="21"/>
        <v>2.3966999821888653E-45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2.1056450246664751E-49</v>
      </c>
      <c r="O39" s="206">
        <f t="shared" si="20"/>
        <v>7.4013544573984992E-49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1.2268089713208119E-27</v>
      </c>
      <c r="T39" s="206">
        <f t="shared" si="21"/>
        <v>4.3122406397536062E-27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4.2538761378727409E-65</v>
      </c>
      <c r="M40" s="206">
        <f t="shared" si="20"/>
        <v>2.1865332973105478E-49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1.7330276083139229E-40</v>
      </c>
      <c r="R40" s="206">
        <f t="shared" si="21"/>
        <v>1.2739367907737184E-27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1.4399252530474435E-64</v>
      </c>
      <c r="M41" s="206">
        <f t="shared" si="20"/>
        <v>7.4013544573984992E-49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5.8662503010431676E-40</v>
      </c>
      <c r="R41" s="206">
        <f t="shared" si="21"/>
        <v>4.3122406397536062E-27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14.152618994554178</v>
      </c>
      <c r="J46">
        <f>'Trip Length Frequency'!L28</f>
        <v>14.332017907470124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14.071386909549572</v>
      </c>
      <c r="J47">
        <f>'Trip Length Frequency'!L29</f>
        <v>14.129264398063288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14.847175263829596</v>
      </c>
      <c r="H48">
        <f>'Trip Length Frequency'!J30</f>
        <v>14.073122508570187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14.9033171533227</v>
      </c>
      <c r="H49">
        <f>'Trip Length Frequency'!J31</f>
        <v>14.129264398063288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7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5.4322963507180514E-86</v>
      </c>
      <c r="G25" s="4" t="e">
        <f>Gravity!AI134</f>
        <v>#DIV/0!</v>
      </c>
      <c r="H25" s="4">
        <f>Gravity!AJ134</f>
        <v>1039.355576090737</v>
      </c>
      <c r="I25" s="4">
        <f>Gravity!AK134</f>
        <v>824.08333544618495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2.1830167082807639E-86</v>
      </c>
      <c r="H26" s="4">
        <f>Gravity!AJ135</f>
        <v>1123.0279729442552</v>
      </c>
      <c r="I26" s="4">
        <f>Gravity!AK135</f>
        <v>1116.6088611769987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403.1976618775102</v>
      </c>
      <c r="G27" s="4">
        <f>Gravity!AI136</f>
        <v>738.06105379510143</v>
      </c>
      <c r="H27" s="4">
        <f>Gravity!AJ136</f>
        <v>8.9149508293428824E-87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418.76454459675807</v>
      </c>
      <c r="G28" s="4">
        <f>Gravity!AI137</f>
        <v>766.7550719345785</v>
      </c>
      <c r="H28" s="4" t="e">
        <f>Gravity!AJ137</f>
        <v>#DIV/0!</v>
      </c>
      <c r="I28" s="4">
        <f>Gravity!AK137</f>
        <v>1.1385817717692402E-86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1039.355576090737</v>
      </c>
      <c r="D36" s="31">
        <f>E36-H36</f>
        <v>0</v>
      </c>
      <c r="E36">
        <f>W6*G66+(W6*0.17/X6^3.8)*(G66^4.8/4.8)</f>
        <v>2880.9226500322288</v>
      </c>
      <c r="F36" s="258"/>
      <c r="G36" s="32" t="s">
        <v>62</v>
      </c>
      <c r="H36" s="33">
        <f>W6*G66+0.17*W6/X6^3.8*G66^4.8/4.8</f>
        <v>2880.9226500322288</v>
      </c>
      <c r="I36" s="32" t="s">
        <v>63</v>
      </c>
      <c r="J36" s="33">
        <f>W6*(1+0.17*(G66/X6)^3.8)</f>
        <v>2.5111645569195051</v>
      </c>
      <c r="K36" s="34">
        <v>1</v>
      </c>
      <c r="L36" s="35" t="s">
        <v>61</v>
      </c>
      <c r="M36" s="36" t="s">
        <v>64</v>
      </c>
      <c r="N36" s="37">
        <f>J36+J54+J51</f>
        <v>15.031885708038459</v>
      </c>
      <c r="O36" s="38" t="s">
        <v>65</v>
      </c>
      <c r="P36" s="39">
        <v>0</v>
      </c>
      <c r="Q36" s="39">
        <f>IF(P36&lt;=0,0,P36)</f>
        <v>0</v>
      </c>
      <c r="R36" s="40">
        <f>G58</f>
        <v>1039.3555743832169</v>
      </c>
      <c r="S36" s="40" t="s">
        <v>39</v>
      </c>
      <c r="T36" s="40">
        <f>I58</f>
        <v>1039.355576090737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824.08333544618495</v>
      </c>
      <c r="D37" s="31">
        <f t="shared" ref="D37:D54" si="1">E37-H37</f>
        <v>0</v>
      </c>
      <c r="E37">
        <f t="shared" ref="E37:E54" si="2">W7*G67+(W7*0.17/X7^3.8)*(G67^4.8/4.8)</f>
        <v>224.04283425246561</v>
      </c>
      <c r="F37" s="258"/>
      <c r="G37" s="44" t="s">
        <v>67</v>
      </c>
      <c r="H37" s="33">
        <f t="shared" ref="H37:H53" si="3">W7*G67+0.17*W7/X7^3.8*G67^4.8/4.8</f>
        <v>224.04283425246561</v>
      </c>
      <c r="I37" s="44" t="s">
        <v>68</v>
      </c>
      <c r="J37" s="33">
        <f t="shared" ref="J37:J54" si="4">W7*(1+0.17*(G67/X7)^3.8)</f>
        <v>2.5000095132043336</v>
      </c>
      <c r="K37" s="34">
        <v>2</v>
      </c>
      <c r="L37" s="45"/>
      <c r="M37" s="46" t="s">
        <v>69</v>
      </c>
      <c r="N37" s="47">
        <f>J36+J47+J39+J40+J51</f>
        <v>13.998215259887765</v>
      </c>
      <c r="O37" s="48" t="s">
        <v>70</v>
      </c>
      <c r="P37" s="39">
        <v>570.88148303668675</v>
      </c>
      <c r="Q37" s="39">
        <f t="shared" ref="Q37:Q60" si="5">IF(P37&lt;=0,0,P37)</f>
        <v>570.88148303668675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1123.0279729442552</v>
      </c>
      <c r="D38" s="31">
        <f t="shared" si="1"/>
        <v>0</v>
      </c>
      <c r="E38">
        <f t="shared" si="2"/>
        <v>2006.5962447893532</v>
      </c>
      <c r="F38" s="258"/>
      <c r="G38" s="44" t="s">
        <v>72</v>
      </c>
      <c r="H38" s="33">
        <f t="shared" si="3"/>
        <v>2006.5962447893532</v>
      </c>
      <c r="I38" s="44" t="s">
        <v>73</v>
      </c>
      <c r="J38" s="33">
        <f t="shared" si="4"/>
        <v>2.5131776996717008</v>
      </c>
      <c r="K38" s="34">
        <v>3</v>
      </c>
      <c r="L38" s="45"/>
      <c r="M38" s="46" t="s">
        <v>74</v>
      </c>
      <c r="N38" s="47">
        <f>J36+J47+J39+J49+J43</f>
        <v>14.422879999648956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1116.6088611769987</v>
      </c>
      <c r="D39" s="31">
        <f t="shared" si="1"/>
        <v>0</v>
      </c>
      <c r="E39">
        <f t="shared" si="2"/>
        <v>7228.1769643234802</v>
      </c>
      <c r="F39" s="258"/>
      <c r="G39" s="44" t="s">
        <v>77</v>
      </c>
      <c r="H39" s="33">
        <f t="shared" si="3"/>
        <v>7228.1769643234802</v>
      </c>
      <c r="I39" s="44" t="s">
        <v>78</v>
      </c>
      <c r="J39" s="33">
        <f t="shared" si="4"/>
        <v>3.8658308121728617</v>
      </c>
      <c r="K39" s="34">
        <v>4</v>
      </c>
      <c r="L39" s="45"/>
      <c r="M39" s="46" t="s">
        <v>79</v>
      </c>
      <c r="N39" s="47">
        <f>J36+J47+J48+J42+J43</f>
        <v>14.422878834317936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2833.8108548392302</v>
      </c>
      <c r="F40" s="258"/>
      <c r="G40" s="44" t="s">
        <v>81</v>
      </c>
      <c r="H40" s="33">
        <f t="shared" si="3"/>
        <v>2833.8108548392302</v>
      </c>
      <c r="I40" s="44" t="s">
        <v>82</v>
      </c>
      <c r="J40" s="33">
        <f t="shared" si="4"/>
        <v>2.5483806754666465</v>
      </c>
      <c r="K40" s="34">
        <v>5</v>
      </c>
      <c r="L40" s="45"/>
      <c r="M40" s="46" t="s">
        <v>83</v>
      </c>
      <c r="N40" s="47">
        <f>J45+J38+J39+J40+J51</f>
        <v>13.998215402620625</v>
      </c>
      <c r="O40" s="48" t="s">
        <v>84</v>
      </c>
      <c r="P40" s="39">
        <v>468.4740913465302</v>
      </c>
      <c r="Q40" s="39">
        <f t="shared" si="5"/>
        <v>468.4740913465302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6122.7447882534188</v>
      </c>
      <c r="F41" s="258"/>
      <c r="G41" s="44" t="s">
        <v>85</v>
      </c>
      <c r="H41" s="33">
        <f t="shared" si="3"/>
        <v>6122.7447882534188</v>
      </c>
      <c r="I41" s="44" t="s">
        <v>86</v>
      </c>
      <c r="J41" s="33">
        <f t="shared" si="4"/>
        <v>4.1692580120756588</v>
      </c>
      <c r="K41" s="34">
        <v>6</v>
      </c>
      <c r="L41" s="45"/>
      <c r="M41" s="46" t="s">
        <v>87</v>
      </c>
      <c r="N41" s="47">
        <f>J45+J38+J39+J49+J43</f>
        <v>14.422880142381818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5528.0876801170562</v>
      </c>
      <c r="F42" s="258"/>
      <c r="G42" s="44" t="s">
        <v>89</v>
      </c>
      <c r="H42" s="33">
        <f t="shared" si="3"/>
        <v>5528.0876801170562</v>
      </c>
      <c r="I42" s="44" t="s">
        <v>90</v>
      </c>
      <c r="J42" s="33">
        <f t="shared" si="4"/>
        <v>2.6280625494638969</v>
      </c>
      <c r="K42" s="34">
        <v>7</v>
      </c>
      <c r="L42" s="45"/>
      <c r="M42" s="46" t="s">
        <v>91</v>
      </c>
      <c r="N42" s="47">
        <f>J45+J38+J48+J42+J43</f>
        <v>14.422878977050798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2687.1985155777888</v>
      </c>
      <c r="F43" s="258"/>
      <c r="G43" s="44" t="s">
        <v>93</v>
      </c>
      <c r="H43" s="33">
        <f t="shared" si="3"/>
        <v>2687.1985155777888</v>
      </c>
      <c r="I43" s="44" t="s">
        <v>94</v>
      </c>
      <c r="J43" s="33">
        <f t="shared" si="4"/>
        <v>2.9815334826185125</v>
      </c>
      <c r="K43" s="34">
        <v>8</v>
      </c>
      <c r="L43" s="53"/>
      <c r="M43" s="54" t="s">
        <v>95</v>
      </c>
      <c r="N43" s="55">
        <f>J45+J46+J41+J42+J43</f>
        <v>14.828959108348531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14.183633825463318</v>
      </c>
      <c r="O44" s="38" t="s">
        <v>100</v>
      </c>
      <c r="P44" s="39">
        <v>550.35952421724164</v>
      </c>
      <c r="Q44" s="39">
        <f t="shared" si="5"/>
        <v>550.35952421724164</v>
      </c>
      <c r="R44" s="40">
        <f>G59</f>
        <v>824.08333272680932</v>
      </c>
      <c r="S44" s="40" t="s">
        <v>39</v>
      </c>
      <c r="T44" s="40">
        <f>I59</f>
        <v>824.08333544618495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1787.7862013254016</v>
      </c>
      <c r="F45" s="258"/>
      <c r="G45" s="44" t="s">
        <v>101</v>
      </c>
      <c r="H45" s="33">
        <f t="shared" si="3"/>
        <v>1787.7862013254016</v>
      </c>
      <c r="I45" s="44" t="s">
        <v>102</v>
      </c>
      <c r="J45" s="33">
        <f t="shared" si="4"/>
        <v>2.5501050641904626</v>
      </c>
      <c r="K45" s="34">
        <v>10</v>
      </c>
      <c r="L45" s="45"/>
      <c r="M45" s="46" t="s">
        <v>103</v>
      </c>
      <c r="N45" s="47">
        <f>J36+J47+J48+J42+J50</f>
        <v>14.183632660132298</v>
      </c>
      <c r="O45" s="48" t="s">
        <v>104</v>
      </c>
      <c r="P45" s="39">
        <v>30.056908499651733</v>
      </c>
      <c r="Q45" s="39">
        <f t="shared" si="5"/>
        <v>30.056908499651733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14.18363396819618</v>
      </c>
      <c r="O46" s="48" t="s">
        <v>108</v>
      </c>
      <c r="P46" s="39">
        <v>235.85736488152094</v>
      </c>
      <c r="Q46" s="39">
        <f t="shared" si="5"/>
        <v>235.85736488152094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2890.7455016126687</v>
      </c>
      <c r="F47" s="258"/>
      <c r="G47" s="44" t="s">
        <v>109</v>
      </c>
      <c r="H47" s="33">
        <f t="shared" si="3"/>
        <v>2890.7455016126687</v>
      </c>
      <c r="I47" s="44" t="s">
        <v>110</v>
      </c>
      <c r="J47" s="33">
        <f t="shared" si="4"/>
        <v>2.552118064209798</v>
      </c>
      <c r="K47" s="34">
        <v>12</v>
      </c>
      <c r="L47" s="45"/>
      <c r="M47" s="46" t="s">
        <v>111</v>
      </c>
      <c r="N47" s="47">
        <f>J45+J38+J48+J42+J50</f>
        <v>14.18363280286516</v>
      </c>
      <c r="O47" s="48" t="s">
        <v>112</v>
      </c>
      <c r="P47" s="39">
        <v>7.8095351283949457</v>
      </c>
      <c r="Q47" s="39">
        <f t="shared" si="5"/>
        <v>7.8095351283949457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141.99916503389355</v>
      </c>
      <c r="F48" s="258"/>
      <c r="G48" s="44" t="s">
        <v>113</v>
      </c>
      <c r="H48" s="33">
        <f t="shared" si="3"/>
        <v>141.99916503389355</v>
      </c>
      <c r="I48" s="44" t="s">
        <v>114</v>
      </c>
      <c r="J48" s="33">
        <f t="shared" si="4"/>
        <v>3.7500001811062242</v>
      </c>
      <c r="K48" s="34">
        <v>13</v>
      </c>
      <c r="L48" s="45"/>
      <c r="M48" s="46" t="s">
        <v>115</v>
      </c>
      <c r="N48" s="47">
        <f>J45+J46+J41+J42+J50</f>
        <v>14.589712934162893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1967.5459429621003</v>
      </c>
      <c r="F49" s="258"/>
      <c r="G49" s="44" t="s">
        <v>117</v>
      </c>
      <c r="H49" s="33">
        <f t="shared" si="3"/>
        <v>1967.5459429621003</v>
      </c>
      <c r="I49" s="44" t="s">
        <v>118</v>
      </c>
      <c r="J49" s="33">
        <f t="shared" si="4"/>
        <v>2.5122330837282787</v>
      </c>
      <c r="K49" s="34">
        <v>14</v>
      </c>
      <c r="L49" s="53"/>
      <c r="M49" s="54" t="s">
        <v>119</v>
      </c>
      <c r="N49" s="55">
        <f>J45+J46+J53+J44</f>
        <v>15.050105064190463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4949.6898781256959</v>
      </c>
      <c r="F50" s="258"/>
      <c r="G50" s="44" t="s">
        <v>121</v>
      </c>
      <c r="H50" s="33">
        <f t="shared" si="3"/>
        <v>4949.6898781256959</v>
      </c>
      <c r="I50" s="44" t="s">
        <v>122</v>
      </c>
      <c r="J50" s="33">
        <f t="shared" si="4"/>
        <v>2.7422873084328754</v>
      </c>
      <c r="K50" s="34">
        <v>15</v>
      </c>
      <c r="L50" s="35" t="s">
        <v>71</v>
      </c>
      <c r="M50" s="36" t="s">
        <v>123</v>
      </c>
      <c r="N50" s="37">
        <f>J37+J46+J41+J42+J43</f>
        <v>14.778863557362401</v>
      </c>
      <c r="O50" s="38" t="s">
        <v>124</v>
      </c>
      <c r="P50" s="39">
        <v>0</v>
      </c>
      <c r="Q50" s="39">
        <f t="shared" si="5"/>
        <v>0</v>
      </c>
      <c r="R50" s="40">
        <f>G60</f>
        <v>1123.0279726799793</v>
      </c>
      <c r="S50" s="40" t="s">
        <v>39</v>
      </c>
      <c r="T50" s="40">
        <f>I60</f>
        <v>1123.0279729442552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2827.3052618929692</v>
      </c>
      <c r="F51" s="258"/>
      <c r="G51" s="44" t="s">
        <v>125</v>
      </c>
      <c r="H51" s="33">
        <f t="shared" si="3"/>
        <v>2827.3052618929692</v>
      </c>
      <c r="I51" s="44" t="s">
        <v>126</v>
      </c>
      <c r="J51" s="33">
        <f t="shared" si="4"/>
        <v>2.5207211511189538</v>
      </c>
      <c r="K51" s="34">
        <v>16</v>
      </c>
      <c r="L51" s="45"/>
      <c r="M51" s="46" t="s">
        <v>127</v>
      </c>
      <c r="N51" s="47">
        <f>J37+J38+J39+J40+J51</f>
        <v>13.948119851634496</v>
      </c>
      <c r="O51" s="48" t="s">
        <v>128</v>
      </c>
      <c r="P51" s="39">
        <v>89.617062655533843</v>
      </c>
      <c r="Q51" s="39">
        <f t="shared" si="5"/>
        <v>89.617062655533843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6122.7447882534188</v>
      </c>
      <c r="F52" s="258"/>
      <c r="G52" s="44" t="s">
        <v>129</v>
      </c>
      <c r="H52" s="33">
        <f t="shared" si="3"/>
        <v>6122.7447882534188</v>
      </c>
      <c r="I52" s="44" t="s">
        <v>130</v>
      </c>
      <c r="J52" s="33">
        <f t="shared" si="4"/>
        <v>4.1692580120756588</v>
      </c>
      <c r="K52" s="34">
        <v>17</v>
      </c>
      <c r="L52" s="45"/>
      <c r="M52" s="46" t="s">
        <v>131</v>
      </c>
      <c r="N52" s="47">
        <f>J37+J38+J39+J49+J43</f>
        <v>14.372784591395689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14.372783426064668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13.948112056233727</v>
      </c>
      <c r="O54" s="56" t="s">
        <v>140</v>
      </c>
      <c r="P54" s="39">
        <v>1033.4109100244455</v>
      </c>
      <c r="Q54" s="39">
        <f t="shared" si="5"/>
        <v>1033.4109100244455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50199.397271391164</v>
      </c>
      <c r="K55" s="34">
        <v>20</v>
      </c>
      <c r="L55" s="35" t="s">
        <v>76</v>
      </c>
      <c r="M55" s="36" t="s">
        <v>142</v>
      </c>
      <c r="N55" s="37">
        <f>J37+J38+J39+J49+J50</f>
        <v>14.133538417210051</v>
      </c>
      <c r="O55" s="38" t="s">
        <v>143</v>
      </c>
      <c r="P55" s="39">
        <v>0</v>
      </c>
      <c r="Q55" s="39">
        <f t="shared" si="5"/>
        <v>0</v>
      </c>
      <c r="R55" s="40">
        <f>G61</f>
        <v>1116.6088611769987</v>
      </c>
      <c r="S55" s="40" t="s">
        <v>39</v>
      </c>
      <c r="T55" s="40">
        <f>I61</f>
        <v>1116.6088611769987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14.13353725187903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14.539617383176763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1039.3555743832169</v>
      </c>
      <c r="H58" s="68" t="s">
        <v>39</v>
      </c>
      <c r="I58" s="69">
        <f>C36</f>
        <v>1039.355576090737</v>
      </c>
      <c r="K58" s="34">
        <v>23</v>
      </c>
      <c r="L58" s="45"/>
      <c r="M58" s="46" t="s">
        <v>149</v>
      </c>
      <c r="N58" s="47">
        <f>J37+J46+J53+J44</f>
        <v>15.000009513204333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824.08333272680932</v>
      </c>
      <c r="H59" s="68" t="s">
        <v>39</v>
      </c>
      <c r="I59" s="69">
        <f t="shared" ref="I59:I60" si="6">C37</f>
        <v>824.08333544618495</v>
      </c>
      <c r="K59" s="34">
        <v>24</v>
      </c>
      <c r="L59" s="45"/>
      <c r="M59" s="46" t="s">
        <v>151</v>
      </c>
      <c r="N59" s="47">
        <f>J52+J53+J44</f>
        <v>14.169258012075659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1123.0279726799793</v>
      </c>
      <c r="H60" s="68" t="s">
        <v>39</v>
      </c>
      <c r="I60" s="69">
        <f t="shared" si="6"/>
        <v>1123.0279729442552</v>
      </c>
      <c r="K60" s="34">
        <v>25</v>
      </c>
      <c r="L60" s="53"/>
      <c r="M60" s="54" t="s">
        <v>153</v>
      </c>
      <c r="N60" s="55">
        <f>J52+J41+J42+J50</f>
        <v>13.708865882048089</v>
      </c>
      <c r="O60" s="56" t="s">
        <v>154</v>
      </c>
      <c r="P60" s="39">
        <v>1116.6088611769987</v>
      </c>
      <c r="Q60" s="71">
        <f t="shared" si="5"/>
        <v>1116.6088611769987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1116.6088611769987</v>
      </c>
      <c r="H61" s="74" t="s">
        <v>39</v>
      </c>
      <c r="I61" s="69">
        <f>C39</f>
        <v>1116.6088611769987</v>
      </c>
      <c r="K61" s="264" t="s">
        <v>155</v>
      </c>
      <c r="L61" s="264"/>
      <c r="M61" s="264"/>
      <c r="N61" s="76">
        <f>SUM(N36:N60)</f>
        <v>359.0286346295901</v>
      </c>
      <c r="U61" s="77" t="s">
        <v>156</v>
      </c>
      <c r="V61" s="78">
        <f>SUMPRODUCT($Q$36:$Q$60,V36:V60)</f>
        <v>1151.2979157535799</v>
      </c>
      <c r="W61" s="78">
        <f>SUMPRODUCT($Q$36:$Q$60,W36:W60)</f>
        <v>89.617062655533843</v>
      </c>
      <c r="X61" s="78">
        <f t="shared" ref="X61:AN61" si="7">SUMPRODUCT($Q$36:$Q$60,X36:X60)</f>
        <v>801.75805401197988</v>
      </c>
      <c r="Y61" s="78">
        <f t="shared" si="7"/>
        <v>1915.1895261375132</v>
      </c>
      <c r="Z61" s="78">
        <f t="shared" si="7"/>
        <v>1128.9726370387507</v>
      </c>
      <c r="AA61" s="78">
        <f t="shared" si="7"/>
        <v>2150.0197712014442</v>
      </c>
      <c r="AB61" s="78">
        <f t="shared" si="7"/>
        <v>2187.8862148294911</v>
      </c>
      <c r="AC61" s="78">
        <f t="shared" si="7"/>
        <v>1033.4109100244455</v>
      </c>
      <c r="AD61" s="78">
        <f t="shared" si="7"/>
        <v>0</v>
      </c>
      <c r="AE61" s="78">
        <f t="shared" si="7"/>
        <v>712.14099135644608</v>
      </c>
      <c r="AF61" s="78">
        <f t="shared" si="7"/>
        <v>0</v>
      </c>
      <c r="AG61" s="78">
        <f t="shared" si="7"/>
        <v>1151.2979157535799</v>
      </c>
      <c r="AH61" s="78">
        <f t="shared" si="7"/>
        <v>37.866443628046689</v>
      </c>
      <c r="AI61" s="78">
        <f t="shared" si="7"/>
        <v>786.21688909876252</v>
      </c>
      <c r="AJ61" s="78">
        <f t="shared" si="7"/>
        <v>1940.6921939038079</v>
      </c>
      <c r="AK61" s="78">
        <f t="shared" si="7"/>
        <v>1128.9726370387507</v>
      </c>
      <c r="AL61" s="78">
        <f t="shared" si="7"/>
        <v>2150.0197712014442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0.38376597191785999</v>
      </c>
      <c r="W64">
        <f t="shared" ref="W64:AN64" si="8">W61/W63</f>
        <v>5.9744708437022565E-2</v>
      </c>
      <c r="X64">
        <f t="shared" si="8"/>
        <v>0.40087902700598993</v>
      </c>
      <c r="Y64">
        <f t="shared" si="8"/>
        <v>0.63839650871250442</v>
      </c>
      <c r="Z64">
        <f t="shared" si="8"/>
        <v>0.56448631851937536</v>
      </c>
      <c r="AA64">
        <f t="shared" si="8"/>
        <v>1.433346514134296</v>
      </c>
      <c r="AB64">
        <f t="shared" si="8"/>
        <v>0.72929540494316369</v>
      </c>
      <c r="AC64">
        <f t="shared" si="8"/>
        <v>1.0334109100244455</v>
      </c>
      <c r="AD64">
        <f t="shared" si="8"/>
        <v>0</v>
      </c>
      <c r="AE64">
        <f t="shared" si="8"/>
        <v>0.56971279308515688</v>
      </c>
      <c r="AF64">
        <f t="shared" si="8"/>
        <v>0</v>
      </c>
      <c r="AG64">
        <f t="shared" si="8"/>
        <v>0.57564895787678994</v>
      </c>
      <c r="AH64">
        <f t="shared" si="8"/>
        <v>1.8933221814023345E-2</v>
      </c>
      <c r="AI64">
        <f t="shared" si="8"/>
        <v>0.39310844454938126</v>
      </c>
      <c r="AJ64">
        <f t="shared" si="8"/>
        <v>0.86252986395724796</v>
      </c>
      <c r="AK64">
        <f t="shared" si="8"/>
        <v>0.45158905481550027</v>
      </c>
      <c r="AL64">
        <f t="shared" si="8"/>
        <v>1.433346514134296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1151.2979157535799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89.617062655533843</v>
      </c>
      <c r="H67" s="6"/>
      <c r="U67" t="s">
        <v>162</v>
      </c>
      <c r="V67" s="82">
        <f>AA15*(1+0.17*(V61/AA16)^3.8)</f>
        <v>2.5111645569195051</v>
      </c>
      <c r="W67" s="82">
        <f t="shared" ref="W67:AN67" si="9">AB15*(1+0.17*(W61/AB16)^3.8)</f>
        <v>2.5000095132043336</v>
      </c>
      <c r="X67" s="82">
        <f t="shared" si="9"/>
        <v>2.5131776996717008</v>
      </c>
      <c r="Y67" s="82">
        <f t="shared" si="9"/>
        <v>3.8658308121728617</v>
      </c>
      <c r="Z67" s="82">
        <f t="shared" si="9"/>
        <v>2.5483806754666465</v>
      </c>
      <c r="AA67" s="82">
        <f t="shared" si="9"/>
        <v>4.1692580120756588</v>
      </c>
      <c r="AB67" s="82">
        <f t="shared" si="9"/>
        <v>2.6280625494638969</v>
      </c>
      <c r="AC67" s="82">
        <f t="shared" si="9"/>
        <v>2.9815334826185125</v>
      </c>
      <c r="AD67" s="82">
        <f t="shared" si="9"/>
        <v>2.5</v>
      </c>
      <c r="AE67" s="82">
        <f t="shared" si="9"/>
        <v>2.5501050641904626</v>
      </c>
      <c r="AF67" s="82">
        <f t="shared" si="9"/>
        <v>2.5</v>
      </c>
      <c r="AG67" s="82">
        <f t="shared" si="9"/>
        <v>2.552118064209798</v>
      </c>
      <c r="AH67" s="82">
        <f t="shared" si="9"/>
        <v>3.7500001811062242</v>
      </c>
      <c r="AI67" s="82">
        <f t="shared" si="9"/>
        <v>2.5122330837282787</v>
      </c>
      <c r="AJ67" s="82">
        <f t="shared" si="9"/>
        <v>2.7422873084328754</v>
      </c>
      <c r="AK67" s="82">
        <f t="shared" si="9"/>
        <v>2.5207211511189538</v>
      </c>
      <c r="AL67" s="82">
        <f t="shared" si="9"/>
        <v>4.1692580120756588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801.75805401197988</v>
      </c>
      <c r="H68" s="6"/>
    </row>
    <row r="69" spans="6:40" x14ac:dyDescent="0.3">
      <c r="F69" s="4" t="s">
        <v>45</v>
      </c>
      <c r="G69" s="4">
        <f>Y61</f>
        <v>1915.1895261375132</v>
      </c>
      <c r="H69" s="6"/>
    </row>
    <row r="70" spans="6:40" x14ac:dyDescent="0.3">
      <c r="F70" s="4" t="s">
        <v>46</v>
      </c>
      <c r="G70" s="4">
        <f>Z61</f>
        <v>1128.9726370387507</v>
      </c>
      <c r="U70" s="41" t="s">
        <v>65</v>
      </c>
      <c r="V70">
        <f t="shared" ref="V70:V94" si="10">SUMPRODUCT($V$67:$AN$67,V36:AN36)</f>
        <v>15.031885708038459</v>
      </c>
      <c r="X70">
        <v>15.000195603366421</v>
      </c>
    </row>
    <row r="71" spans="6:40" x14ac:dyDescent="0.3">
      <c r="F71" s="4" t="s">
        <v>47</v>
      </c>
      <c r="G71" s="4">
        <f>AA61</f>
        <v>2150.0197712014442</v>
      </c>
      <c r="U71" s="41" t="s">
        <v>70</v>
      </c>
      <c r="V71">
        <f t="shared" si="10"/>
        <v>13.998215259887765</v>
      </c>
      <c r="X71">
        <v>13.75090229828113</v>
      </c>
    </row>
    <row r="72" spans="6:40" x14ac:dyDescent="0.3">
      <c r="F72" s="4" t="s">
        <v>48</v>
      </c>
      <c r="G72" s="4">
        <f>AB61</f>
        <v>2187.8862148294911</v>
      </c>
      <c r="U72" s="41" t="s">
        <v>75</v>
      </c>
      <c r="V72">
        <f t="shared" si="10"/>
        <v>14.422879999648956</v>
      </c>
      <c r="X72">
        <v>14.225219683523857</v>
      </c>
    </row>
    <row r="73" spans="6:40" x14ac:dyDescent="0.3">
      <c r="F73" s="4" t="s">
        <v>49</v>
      </c>
      <c r="G73" s="4">
        <f>AC61</f>
        <v>1033.4109100244455</v>
      </c>
      <c r="U73" s="41" t="s">
        <v>80</v>
      </c>
      <c r="V73">
        <f t="shared" si="10"/>
        <v>14.422878834317938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13.998215402620625</v>
      </c>
      <c r="X74">
        <v>13.805151472614</v>
      </c>
    </row>
    <row r="75" spans="6:40" x14ac:dyDescent="0.3">
      <c r="F75" s="4" t="s">
        <v>51</v>
      </c>
      <c r="G75" s="4">
        <f>AE61</f>
        <v>712.14099135644608</v>
      </c>
      <c r="U75" s="41" t="s">
        <v>88</v>
      </c>
      <c r="V75">
        <f t="shared" si="10"/>
        <v>14.422880142381818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14.422878977050797</v>
      </c>
      <c r="X76">
        <v>14.326575531725375</v>
      </c>
    </row>
    <row r="77" spans="6:40" x14ac:dyDescent="0.3">
      <c r="F77" s="4" t="s">
        <v>53</v>
      </c>
      <c r="G77" s="4">
        <f>AG61</f>
        <v>1151.2979157535799</v>
      </c>
      <c r="U77" s="41" t="s">
        <v>96</v>
      </c>
      <c r="V77">
        <f t="shared" si="10"/>
        <v>14.828959108348531</v>
      </c>
      <c r="X77">
        <v>13.750902037729439</v>
      </c>
    </row>
    <row r="78" spans="6:40" x14ac:dyDescent="0.3">
      <c r="F78" s="4" t="s">
        <v>54</v>
      </c>
      <c r="G78" s="4">
        <f>AH61</f>
        <v>37.866443628046689</v>
      </c>
      <c r="U78" s="41" t="s">
        <v>100</v>
      </c>
      <c r="V78">
        <f t="shared" si="10"/>
        <v>14.183633825463318</v>
      </c>
      <c r="X78">
        <v>13.750771910176033</v>
      </c>
    </row>
    <row r="79" spans="6:40" x14ac:dyDescent="0.3">
      <c r="F79" s="4" t="s">
        <v>55</v>
      </c>
      <c r="G79" s="4">
        <f>AI61</f>
        <v>786.21688909876252</v>
      </c>
      <c r="U79" s="41" t="s">
        <v>104</v>
      </c>
      <c r="V79">
        <f t="shared" si="10"/>
        <v>14.1836326601323</v>
      </c>
      <c r="X79">
        <v>13.801434953032715</v>
      </c>
    </row>
    <row r="80" spans="6:40" x14ac:dyDescent="0.3">
      <c r="F80" s="4" t="s">
        <v>56</v>
      </c>
      <c r="G80" s="4">
        <f>AJ61</f>
        <v>1940.6921939038079</v>
      </c>
      <c r="U80" s="41" t="s">
        <v>108</v>
      </c>
      <c r="V80">
        <f t="shared" si="10"/>
        <v>14.18363396819618</v>
      </c>
      <c r="X80">
        <v>13.808577453496937</v>
      </c>
    </row>
    <row r="81" spans="6:24" x14ac:dyDescent="0.3">
      <c r="F81" s="4" t="s">
        <v>57</v>
      </c>
      <c r="G81" s="4">
        <f>AK61</f>
        <v>1128.9726370387507</v>
      </c>
      <c r="U81" s="41" t="s">
        <v>112</v>
      </c>
      <c r="V81">
        <f t="shared" si="10"/>
        <v>14.183632802865159</v>
      </c>
      <c r="X81">
        <v>13.855684127365585</v>
      </c>
    </row>
    <row r="82" spans="6:24" x14ac:dyDescent="0.3">
      <c r="F82" s="4" t="s">
        <v>58</v>
      </c>
      <c r="G82" s="4">
        <f>AL61</f>
        <v>2150.0197712014442</v>
      </c>
      <c r="U82" s="41" t="s">
        <v>116</v>
      </c>
      <c r="V82">
        <f t="shared" si="10"/>
        <v>14.589712934162893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15.050105064190463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14.778863557362403</v>
      </c>
      <c r="X84">
        <v>13.696318465991869</v>
      </c>
    </row>
    <row r="85" spans="6:24" x14ac:dyDescent="0.3">
      <c r="U85" s="41" t="s">
        <v>128</v>
      </c>
      <c r="V85">
        <f t="shared" si="10"/>
        <v>13.948119851634496</v>
      </c>
      <c r="X85">
        <v>13.75056790087643</v>
      </c>
    </row>
    <row r="86" spans="6:24" x14ac:dyDescent="0.3">
      <c r="U86" s="41" t="s">
        <v>132</v>
      </c>
      <c r="V86">
        <f t="shared" si="10"/>
        <v>14.372784591395689</v>
      </c>
      <c r="X86">
        <v>14.224885286119157</v>
      </c>
    </row>
    <row r="87" spans="6:24" x14ac:dyDescent="0.3">
      <c r="U87" s="41" t="s">
        <v>136</v>
      </c>
      <c r="V87">
        <f t="shared" si="10"/>
        <v>14.372783426064668</v>
      </c>
      <c r="X87">
        <v>14.271991959987805</v>
      </c>
    </row>
    <row r="88" spans="6:24" x14ac:dyDescent="0.3">
      <c r="U88" s="41" t="s">
        <v>140</v>
      </c>
      <c r="V88">
        <f t="shared" si="10"/>
        <v>13.948112056233727</v>
      </c>
      <c r="X88">
        <v>11.68222407686552</v>
      </c>
    </row>
    <row r="89" spans="6:24" x14ac:dyDescent="0.3">
      <c r="U89" s="41" t="s">
        <v>143</v>
      </c>
      <c r="V89">
        <f t="shared" si="10"/>
        <v>14.133538417210051</v>
      </c>
      <c r="X89">
        <v>13.753993881759367</v>
      </c>
    </row>
    <row r="90" spans="6:24" x14ac:dyDescent="0.3">
      <c r="U90" s="41" t="s">
        <v>145</v>
      </c>
      <c r="V90">
        <f t="shared" si="10"/>
        <v>14.13353725187903</v>
      </c>
      <c r="X90">
        <v>13.801100555628015</v>
      </c>
    </row>
    <row r="91" spans="6:24" x14ac:dyDescent="0.3">
      <c r="U91" s="41" t="s">
        <v>148</v>
      </c>
      <c r="V91">
        <f t="shared" si="10"/>
        <v>14.539617383176765</v>
      </c>
      <c r="X91">
        <v>13.225427061632079</v>
      </c>
    </row>
    <row r="92" spans="6:24" x14ac:dyDescent="0.3">
      <c r="U92" s="41" t="s">
        <v>150</v>
      </c>
      <c r="V92">
        <f t="shared" si="10"/>
        <v>15.000009513204333</v>
      </c>
      <c r="X92">
        <v>15.239521451121469</v>
      </c>
    </row>
    <row r="93" spans="6:24" x14ac:dyDescent="0.3">
      <c r="U93" s="41" t="s">
        <v>152</v>
      </c>
      <c r="V93">
        <f t="shared" si="10"/>
        <v>14.169258012075659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13.708865882048089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2.5111645569195051</v>
      </c>
      <c r="K97" s="4" t="s">
        <v>61</v>
      </c>
      <c r="L97" s="76">
        <f>MIN(N36:N43)</f>
        <v>13.998215259887765</v>
      </c>
      <c r="M97" s="135" t="s">
        <v>11</v>
      </c>
      <c r="N97" s="4">
        <v>15</v>
      </c>
      <c r="O97" s="4">
        <v>99999</v>
      </c>
      <c r="P97" s="76">
        <f>L97</f>
        <v>13.998215259887765</v>
      </c>
      <c r="Q97" s="76">
        <f>L98</f>
        <v>14.183632660132298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2.5000095132043336</v>
      </c>
      <c r="K98" s="4" t="s">
        <v>66</v>
      </c>
      <c r="L98" s="76">
        <f>MIN(N44:N49)</f>
        <v>14.183632660132298</v>
      </c>
      <c r="M98" s="135" t="s">
        <v>12</v>
      </c>
      <c r="N98" s="4">
        <v>99999</v>
      </c>
      <c r="O98" s="4">
        <v>15</v>
      </c>
      <c r="P98" s="76">
        <f>L99</f>
        <v>13.948112056233727</v>
      </c>
      <c r="Q98" s="76">
        <f>L100</f>
        <v>13.708865882048089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2.5131776996717008</v>
      </c>
      <c r="K99" s="4" t="s">
        <v>71</v>
      </c>
      <c r="L99" s="76">
        <f>MIN(N50:N54)</f>
        <v>13.948112056233727</v>
      </c>
      <c r="M99" s="135" t="s">
        <v>13</v>
      </c>
      <c r="N99" s="76">
        <f>L101</f>
        <v>14.828959108348531</v>
      </c>
      <c r="O99" s="76">
        <f>L102</f>
        <v>13.948112056233727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3.8658308121728617</v>
      </c>
      <c r="K100" s="4" t="s">
        <v>76</v>
      </c>
      <c r="L100" s="76">
        <f>MIN(N55:N60)</f>
        <v>13.708865882048089</v>
      </c>
      <c r="M100" s="135" t="s">
        <v>14</v>
      </c>
      <c r="N100" s="76">
        <f>L104</f>
        <v>14.589712934162895</v>
      </c>
      <c r="O100" s="76">
        <f>L105</f>
        <v>13.708865882048091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2.5483806754666465</v>
      </c>
      <c r="K101" s="4" t="s">
        <v>252</v>
      </c>
      <c r="L101" s="76">
        <f>J104+J103+J102+J107+J106</f>
        <v>14.828959108348531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4.1692580120756588</v>
      </c>
      <c r="K102" s="4" t="s">
        <v>253</v>
      </c>
      <c r="L102" s="76">
        <f>J104+J103+J102+J113</f>
        <v>13.948112056233727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2.6280625494638969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2.9815334826185125</v>
      </c>
      <c r="K104" s="4" t="s">
        <v>255</v>
      </c>
      <c r="L104" s="76">
        <f>J111+J103+J102+J107+J106</f>
        <v>14.589712934162895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13.708865882048091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2.5501050641904626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2.552118064209798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3.7500001811062242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2.5122330837282787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2.7422873084328754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2.5207211511189538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4.1692580120756588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2024-01-07T17:17:30Z</dcterms:modified>
</cp:coreProperties>
</file>