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5\"/>
    </mc:Choice>
  </mc:AlternateContent>
  <xr:revisionPtr revIDLastSave="0" documentId="13_ncr:1_{A9C122B0-BCFD-4FB0-B9C2-9AC2FC8748FE}" xr6:coauthVersionLast="47" xr6:coauthVersionMax="47" xr10:uidLastSave="{00000000-0000-0000-0000-000000000000}"/>
  <bookViews>
    <workbookView xWindow="-1332" yWindow="264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100" i="7"/>
  <c r="Q98" i="7" s="1"/>
  <c r="L97" i="7"/>
  <c r="P97" i="7" s="1"/>
  <c r="L99" i="7"/>
  <c r="P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T37" i="5" s="1"/>
  <c r="U37" i="5" s="1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AB41" i="5" l="1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G26" i="7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F28" i="7" s="1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G28" i="7" s="1"/>
  <c r="BM159" i="5"/>
  <c r="BM137" i="5"/>
  <c r="BM148" i="5"/>
  <c r="E69" i="5" l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I26" i="7" s="1"/>
  <c r="AK146" i="5"/>
  <c r="AK157" i="5"/>
  <c r="AJ123" i="5"/>
  <c r="AN59" i="5"/>
  <c r="AO59" i="5" s="1"/>
  <c r="AJ136" i="5"/>
  <c r="H27" i="7" s="1"/>
  <c r="H71" i="5"/>
  <c r="AJ157" i="5"/>
  <c r="AJ146" i="5"/>
  <c r="AJ135" i="5"/>
  <c r="H26" i="7" s="1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G27" i="7" s="1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I27" i="7" s="1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H28" i="7" s="1"/>
  <c r="AJ148" i="5"/>
  <c r="AJ159" i="5"/>
  <c r="AK137" i="5"/>
  <c r="I28" i="7" s="1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F26" i="7" s="1"/>
  <c r="AH157" i="5"/>
  <c r="R74" i="5"/>
  <c r="R75" i="5" s="1"/>
  <c r="AI156" i="5"/>
  <c r="AI134" i="5"/>
  <c r="G25" i="7" s="1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F25" i="7" s="1"/>
  <c r="AH145" i="5"/>
  <c r="AJ156" i="5"/>
  <c r="AJ134" i="5"/>
  <c r="H25" i="7" s="1"/>
  <c r="AJ145" i="5"/>
  <c r="BN134" i="5"/>
  <c r="BN156" i="5"/>
  <c r="BN145" i="5"/>
  <c r="E83" i="5"/>
  <c r="AK134" i="5"/>
  <c r="I25" i="7" s="1"/>
  <c r="AK156" i="5"/>
  <c r="AK145" i="5"/>
  <c r="P69" i="5"/>
  <c r="P70" i="5"/>
  <c r="P71" i="5"/>
  <c r="BL147" i="5"/>
  <c r="BL136" i="5"/>
  <c r="BL158" i="5"/>
  <c r="AH147" i="5"/>
  <c r="AH158" i="5"/>
  <c r="AH136" i="5"/>
  <c r="F27" i="7" s="1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<sst xmlns="http://schemas.openxmlformats.org/spreadsheetml/2006/main" count="2044" uniqueCount="259">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</sst>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21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13.998215259887765</v>
      </c>
      <c r="L28" s="147">
        <v>14.183632660132298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13.948112056233727</v>
      </c>
      <c r="L29" s="147">
        <v>13.708865882048089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14.828959108348531</v>
      </c>
      <c r="J30" s="4">
        <v>13.948112056233727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14.589712934162895</v>
      </c>
      <c r="J31" s="4">
        <v>13.708865882048091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14.281724573952038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3.7832316044971896E-11</v>
      </c>
      <c r="V44" s="215">
        <f t="shared" si="1"/>
        <v>2.6790524631763281E-11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4.1528619230501285E-11</v>
      </c>
      <c r="V45" s="215">
        <f t="shared" si="1"/>
        <v>6.4798736595582299E-11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8.0468306952240384E-12</v>
      </c>
      <c r="T46" s="215">
        <f t="shared" si="1"/>
        <v>4.1528619230501285E-11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1.2572058257550509E-11</v>
      </c>
      <c r="T47" s="215">
        <f t="shared" si="1"/>
        <v>6.4798736595582067E-11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3.7832316044971896E-11</v>
      </c>
      <c r="V53" s="216">
        <f t="shared" si="2"/>
        <v>2.6790524631763281E-11</v>
      </c>
      <c r="W53" s="165">
        <f>N40</f>
        <v>2050</v>
      </c>
      <c r="X53" s="165">
        <f>SUM(S53:V53)</f>
        <v>7.0470747956604692E-11</v>
      </c>
      <c r="Y53" s="129">
        <f>W53/X53</f>
        <v>29090084317855.875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4.1528619230501285E-11</v>
      </c>
      <c r="V54" s="216">
        <f t="shared" si="2"/>
        <v>6.4798736595582299E-11</v>
      </c>
      <c r="W54" s="165">
        <f>N41</f>
        <v>2050</v>
      </c>
      <c r="X54" s="165">
        <f>SUM(S54:V54)</f>
        <v>1.1217526310595309E-10</v>
      </c>
      <c r="Y54" s="129">
        <f>W54/X54</f>
        <v>18274973851086.137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8.0468306952240384E-12</v>
      </c>
      <c r="T55" s="216">
        <f t="shared" si="2"/>
        <v>4.1528619230501285E-11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5.542335720559483E-11</v>
      </c>
      <c r="Y55" s="129">
        <f>W55/X55</f>
        <v>19017252890151.551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1.2572058257550509E-11</v>
      </c>
      <c r="T56" s="216">
        <f t="shared" si="2"/>
        <v>6.4798736595582067E-11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8.3218702133002072E-11</v>
      </c>
      <c r="Y56" s="129">
        <f>W56/X56</f>
        <v>13314314830687.561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2.6466796232644055E-11</v>
      </c>
      <c r="T58" s="165">
        <f>SUM(T53:T56)</f>
        <v>1.1217526310595286E-10</v>
      </c>
      <c r="U58" s="165">
        <f>SUM(U53:U56)</f>
        <v>8.5208842555342683E-11</v>
      </c>
      <c r="V58" s="165">
        <f>SUM(V53:V56)</f>
        <v>9.7437168507215075E-11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77455540216519.938</v>
      </c>
      <c r="T59" s="120">
        <f>T57/T58</f>
        <v>18274973851086.172</v>
      </c>
      <c r="U59" s="120">
        <f>U57/U58</f>
        <v>12369608228341.238</v>
      </c>
      <c r="V59" s="120">
        <f>V57/V58</f>
        <v>11371430604717.893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452.95281749841229</v>
      </c>
      <c r="T64" s="216">
        <f t="shared" si="3"/>
        <v>0</v>
      </c>
      <c r="U64" s="216">
        <f t="shared" si="3"/>
        <v>467.97092784709065</v>
      </c>
      <c r="V64" s="216">
        <f t="shared" si="3"/>
        <v>304.64659171408152</v>
      </c>
      <c r="W64" s="165">
        <f>W53</f>
        <v>2050</v>
      </c>
      <c r="X64" s="165">
        <f>SUM(S64:V64)</f>
        <v>1225.5703370595845</v>
      </c>
      <c r="Y64" s="129">
        <f>W64/X64</f>
        <v>1.6726906143293296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106.87035262319169</v>
      </c>
      <c r="U65" s="216">
        <f t="shared" si="3"/>
        <v>513.69275014525886</v>
      </c>
      <c r="V65" s="216">
        <f t="shared" si="3"/>
        <v>736.85433647005789</v>
      </c>
      <c r="W65" s="165">
        <f>W54</f>
        <v>2050</v>
      </c>
      <c r="X65" s="165">
        <f>SUM(S65:V65)</f>
        <v>1357.4174392385085</v>
      </c>
      <c r="Y65" s="129">
        <f>W65/X65</f>
        <v>1.5102207624133814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623.27161852945255</v>
      </c>
      <c r="T66" s="216">
        <f t="shared" si="3"/>
        <v>758.93443050912538</v>
      </c>
      <c r="U66" s="216">
        <f t="shared" si="3"/>
        <v>72.33632200765048</v>
      </c>
      <c r="V66" s="216">
        <f t="shared" si="3"/>
        <v>0</v>
      </c>
      <c r="W66" s="165">
        <f>W55</f>
        <v>1054</v>
      </c>
      <c r="X66" s="165">
        <f>SUM(S66:V66)</f>
        <v>1454.5423710462285</v>
      </c>
      <c r="Y66" s="129">
        <f>W66/X66</f>
        <v>0.72462653613993733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973.77556397213493</v>
      </c>
      <c r="T67" s="216">
        <f t="shared" si="3"/>
        <v>1184.1952168676828</v>
      </c>
      <c r="U67" s="216">
        <f t="shared" si="3"/>
        <v>0</v>
      </c>
      <c r="V67" s="216">
        <f t="shared" si="3"/>
        <v>66.499071815860674</v>
      </c>
      <c r="W67" s="165">
        <f>W56</f>
        <v>1108</v>
      </c>
      <c r="X67" s="165">
        <f>SUM(S67:V67)</f>
        <v>2224.4698526556786</v>
      </c>
      <c r="Y67" s="129">
        <f>W67/X67</f>
        <v>0.49809620871113025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757.64992656361994</v>
      </c>
      <c r="T75" s="216">
        <f t="shared" si="4"/>
        <v>0</v>
      </c>
      <c r="U75" s="216">
        <f t="shared" si="4"/>
        <v>782.77057878881647</v>
      </c>
      <c r="V75" s="216">
        <f t="shared" si="4"/>
        <v>509.57949464756348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161.39782541798348</v>
      </c>
      <c r="U76" s="216">
        <f t="shared" si="4"/>
        <v>775.78945677059949</v>
      </c>
      <c r="V76" s="216">
        <f t="shared" si="4"/>
        <v>1112.8127178114171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451.63915400932956</v>
      </c>
      <c r="T77" s="216">
        <f t="shared" si="4"/>
        <v>549.94402753716349</v>
      </c>
      <c r="U77" s="216">
        <f t="shared" si="4"/>
        <v>52.416818453506885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485.03391655006311</v>
      </c>
      <c r="T78" s="216">
        <f t="shared" si="4"/>
        <v>589.84314789564746</v>
      </c>
      <c r="U78" s="216">
        <f t="shared" si="4"/>
        <v>0</v>
      </c>
      <c r="V78" s="216">
        <f t="shared" si="4"/>
        <v>33.122935554289377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1694.3229971230126</v>
      </c>
      <c r="T80" s="165">
        <f>SUM(T75:T78)</f>
        <v>1301.1850008507945</v>
      </c>
      <c r="U80" s="165">
        <f>SUM(U75:U78)</f>
        <v>1610.976854012923</v>
      </c>
      <c r="V80" s="165">
        <f>SUM(V75:V78)</f>
        <v>1655.5151480132699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1.2099227853726431</v>
      </c>
      <c r="T81" s="120">
        <f>T79/T80</f>
        <v>1.5754869589332681</v>
      </c>
      <c r="U81" s="120">
        <f>U79/U80</f>
        <v>0.65426141745891586</v>
      </c>
      <c r="V81" s="120">
        <f>V79/V80</f>
        <v>0.66927808019737833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916.69790948523348</v>
      </c>
      <c r="T86" s="131">
        <f t="shared" si="5"/>
        <v>0</v>
      </c>
      <c r="U86" s="131">
        <f t="shared" si="5"/>
        <v>512.13658842350708</v>
      </c>
      <c r="V86" s="131">
        <f t="shared" si="5"/>
        <v>341.05038588567152</v>
      </c>
      <c r="W86" s="165">
        <f>W75</f>
        <v>2050</v>
      </c>
      <c r="X86" s="165">
        <f>SUM(S86:V86)</f>
        <v>1769.884883794412</v>
      </c>
      <c r="Y86" s="129">
        <f>W86/X86</f>
        <v>1.158267421102019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254.28016914622131</v>
      </c>
      <c r="U87" s="131">
        <f t="shared" si="5"/>
        <v>507.56910963641474</v>
      </c>
      <c r="V87" s="131">
        <f t="shared" si="5"/>
        <v>744.7811593960522</v>
      </c>
      <c r="W87" s="165">
        <f>W76</f>
        <v>2050</v>
      </c>
      <c r="X87" s="165">
        <f>SUM(S87:V87)</f>
        <v>1506.6304381786881</v>
      </c>
      <c r="Y87" s="129">
        <f>W87/X87</f>
        <v>1.3606521865296788</v>
      </c>
    </row>
    <row r="88" spans="17:25" ht="15.6" x14ac:dyDescent="0.3">
      <c r="Q88" s="128"/>
      <c r="R88" s="131">
        <v>3</v>
      </c>
      <c r="S88" s="131">
        <f t="shared" si="5"/>
        <v>546.44850320231217</v>
      </c>
      <c r="T88" s="131">
        <f t="shared" si="5"/>
        <v>866.42964352803915</v>
      </c>
      <c r="U88" s="131">
        <f t="shared" si="5"/>
        <v>34.294301940078071</v>
      </c>
      <c r="V88" s="131">
        <f t="shared" si="5"/>
        <v>0</v>
      </c>
      <c r="W88" s="165">
        <f>W77</f>
        <v>1054</v>
      </c>
      <c r="X88" s="165">
        <f>SUM(S88:V88)</f>
        <v>1447.1724486704293</v>
      </c>
      <c r="Y88" s="129">
        <f>W88/X88</f>
        <v>0.72831679525708815</v>
      </c>
    </row>
    <row r="89" spans="17:25" ht="15.6" x14ac:dyDescent="0.3">
      <c r="Q89" s="128"/>
      <c r="R89" s="131">
        <v>4</v>
      </c>
      <c r="S89" s="131">
        <f t="shared" si="5"/>
        <v>586.85358731245447</v>
      </c>
      <c r="T89" s="131">
        <f t="shared" si="5"/>
        <v>929.29018732573945</v>
      </c>
      <c r="U89" s="131">
        <f t="shared" si="5"/>
        <v>0</v>
      </c>
      <c r="V89" s="131">
        <f t="shared" si="5"/>
        <v>22.16845471827628</v>
      </c>
      <c r="W89" s="165">
        <f>W78</f>
        <v>1108</v>
      </c>
      <c r="X89" s="165">
        <f>SUM(S89:V89)</f>
        <v>1538.3122293564702</v>
      </c>
      <c r="Y89" s="129">
        <f>W89/X89</f>
        <v>0.72026990285549197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1061.7813235490735</v>
      </c>
      <c r="T97" s="131">
        <f t="shared" si="6"/>
        <v>0</v>
      </c>
      <c r="U97" s="131">
        <f t="shared" si="6"/>
        <v>593.19112552528168</v>
      </c>
      <c r="V97" s="131">
        <f t="shared" si="6"/>
        <v>395.02755092564513</v>
      </c>
      <c r="W97" s="165">
        <f>W86</f>
        <v>2050</v>
      </c>
      <c r="X97" s="165">
        <f>SUM(S97:V97)</f>
        <v>2050.0000000000005</v>
      </c>
      <c r="Y97" s="129">
        <f>W97/X97</f>
        <v>0.99999999999999978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345.9868681399426</v>
      </c>
      <c r="U98" s="131">
        <f t="shared" si="6"/>
        <v>690.62501884171002</v>
      </c>
      <c r="V98" s="131">
        <f t="shared" si="6"/>
        <v>1013.3881130183477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397.98762262534069</v>
      </c>
      <c r="T99" s="131">
        <f t="shared" si="6"/>
        <v>631.03526129008276</v>
      </c>
      <c r="U99" s="131">
        <f t="shared" si="6"/>
        <v>24.9771160845766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422.69297632393858</v>
      </c>
      <c r="T100" s="131">
        <f t="shared" si="6"/>
        <v>669.33975294967229</v>
      </c>
      <c r="U100" s="131">
        <f t="shared" si="6"/>
        <v>0</v>
      </c>
      <c r="V100" s="131">
        <f t="shared" si="6"/>
        <v>15.967270726389229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1882.4619224983528</v>
      </c>
      <c r="T102" s="165">
        <f>SUM(T97:T100)</f>
        <v>1646.3618823796978</v>
      </c>
      <c r="U102" s="165">
        <f>SUM(U97:U100)</f>
        <v>1308.7932604515684</v>
      </c>
      <c r="V102" s="165">
        <f>SUM(V97:V100)</f>
        <v>1424.3829346703819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1.0889994509314138</v>
      </c>
      <c r="T103" s="120">
        <f>T101/T102</f>
        <v>1.2451697418048044</v>
      </c>
      <c r="U103" s="120">
        <f>U101/U102</f>
        <v>0.80532199534427773</v>
      </c>
      <c r="V103" s="120">
        <f>V101/V102</f>
        <v>0.77788070400913889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1156.2792783541709</v>
      </c>
      <c r="T108" s="131">
        <f t="shared" ref="T108:V108" si="7">T97*T$103</f>
        <v>0</v>
      </c>
      <c r="U108" s="131">
        <f t="shared" si="7"/>
        <v>477.70986082853778</v>
      </c>
      <c r="V108" s="131">
        <f t="shared" si="7"/>
        <v>307.28430941704681</v>
      </c>
      <c r="W108" s="165">
        <f>W97</f>
        <v>2050</v>
      </c>
      <c r="X108" s="165">
        <f>SUM(S108:V108)</f>
        <v>1941.2734485997555</v>
      </c>
      <c r="Y108" s="129">
        <f>W108/X108</f>
        <v>1.0560078496301843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430.81237926966526</v>
      </c>
      <c r="U109" s="131">
        <f t="shared" si="8"/>
        <v>556.17551820828533</v>
      </c>
      <c r="V109" s="131">
        <f t="shared" si="8"/>
        <v>788.29505878920509</v>
      </c>
      <c r="W109" s="165">
        <f>W98</f>
        <v>2050</v>
      </c>
      <c r="X109" s="165">
        <f>SUM(S109:V109)</f>
        <v>1775.2829562671557</v>
      </c>
      <c r="Y109" s="129">
        <f>W109/X109</f>
        <v>1.1547454971969568</v>
      </c>
    </row>
    <row r="110" spans="17:25" ht="15.6" x14ac:dyDescent="0.3">
      <c r="Q110" s="70"/>
      <c r="R110" s="131">
        <v>3</v>
      </c>
      <c r="S110" s="131">
        <f t="shared" ref="S110:V110" si="9">S99*S$103</f>
        <v>433.40830251649476</v>
      </c>
      <c r="T110" s="131">
        <f t="shared" si="9"/>
        <v>785.74601337029969</v>
      </c>
      <c r="U110" s="131">
        <f t="shared" si="9"/>
        <v>20.114620963176883</v>
      </c>
      <c r="V110" s="131">
        <f t="shared" si="9"/>
        <v>0</v>
      </c>
      <c r="W110" s="165">
        <f>W99</f>
        <v>1054</v>
      </c>
      <c r="X110" s="165">
        <f>SUM(S110:V110)</f>
        <v>1239.2689368499712</v>
      </c>
      <c r="Y110" s="129">
        <f>W110/X110</f>
        <v>0.85050142762321146</v>
      </c>
    </row>
    <row r="111" spans="17:25" ht="15.6" x14ac:dyDescent="0.3">
      <c r="Q111" s="70"/>
      <c r="R111" s="131">
        <v>4</v>
      </c>
      <c r="S111" s="131">
        <f t="shared" ref="S111:V111" si="10">S100*S$103</f>
        <v>460.31241912933422</v>
      </c>
      <c r="T111" s="131">
        <f t="shared" si="10"/>
        <v>833.44160736003505</v>
      </c>
      <c r="U111" s="131">
        <f t="shared" si="10"/>
        <v>0</v>
      </c>
      <c r="V111" s="131">
        <f t="shared" si="10"/>
        <v>12.420631793748168</v>
      </c>
      <c r="W111" s="165">
        <f>W100</f>
        <v>1108</v>
      </c>
      <c r="X111" s="165">
        <f>SUM(S111:V111)</f>
        <v>1306.1746582831174</v>
      </c>
      <c r="Y111" s="129">
        <f>W111/X111</f>
        <v>0.84827859197359923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1053.9999999999998</v>
      </c>
      <c r="V113" s="165">
        <f>SUM(V108:V111)</f>
        <v>1108.0000000000002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1.0000000000000002</v>
      </c>
      <c r="V114" s="120">
        <f>V112/V113</f>
        <v>0.99999999999999978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14.281724573952038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L108" zoomScale="55" zoomScaleNormal="55" workbookViewId="0">
      <selection activeCell="AH134" sqref="AH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3.7832316044971896E-11</v>
      </c>
      <c r="H7" s="132">
        <f>'Trip Length Frequency'!V44</f>
        <v>2.6790524631763281E-11</v>
      </c>
      <c r="I7" s="120">
        <f>SUMPRODUCT(E18:H18,E7:H7)</f>
        <v>8.1547372327126581E-8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3.7832316044971896E-11</v>
      </c>
      <c r="R7" s="132">
        <f t="shared" si="0"/>
        <v>2.6790524631763281E-11</v>
      </c>
      <c r="S7" s="120">
        <f>SUMPRODUCT(O18:R18,O7:R7)</f>
        <v>1.27336836941428E-7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3.7832316044971896E-11</v>
      </c>
      <c r="AB7" s="132">
        <f t="shared" si="1"/>
        <v>2.6790524631763281E-11</v>
      </c>
      <c r="AC7" s="120">
        <f>SUMPRODUCT(Y18:AB18,Y7:AB7)</f>
        <v>1.27336836941428E-7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3.7832316044971896E-11</v>
      </c>
      <c r="AL7" s="132">
        <f t="shared" si="2"/>
        <v>2.6790524631763281E-11</v>
      </c>
      <c r="AM7" s="120">
        <f>SUMPRODUCT(AI18:AL18,AI7:AL7)</f>
        <v>1.442667736324056E-7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3.7832316044971896E-11</v>
      </c>
      <c r="AV7" s="132">
        <f t="shared" si="3"/>
        <v>2.6790524631763281E-11</v>
      </c>
      <c r="AW7" s="120">
        <f>SUMPRODUCT(AS18:AV18,AS7:AV7)</f>
        <v>1.5370049373302877E-7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3.7832316044971896E-11</v>
      </c>
      <c r="BF7" s="132">
        <f t="shared" si="4"/>
        <v>2.6790524631763281E-11</v>
      </c>
      <c r="BG7" s="120">
        <f>SUMPRODUCT(BC18:BF18,BC7:BF7)</f>
        <v>1.6384569917879049E-7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3.7832316044971896E-11</v>
      </c>
      <c r="BP7" s="132">
        <f t="shared" si="5"/>
        <v>2.6790524631763281E-11</v>
      </c>
      <c r="BQ7" s="120">
        <f>SUMPRODUCT(BM18:BP18,BM7:BP7)</f>
        <v>1.8533302940179236E-7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4.1528619230501285E-11</v>
      </c>
      <c r="H8" s="132">
        <f>'Trip Length Frequency'!V45</f>
        <v>6.4798736595582299E-11</v>
      </c>
      <c r="I8" s="120">
        <f>SUMPRODUCT(E18:H18,E8:H8)</f>
        <v>1.2755637474058604E-7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4.1528619230501285E-11</v>
      </c>
      <c r="R8" s="132">
        <f t="shared" si="0"/>
        <v>6.4798736595582299E-11</v>
      </c>
      <c r="S8" s="120">
        <f>SUMPRODUCT(O18:R18,O8:R8)</f>
        <v>2.0305982311593865E-7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4.1528619230501285E-11</v>
      </c>
      <c r="AB8" s="132">
        <f t="shared" si="1"/>
        <v>6.4798736595582299E-11</v>
      </c>
      <c r="AC8" s="120">
        <f>SUMPRODUCT(Y18:AB18,Y8:AB8)</f>
        <v>2.0305982311593865E-7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4.1528619230501285E-11</v>
      </c>
      <c r="AL8" s="132">
        <f t="shared" si="2"/>
        <v>6.4798736595582299E-11</v>
      </c>
      <c r="AM8" s="120">
        <f>SUMPRODUCT(AI18:AL18,AI8:AL8)</f>
        <v>2.3012933651309464E-7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4.1528619230501285E-11</v>
      </c>
      <c r="AV8" s="132">
        <f t="shared" si="3"/>
        <v>6.4798736595582299E-11</v>
      </c>
      <c r="AW8" s="120">
        <f>SUMPRODUCT(AS18:AV18,AS8:AV8)</f>
        <v>2.4521515879441529E-7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4.1528619230501285E-11</v>
      </c>
      <c r="BF8" s="132">
        <f t="shared" si="4"/>
        <v>6.4798736595582299E-11</v>
      </c>
      <c r="BG8" s="120">
        <f>SUMPRODUCT(BC18:BF18,BC8:BF8)</f>
        <v>2.6144024844413478E-7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4.1528619230501285E-11</v>
      </c>
      <c r="BP8" s="132">
        <f t="shared" si="5"/>
        <v>6.4798736595582299E-11</v>
      </c>
      <c r="BQ8" s="120">
        <f>SUMPRODUCT(BM18:BP18,BM8:BP8)</f>
        <v>2.9577026369357938E-7</v>
      </c>
      <c r="BS8" s="129"/>
    </row>
    <row r="9" spans="2:71" x14ac:dyDescent="0.3">
      <c r="C9" s="128"/>
      <c r="D9" s="4" t="s">
        <v>13</v>
      </c>
      <c r="E9" s="132">
        <f>'Trip Length Frequency'!S46</f>
        <v>8.0468306952240384E-12</v>
      </c>
      <c r="F9" s="132">
        <f>'Trip Length Frequency'!T46</f>
        <v>4.1528619230501285E-11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1.0779336662071937E-7</v>
      </c>
      <c r="K9" s="129"/>
      <c r="M9" s="128"/>
      <c r="N9" s="4" t="s">
        <v>13</v>
      </c>
      <c r="O9" s="132">
        <f t="shared" si="0"/>
        <v>8.0468306952240384E-12</v>
      </c>
      <c r="P9" s="132">
        <f t="shared" si="0"/>
        <v>4.1528619230501285E-11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9.0774851759812409E-8</v>
      </c>
      <c r="U9" s="129"/>
      <c r="W9" s="128"/>
      <c r="X9" s="4" t="s">
        <v>13</v>
      </c>
      <c r="Y9" s="132">
        <f t="shared" si="1"/>
        <v>8.0468306952240384E-12</v>
      </c>
      <c r="Z9" s="132">
        <f t="shared" si="1"/>
        <v>4.1528619230501285E-11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9.0774851759812409E-8</v>
      </c>
      <c r="AE9" s="129"/>
      <c r="AG9" s="128"/>
      <c r="AH9" s="4" t="s">
        <v>13</v>
      </c>
      <c r="AI9" s="132">
        <f t="shared" si="2"/>
        <v>8.0468306952240384E-12</v>
      </c>
      <c r="AJ9" s="132">
        <f t="shared" si="2"/>
        <v>4.1528619230501285E-11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1.0294417250977189E-7</v>
      </c>
      <c r="AO9" s="129"/>
      <c r="AQ9" s="128"/>
      <c r="AR9" s="4" t="s">
        <v>13</v>
      </c>
      <c r="AS9" s="132">
        <f t="shared" si="3"/>
        <v>8.0468306952240384E-12</v>
      </c>
      <c r="AT9" s="132">
        <f t="shared" si="3"/>
        <v>4.1528619230501285E-11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1.097372414738796E-7</v>
      </c>
      <c r="AY9" s="129"/>
      <c r="BA9" s="128"/>
      <c r="BB9" s="4" t="s">
        <v>13</v>
      </c>
      <c r="BC9" s="132">
        <f t="shared" si="4"/>
        <v>8.0468306952240384E-12</v>
      </c>
      <c r="BD9" s="132">
        <f t="shared" si="4"/>
        <v>4.1528619230501285E-11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1.1705142843268225E-7</v>
      </c>
      <c r="BI9" s="129"/>
      <c r="BK9" s="128"/>
      <c r="BL9" s="4" t="s">
        <v>13</v>
      </c>
      <c r="BM9" s="132">
        <f t="shared" si="5"/>
        <v>8.0468306952240384E-12</v>
      </c>
      <c r="BN9" s="132">
        <f t="shared" si="5"/>
        <v>4.1528619230501285E-11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1.3248783300346316E-7</v>
      </c>
      <c r="BS9" s="129"/>
    </row>
    <row r="10" spans="2:71" x14ac:dyDescent="0.3">
      <c r="C10" s="128"/>
      <c r="D10" s="4" t="s">
        <v>14</v>
      </c>
      <c r="E10" s="132">
        <f>'Trip Length Frequency'!S47</f>
        <v>1.2572058257550509E-11</v>
      </c>
      <c r="F10" s="132">
        <f>'Trip Length Frequency'!T47</f>
        <v>6.4798736595582067E-11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1.6508961071501719E-7</v>
      </c>
      <c r="K10" s="129"/>
      <c r="M10" s="128"/>
      <c r="N10" s="4" t="s">
        <v>14</v>
      </c>
      <c r="O10" s="132">
        <f t="shared" si="0"/>
        <v>1.2572058257550509E-11</v>
      </c>
      <c r="P10" s="132">
        <f t="shared" si="0"/>
        <v>6.4798736595582067E-11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1.3442436146014305E-7</v>
      </c>
      <c r="U10" s="129"/>
      <c r="W10" s="128"/>
      <c r="X10" s="4" t="s">
        <v>14</v>
      </c>
      <c r="Y10" s="132">
        <f t="shared" si="1"/>
        <v>1.2572058257550509E-11</v>
      </c>
      <c r="Z10" s="132">
        <f t="shared" si="1"/>
        <v>6.4798736595582067E-11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1.3442436146014305E-7</v>
      </c>
      <c r="AE10" s="129"/>
      <c r="AG10" s="128"/>
      <c r="AH10" s="4" t="s">
        <v>14</v>
      </c>
      <c r="AI10" s="132">
        <f t="shared" si="2"/>
        <v>1.2572058257550509E-11</v>
      </c>
      <c r="AJ10" s="132">
        <f t="shared" si="2"/>
        <v>6.4798736595582067E-11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1.5246763934412275E-7</v>
      </c>
      <c r="AO10" s="129"/>
      <c r="AQ10" s="128"/>
      <c r="AR10" s="4" t="s">
        <v>14</v>
      </c>
      <c r="AS10" s="132">
        <f t="shared" si="3"/>
        <v>1.2572058257550509E-11</v>
      </c>
      <c r="AT10" s="132">
        <f t="shared" si="3"/>
        <v>6.4798736595582067E-11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1.6254178364453146E-7</v>
      </c>
      <c r="AY10" s="129"/>
      <c r="BA10" s="128"/>
      <c r="BB10" s="4" t="s">
        <v>14</v>
      </c>
      <c r="BC10" s="132">
        <f t="shared" si="4"/>
        <v>1.2572058257550509E-11</v>
      </c>
      <c r="BD10" s="132">
        <f t="shared" si="4"/>
        <v>6.4798736595582067E-11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1.7339029828183546E-7</v>
      </c>
      <c r="BI10" s="129"/>
      <c r="BK10" s="128"/>
      <c r="BL10" s="4" t="s">
        <v>14</v>
      </c>
      <c r="BM10" s="132">
        <f t="shared" si="5"/>
        <v>1.2572058257550509E-11</v>
      </c>
      <c r="BN10" s="132">
        <f t="shared" si="5"/>
        <v>6.4798736595582067E-11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1.9627412123460199E-7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301.36875833430747</v>
      </c>
      <c r="F14" s="139">
        <f t="shared" si="6"/>
        <v>0</v>
      </c>
      <c r="G14" s="139">
        <f t="shared" si="6"/>
        <v>1002.4147062698022</v>
      </c>
      <c r="H14" s="139">
        <f t="shared" si="6"/>
        <v>746.21653539589056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133.36657631642663</v>
      </c>
      <c r="P14" s="139">
        <f t="shared" si="7"/>
        <v>0</v>
      </c>
      <c r="Q14" s="139">
        <f t="shared" si="7"/>
        <v>1245.9859183830145</v>
      </c>
      <c r="R14" s="139">
        <f t="shared" si="7"/>
        <v>807.39405645183899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142.34374529354963</v>
      </c>
      <c r="Z14" s="139">
        <f t="shared" ref="Z14:AB14" si="8">$AC14*(Z$18*Z7*1)/$AC7</f>
        <v>0</v>
      </c>
      <c r="AA14" s="139">
        <f t="shared" si="8"/>
        <v>1329.8557037623848</v>
      </c>
      <c r="AB14" s="139">
        <f t="shared" si="8"/>
        <v>861.74135302407785</v>
      </c>
      <c r="AC14" s="120">
        <v>2333.9408020800124</v>
      </c>
      <c r="AD14" s="165">
        <f>SUM(Y14:AB14)</f>
        <v>2333.940802080012</v>
      </c>
      <c r="AE14" s="129">
        <f>AC14/AD14</f>
        <v>1.0000000000000002</v>
      </c>
      <c r="AG14" s="128"/>
      <c r="AH14" s="4" t="s">
        <v>11</v>
      </c>
      <c r="AI14" s="139">
        <f>$AM14*(AI$18*AI7*1)/$AM7</f>
        <v>151.8677851869102</v>
      </c>
      <c r="AJ14" s="139">
        <f t="shared" ref="AJ14:AL14" si="9">$AM14*(AJ$18*AJ7*1)/$AM7</f>
        <v>0</v>
      </c>
      <c r="AK14" s="139">
        <f t="shared" si="9"/>
        <v>1419.6626902663809</v>
      </c>
      <c r="AL14" s="139">
        <f t="shared" si="9"/>
        <v>920.85356450897598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162.21907524713279</v>
      </c>
      <c r="AT14" s="139">
        <f t="shared" ref="AT14:AV14" si="10">$AW14*(AT$18*AT7*1)/$AW7</f>
        <v>0</v>
      </c>
      <c r="AU14" s="139">
        <f t="shared" si="10"/>
        <v>1516.5189880048786</v>
      </c>
      <c r="AV14" s="139">
        <f t="shared" si="10"/>
        <v>984.20110154389454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173.38163073732926</v>
      </c>
      <c r="BD14" s="139">
        <f t="shared" ref="BD14:BF14" si="11">$BG14*(BD$18*BD7*1)/$BG7</f>
        <v>0</v>
      </c>
      <c r="BE14" s="139">
        <f t="shared" si="11"/>
        <v>1620.7375422872306</v>
      </c>
      <c r="BF14" s="139">
        <f t="shared" si="11"/>
        <v>1052.4162620515954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185.41933620688687</v>
      </c>
      <c r="BN14" s="139">
        <f t="shared" ref="BN14:BP14" si="12">$BQ14*(BN$18*BN7*1)/$BQ7</f>
        <v>0</v>
      </c>
      <c r="BO14" s="139">
        <f t="shared" si="12"/>
        <v>1732.8802942129832</v>
      </c>
      <c r="BP14" s="139">
        <f t="shared" si="12"/>
        <v>1125.8739489994434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192.66642214967274</v>
      </c>
      <c r="G15" s="139">
        <f t="shared" si="6"/>
        <v>703.46062871284664</v>
      </c>
      <c r="H15" s="139">
        <f t="shared" si="6"/>
        <v>1153.8729491374806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104.44287735443895</v>
      </c>
      <c r="Q15" s="139">
        <f t="shared" si="7"/>
        <v>857.68487391885071</v>
      </c>
      <c r="R15" s="139">
        <f t="shared" si="7"/>
        <v>1224.6187998779906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111.47313474249077</v>
      </c>
      <c r="AA15" s="139">
        <f t="shared" si="13"/>
        <v>915.41734523928028</v>
      </c>
      <c r="AB15" s="139">
        <f t="shared" si="13"/>
        <v>1307.0503220982416</v>
      </c>
      <c r="AC15" s="120">
        <v>2333.9408020800124</v>
      </c>
      <c r="AD15" s="165">
        <f>SUM(Y15:AB15)</f>
        <v>2333.9408020800129</v>
      </c>
      <c r="AE15" s="129">
        <f>AC15/AD15</f>
        <v>0.99999999999999978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119.18000869121617</v>
      </c>
      <c r="AK15" s="139">
        <f t="shared" si="14"/>
        <v>976.93139297073094</v>
      </c>
      <c r="AL15" s="139">
        <f t="shared" si="14"/>
        <v>1396.2726383003198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127.41906606121348</v>
      </c>
      <c r="AU15" s="139">
        <f t="shared" si="15"/>
        <v>1043.4228990211241</v>
      </c>
      <c r="AV15" s="139">
        <f t="shared" si="15"/>
        <v>1492.0971997135684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136.29931473201535</v>
      </c>
      <c r="BE15" s="139">
        <f t="shared" si="16"/>
        <v>1114.9614533453512</v>
      </c>
      <c r="BF15" s="139">
        <f t="shared" si="16"/>
        <v>1595.2746669987882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145.87089957556222</v>
      </c>
      <c r="BO15" s="139">
        <f t="shared" si="17"/>
        <v>1191.9318965561017</v>
      </c>
      <c r="BP15" s="139">
        <f t="shared" si="17"/>
        <v>1706.3707832876498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161.29737504486292</v>
      </c>
      <c r="F16" s="139">
        <f t="shared" si="6"/>
        <v>832.43422470577707</v>
      </c>
      <c r="G16" s="139">
        <f t="shared" si="6"/>
        <v>60.268400249359956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131.02379054472118</v>
      </c>
      <c r="P16" s="139">
        <f t="shared" si="7"/>
        <v>844.45120264599097</v>
      </c>
      <c r="Q16" s="139">
        <f t="shared" si="7"/>
        <v>137.50847147819971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138.48520768186091</v>
      </c>
      <c r="Z16" s="139">
        <f t="shared" si="18"/>
        <v>892.5401996800864</v>
      </c>
      <c r="AA16" s="139">
        <f t="shared" si="18"/>
        <v>145.33917200459859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146.2264091769193</v>
      </c>
      <c r="AJ16" s="139">
        <f t="shared" si="19"/>
        <v>944.69553452738091</v>
      </c>
      <c r="AK16" s="139">
        <f t="shared" si="19"/>
        <v>153.55306453168654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154.70112822181792</v>
      </c>
      <c r="AT16" s="139">
        <f t="shared" si="20"/>
        <v>1000.5082092426671</v>
      </c>
      <c r="AU16" s="139">
        <f t="shared" si="20"/>
        <v>162.46229180950684</v>
      </c>
      <c r="AV16" s="139">
        <f t="shared" si="20"/>
        <v>0</v>
      </c>
      <c r="AW16" s="120">
        <v>1317.6716292739918</v>
      </c>
      <c r="AX16" s="165">
        <f>SUM(AS16:AV16)</f>
        <v>1317.671629273992</v>
      </c>
      <c r="AY16" s="129">
        <f>AW16/AX16</f>
        <v>0.99999999999999978</v>
      </c>
      <c r="BA16" s="128"/>
      <c r="BB16" s="4" t="s">
        <v>13</v>
      </c>
      <c r="BC16" s="139">
        <f t="shared" ref="BC16:BF16" si="21">$BG16*(BC$18*BC9*1)/$BG9</f>
        <v>163.81735265872845</v>
      </c>
      <c r="BD16" s="139">
        <f t="shared" si="21"/>
        <v>1060.4996307113163</v>
      </c>
      <c r="BE16" s="139">
        <f t="shared" si="21"/>
        <v>172.02147824186494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173.62379891803826</v>
      </c>
      <c r="BN16" s="139">
        <f t="shared" si="22"/>
        <v>1124.9862264954488</v>
      </c>
      <c r="BO16" s="139">
        <f t="shared" si="22"/>
        <v>182.27871524220231</v>
      </c>
      <c r="BP16" s="139">
        <f t="shared" si="22"/>
        <v>0</v>
      </c>
      <c r="BQ16" s="120">
        <v>1480.8887406556896</v>
      </c>
      <c r="BR16" s="165">
        <f>SUM(BM16:BP16)</f>
        <v>1480.8887406556894</v>
      </c>
      <c r="BS16" s="129">
        <f>BQ16/BR16</f>
        <v>1.0000000000000002</v>
      </c>
    </row>
    <row r="17" spans="3:71" x14ac:dyDescent="0.3">
      <c r="C17" s="128"/>
      <c r="D17" s="4" t="s">
        <v>14</v>
      </c>
      <c r="E17" s="139">
        <f t="shared" si="6"/>
        <v>172.97377468225287</v>
      </c>
      <c r="F17" s="139">
        <f t="shared" si="6"/>
        <v>891.5391445030325</v>
      </c>
      <c r="G17" s="139">
        <f t="shared" si="6"/>
        <v>0</v>
      </c>
      <c r="H17" s="139">
        <f t="shared" si="6"/>
        <v>43.487080814714552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145.65646602710092</v>
      </c>
      <c r="P17" s="139">
        <f t="shared" si="7"/>
        <v>937.5440749773386</v>
      </c>
      <c r="Q17" s="139">
        <f t="shared" si="7"/>
        <v>0</v>
      </c>
      <c r="R17" s="139">
        <f t="shared" si="7"/>
        <v>89.532697101291205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154.30787802706524</v>
      </c>
      <c r="Z17" s="139">
        <f t="shared" si="23"/>
        <v>993.23044635507927</v>
      </c>
      <c r="AA17" s="139">
        <f t="shared" si="23"/>
        <v>0</v>
      </c>
      <c r="AB17" s="139">
        <f t="shared" si="23"/>
        <v>94.850581512596122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163.2842227648807</v>
      </c>
      <c r="AJ17" s="139">
        <f t="shared" si="24"/>
        <v>1053.5321573452875</v>
      </c>
      <c r="AK17" s="139">
        <f t="shared" si="24"/>
        <v>0</v>
      </c>
      <c r="AL17" s="139">
        <f t="shared" si="24"/>
        <v>100.52694640221668</v>
      </c>
      <c r="AM17" s="120">
        <v>1317.3433265123847</v>
      </c>
      <c r="AN17" s="165">
        <f>SUM(AI17:AL17)</f>
        <v>1317.3433265123849</v>
      </c>
      <c r="AO17" s="129">
        <f>AM17/AN17</f>
        <v>0.99999999999999978</v>
      </c>
      <c r="AQ17" s="128"/>
      <c r="AR17" s="4" t="s">
        <v>14</v>
      </c>
      <c r="AS17" s="139">
        <f t="shared" ref="AS17:AV17" si="25">$AW17*(AS$18*AS10*1)/$AW10</f>
        <v>173.12688825005304</v>
      </c>
      <c r="AT17" s="139">
        <f t="shared" si="25"/>
        <v>1118.2250691986487</v>
      </c>
      <c r="AU17" s="139">
        <f t="shared" si="25"/>
        <v>0</v>
      </c>
      <c r="AV17" s="139">
        <f t="shared" si="25"/>
        <v>106.64974017511781</v>
      </c>
      <c r="AW17" s="120">
        <v>1398.0016976238194</v>
      </c>
      <c r="AX17" s="165">
        <f>SUM(AS17:AV17)</f>
        <v>1398.0016976238196</v>
      </c>
      <c r="AY17" s="129">
        <f>AW17/AX17</f>
        <v>0.99999999999999989</v>
      </c>
      <c r="BA17" s="128"/>
      <c r="BB17" s="4" t="s">
        <v>14</v>
      </c>
      <c r="BC17" s="139">
        <f t="shared" ref="BC17:BF17" si="26">$BG17*(BC$18*BC10*1)/$BG10</f>
        <v>183.72603306860083</v>
      </c>
      <c r="BD17" s="139">
        <f t="shared" si="26"/>
        <v>1187.8424513575762</v>
      </c>
      <c r="BE17" s="139">
        <f t="shared" si="26"/>
        <v>0</v>
      </c>
      <c r="BF17" s="139">
        <f t="shared" si="26"/>
        <v>113.23182785300534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195.1397757269734</v>
      </c>
      <c r="BN17" s="139">
        <f t="shared" si="27"/>
        <v>1262.7613425086297</v>
      </c>
      <c r="BO17" s="139">
        <f t="shared" si="27"/>
        <v>0</v>
      </c>
      <c r="BP17" s="139">
        <f t="shared" si="27"/>
        <v>120.30783263606929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635.63990806142328</v>
      </c>
      <c r="F19" s="165">
        <f>SUM(F14:F17)</f>
        <v>1916.6397913584824</v>
      </c>
      <c r="G19" s="165">
        <f>SUM(G14:G17)</f>
        <v>1766.1437352320088</v>
      </c>
      <c r="H19" s="165">
        <f>SUM(H14:H17)</f>
        <v>1943.5765653480858</v>
      </c>
      <c r="K19" s="129"/>
      <c r="M19" s="128"/>
      <c r="N19" s="120" t="s">
        <v>195</v>
      </c>
      <c r="O19" s="165">
        <f>SUM(O14:O17)</f>
        <v>410.04683288824873</v>
      </c>
      <c r="P19" s="165">
        <f>SUM(P14:P17)</f>
        <v>1886.4381549777686</v>
      </c>
      <c r="Q19" s="165">
        <f>SUM(Q14:Q17)</f>
        <v>2241.179263780065</v>
      </c>
      <c r="R19" s="165">
        <f>SUM(R14:R17)</f>
        <v>2121.5455534311204</v>
      </c>
      <c r="U19" s="129"/>
      <c r="W19" s="128"/>
      <c r="X19" s="120" t="s">
        <v>195</v>
      </c>
      <c r="Y19" s="165">
        <f>SUM(Y14:Y17)</f>
        <v>435.13683100247579</v>
      </c>
      <c r="Z19" s="165">
        <f>SUM(Z14:Z17)</f>
        <v>1997.2437807776564</v>
      </c>
      <c r="AA19" s="165">
        <f>SUM(AA14:AA17)</f>
        <v>2390.612221006264</v>
      </c>
      <c r="AB19" s="165">
        <f>SUM(AB14:AB17)</f>
        <v>2263.6422566349152</v>
      </c>
      <c r="AE19" s="129"/>
      <c r="AG19" s="128"/>
      <c r="AH19" s="120" t="s">
        <v>195</v>
      </c>
      <c r="AI19" s="165">
        <f>SUM(AI14:AI17)</f>
        <v>461.37841712871023</v>
      </c>
      <c r="AJ19" s="165">
        <f>SUM(AJ14:AJ17)</f>
        <v>2117.4077005638846</v>
      </c>
      <c r="AK19" s="165">
        <f>SUM(AK14:AK17)</f>
        <v>2550.1471477687983</v>
      </c>
      <c r="AL19" s="165">
        <f>SUM(AL14:AL17)</f>
        <v>2417.6531492115128</v>
      </c>
      <c r="AO19" s="129"/>
      <c r="AQ19" s="128"/>
      <c r="AR19" s="120" t="s">
        <v>195</v>
      </c>
      <c r="AS19" s="165">
        <f>SUM(AS14:AS17)</f>
        <v>490.04709171900379</v>
      </c>
      <c r="AT19" s="165">
        <f>SUM(AT14:AT17)</f>
        <v>2246.1523445025296</v>
      </c>
      <c r="AU19" s="165">
        <f>SUM(AU14:AU17)</f>
        <v>2722.4041788355094</v>
      </c>
      <c r="AV19" s="165">
        <f>SUM(AV14:AV17)</f>
        <v>2582.9480414325808</v>
      </c>
      <c r="AY19" s="129"/>
      <c r="BA19" s="128"/>
      <c r="BB19" s="120" t="s">
        <v>195</v>
      </c>
      <c r="BC19" s="165">
        <f>SUM(BC14:BC17)</f>
        <v>520.92501646465848</v>
      </c>
      <c r="BD19" s="165">
        <f>SUM(BD14:BD17)</f>
        <v>2384.6413968009078</v>
      </c>
      <c r="BE19" s="165">
        <f>SUM(BE14:BE17)</f>
        <v>2907.7204738744463</v>
      </c>
      <c r="BF19" s="165">
        <f>SUM(BF14:BF17)</f>
        <v>2760.9227569033887</v>
      </c>
      <c r="BI19" s="129"/>
      <c r="BK19" s="128"/>
      <c r="BL19" s="120" t="s">
        <v>195</v>
      </c>
      <c r="BM19" s="165">
        <f>SUM(BM14:BM17)</f>
        <v>554.18291085189855</v>
      </c>
      <c r="BN19" s="165">
        <f>SUM(BN14:BN17)</f>
        <v>2533.6184685796406</v>
      </c>
      <c r="BO19" s="165">
        <f>SUM(BO14:BO17)</f>
        <v>3107.0909060112872</v>
      </c>
      <c r="BP19" s="165">
        <f>SUM(BP14:BP17)</f>
        <v>2952.5525649231622</v>
      </c>
      <c r="BS19" s="129"/>
    </row>
    <row r="20" spans="3:71" x14ac:dyDescent="0.3">
      <c r="C20" s="128"/>
      <c r="D20" s="120" t="s">
        <v>194</v>
      </c>
      <c r="E20" s="120">
        <f>E18/E19</f>
        <v>3.2250964327461706</v>
      </c>
      <c r="F20" s="120">
        <f>F18/F19</f>
        <v>1.0695802149380369</v>
      </c>
      <c r="G20" s="120">
        <f>G18/G19</f>
        <v>0.59678041994783715</v>
      </c>
      <c r="H20" s="120">
        <f>H18/H19</f>
        <v>0.57008302104196351</v>
      </c>
      <c r="K20" s="129"/>
      <c r="M20" s="128"/>
      <c r="N20" s="120" t="s">
        <v>194</v>
      </c>
      <c r="O20" s="120">
        <f>O18/O19</f>
        <v>3.2386847024468621</v>
      </c>
      <c r="P20" s="120">
        <f>P18/P19</f>
        <v>0.87914666147313336</v>
      </c>
      <c r="Q20" s="120">
        <f>Q18/Q19</f>
        <v>0.85571514213423394</v>
      </c>
      <c r="R20" s="120">
        <f>R18/R19</f>
        <v>0.82719438147295266</v>
      </c>
      <c r="U20" s="129"/>
      <c r="W20" s="128"/>
      <c r="X20" s="120" t="s">
        <v>194</v>
      </c>
      <c r="Y20" s="120">
        <f>Y18/Y19</f>
        <v>3.0519420796958463</v>
      </c>
      <c r="Z20" s="120">
        <f>Z18/Z19</f>
        <v>0.83037224698654377</v>
      </c>
      <c r="AA20" s="120">
        <f>AA18/AA19</f>
        <v>0.80222589653064058</v>
      </c>
      <c r="AB20" s="120">
        <f>AB18/AB19</f>
        <v>0.77526851104378702</v>
      </c>
      <c r="AE20" s="129"/>
      <c r="AG20" s="128"/>
      <c r="AH20" s="120" t="s">
        <v>194</v>
      </c>
      <c r="AI20" s="120">
        <f>AI18/AI19</f>
        <v>3.2580613973803696</v>
      </c>
      <c r="AJ20" s="120">
        <f>AJ18/AJ19</f>
        <v>0.88870059349566177</v>
      </c>
      <c r="AK20" s="120">
        <f>AK18/AK19</f>
        <v>0.85174257632237682</v>
      </c>
      <c r="AL20" s="120">
        <f>AL18/AL19</f>
        <v>0.82293724518966094</v>
      </c>
      <c r="AO20" s="129"/>
      <c r="AQ20" s="128"/>
      <c r="AR20" s="120" t="s">
        <v>194</v>
      </c>
      <c r="AS20" s="120">
        <f>AS18/AS19</f>
        <v>3.267214475635956</v>
      </c>
      <c r="AT20" s="120">
        <f>AT18/AT19</f>
        <v>0.89326599104199356</v>
      </c>
      <c r="AU20" s="120">
        <f>AU18/AU19</f>
        <v>0.8498579437261703</v>
      </c>
      <c r="AV20" s="120">
        <f>AV18/AV19</f>
        <v>0.8209202636712466</v>
      </c>
      <c r="AY20" s="129"/>
      <c r="BA20" s="128"/>
      <c r="BB20" s="120" t="s">
        <v>194</v>
      </c>
      <c r="BC20" s="120">
        <f>BC18/BC19</f>
        <v>3.2760147056614248</v>
      </c>
      <c r="BD20" s="120">
        <f>BD18/BD19</f>
        <v>0.89768913399897665</v>
      </c>
      <c r="BE20" s="120">
        <f>BE18/BE19</f>
        <v>0.84803848228854517</v>
      </c>
      <c r="BF20" s="120">
        <f>BF18/BF19</f>
        <v>0.81897477788121009</v>
      </c>
      <c r="BI20" s="129"/>
      <c r="BK20" s="128"/>
      <c r="BL20" s="120" t="s">
        <v>194</v>
      </c>
      <c r="BM20" s="120">
        <f>BM18/BM19</f>
        <v>3.4832514507395174</v>
      </c>
      <c r="BN20" s="120">
        <f>BN18/BN19</f>
        <v>0.95655966273609727</v>
      </c>
      <c r="BO20" s="120">
        <f>BO18/BO19</f>
        <v>0.89750130032750197</v>
      </c>
      <c r="BP20" s="120">
        <f>BP18/BP19</f>
        <v>0.86655139566051131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971.94330744511785</v>
      </c>
      <c r="F25" s="139">
        <f t="shared" si="28"/>
        <v>0</v>
      </c>
      <c r="G25" s="139">
        <f t="shared" si="28"/>
        <v>598.2214693695804</v>
      </c>
      <c r="H25" s="139">
        <f t="shared" si="28"/>
        <v>425.40537684995661</v>
      </c>
      <c r="I25" s="120">
        <f>I14</f>
        <v>2050</v>
      </c>
      <c r="J25" s="165">
        <f>SUM(E25:H25)</f>
        <v>1995.5701536646548</v>
      </c>
      <c r="K25" s="129">
        <f>I25/J25</f>
        <v>1.0272753359411548</v>
      </c>
      <c r="M25" s="128"/>
      <c r="N25" s="4" t="s">
        <v>11</v>
      </c>
      <c r="O25" s="139">
        <f t="shared" ref="O25:R28" si="29">O14*O$20</f>
        <v>431.93229053372289</v>
      </c>
      <c r="P25" s="139">
        <f t="shared" si="29"/>
        <v>0</v>
      </c>
      <c r="Q25" s="139">
        <f t="shared" si="29"/>
        <v>1066.2090172463752</v>
      </c>
      <c r="R25" s="139">
        <f t="shared" si="29"/>
        <v>667.87182713161712</v>
      </c>
      <c r="S25" s="120">
        <f>S14</f>
        <v>2186.7465511512801</v>
      </c>
      <c r="T25" s="165">
        <f>SUM(O25:R25)</f>
        <v>2166.013134911715</v>
      </c>
      <c r="U25" s="129">
        <f>S25/T25</f>
        <v>1.0095721562835351</v>
      </c>
      <c r="W25" s="128"/>
      <c r="X25" s="4" t="s">
        <v>11</v>
      </c>
      <c r="Y25" s="139">
        <f>Y14*Y$20</f>
        <v>434.42486604289172</v>
      </c>
      <c r="Z25" s="139">
        <f t="shared" ref="Z25:AB25" si="30">Z14*Z$20</f>
        <v>0</v>
      </c>
      <c r="AA25" s="139">
        <f t="shared" si="30"/>
        <v>1066.8446842071651</v>
      </c>
      <c r="AB25" s="139">
        <f t="shared" si="30"/>
        <v>668.08093566383525</v>
      </c>
      <c r="AC25" s="120">
        <f>AC14</f>
        <v>2333.9408020800124</v>
      </c>
      <c r="AD25" s="165">
        <f>SUM(Y25:AB25)</f>
        <v>2169.350485913892</v>
      </c>
      <c r="AE25" s="129">
        <f>AC25/AD25</f>
        <v>1.0758707812475874</v>
      </c>
      <c r="AG25" s="128"/>
      <c r="AH25" s="4" t="s">
        <v>11</v>
      </c>
      <c r="AI25" s="139">
        <f t="shared" ref="AI25:AL28" si="31">AI14*AI$20</f>
        <v>494.79456842312641</v>
      </c>
      <c r="AJ25" s="139">
        <f t="shared" si="31"/>
        <v>0</v>
      </c>
      <c r="AK25" s="139">
        <f t="shared" si="31"/>
        <v>1209.1871573162437</v>
      </c>
      <c r="AL25" s="139">
        <f t="shared" si="31"/>
        <v>757.80469560009647</v>
      </c>
      <c r="AM25" s="120">
        <f>AM14</f>
        <v>2492.3840399622668</v>
      </c>
      <c r="AN25" s="165">
        <f>SUM(AI25:AL25)</f>
        <v>2461.7864213394669</v>
      </c>
      <c r="AO25" s="129">
        <f>AM25/AN25</f>
        <v>1.0124290305436616</v>
      </c>
      <c r="AQ25" s="128"/>
      <c r="AR25" s="4" t="s">
        <v>11</v>
      </c>
      <c r="AS25" s="139">
        <f t="shared" ref="AS25:AV28" si="32">AS14*AS$20</f>
        <v>530.00451087171064</v>
      </c>
      <c r="AT25" s="139">
        <f t="shared" si="32"/>
        <v>0</v>
      </c>
      <c r="AU25" s="139">
        <f t="shared" si="32"/>
        <v>1288.8257087675188</v>
      </c>
      <c r="AV25" s="139">
        <f t="shared" si="32"/>
        <v>807.95062778494525</v>
      </c>
      <c r="AW25" s="120">
        <f>AW14</f>
        <v>2662.939164795906</v>
      </c>
      <c r="AX25" s="165">
        <f>SUM(AS25:AV25)</f>
        <v>2626.7808474241747</v>
      </c>
      <c r="AY25" s="129">
        <f>AW25/AX25</f>
        <v>1.0137652584939425</v>
      </c>
      <c r="BA25" s="128"/>
      <c r="BB25" s="4" t="s">
        <v>11</v>
      </c>
      <c r="BC25" s="139">
        <f t="shared" ref="BC25:BF28" si="33">BC14*BC$20</f>
        <v>568.00077198704957</v>
      </c>
      <c r="BD25" s="139">
        <f t="shared" si="33"/>
        <v>0</v>
      </c>
      <c r="BE25" s="139">
        <f t="shared" si="33"/>
        <v>1374.4478055493298</v>
      </c>
      <c r="BF25" s="139">
        <f t="shared" si="33"/>
        <v>861.90237445227876</v>
      </c>
      <c r="BG25" s="120">
        <f>BG14</f>
        <v>2846.535435076155</v>
      </c>
      <c r="BH25" s="165">
        <f>SUM(BC25:BF25)</f>
        <v>2804.3509519886584</v>
      </c>
      <c r="BI25" s="129">
        <f>BG25/BH25</f>
        <v>1.0150425120855797</v>
      </c>
      <c r="BK25" s="128"/>
      <c r="BL25" s="4" t="s">
        <v>11</v>
      </c>
      <c r="BM25" s="139">
        <f t="shared" ref="BM25:BP28" si="34">BM14*BM$20</f>
        <v>645.86217183779695</v>
      </c>
      <c r="BN25" s="139">
        <f t="shared" si="34"/>
        <v>0</v>
      </c>
      <c r="BO25" s="139">
        <f t="shared" si="34"/>
        <v>1555.2623173680568</v>
      </c>
      <c r="BP25" s="139">
        <f t="shared" si="34"/>
        <v>975.62764184327909</v>
      </c>
      <c r="BQ25" s="120">
        <f>BQ14</f>
        <v>3044.1735794193137</v>
      </c>
      <c r="BR25" s="165">
        <f>SUM(BM25:BP25)</f>
        <v>3176.7521310491329</v>
      </c>
      <c r="BS25" s="129">
        <f>BQ25/BR25</f>
        <v>0.95826600686467955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206.07219321418953</v>
      </c>
      <c r="G26" s="139">
        <f t="shared" si="28"/>
        <v>419.81152942002217</v>
      </c>
      <c r="H26" s="139">
        <f t="shared" si="28"/>
        <v>657.8033767428949</v>
      </c>
      <c r="I26" s="120">
        <f>I15</f>
        <v>2050</v>
      </c>
      <c r="J26" s="165">
        <f>SUM(E26:H26)</f>
        <v>1283.6870993771067</v>
      </c>
      <c r="K26" s="129">
        <f>I26/J26</f>
        <v>1.5969623757960465</v>
      </c>
      <c r="M26" s="128"/>
      <c r="N26" s="4" t="s">
        <v>12</v>
      </c>
      <c r="O26" s="139">
        <f t="shared" si="29"/>
        <v>0</v>
      </c>
      <c r="P26" s="139">
        <f t="shared" si="29"/>
        <v>91.820606940802918</v>
      </c>
      <c r="Q26" s="139">
        <f t="shared" si="29"/>
        <v>733.93393379185181</v>
      </c>
      <c r="R26" s="139">
        <f t="shared" si="29"/>
        <v>1012.997790705224</v>
      </c>
      <c r="S26" s="120">
        <f>S15</f>
        <v>2186.7465511512801</v>
      </c>
      <c r="T26" s="165">
        <f>SUM(O26:R26)</f>
        <v>1838.7523314378786</v>
      </c>
      <c r="U26" s="129">
        <f>S26/T26</f>
        <v>1.1892556239160685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92.564197374755821</v>
      </c>
      <c r="AA26" s="139">
        <f t="shared" si="35"/>
        <v>734.37150048428055</v>
      </c>
      <c r="AB26" s="139">
        <f t="shared" si="35"/>
        <v>1013.3149570724061</v>
      </c>
      <c r="AC26" s="120">
        <f>AC15</f>
        <v>2333.9408020800124</v>
      </c>
      <c r="AD26" s="165">
        <f>SUM(Y26:AB26)</f>
        <v>1840.2506549314426</v>
      </c>
      <c r="AE26" s="129">
        <f>AC26/AD26</f>
        <v>1.268273316912343</v>
      </c>
      <c r="AG26" s="128"/>
      <c r="AH26" s="4" t="s">
        <v>12</v>
      </c>
      <c r="AI26" s="139">
        <f t="shared" si="31"/>
        <v>0</v>
      </c>
      <c r="AJ26" s="139">
        <f t="shared" si="31"/>
        <v>105.91534445670194</v>
      </c>
      <c r="AK26" s="139">
        <f t="shared" si="31"/>
        <v>832.09406153909867</v>
      </c>
      <c r="AL26" s="139">
        <f t="shared" si="31"/>
        <v>1149.044758496565</v>
      </c>
      <c r="AM26" s="120">
        <f>AM15</f>
        <v>2492.3840399622668</v>
      </c>
      <c r="AN26" s="165">
        <f>SUM(AI26:AL26)</f>
        <v>2087.0541644923655</v>
      </c>
      <c r="AO26" s="129">
        <f>AM26/AN26</f>
        <v>1.1942114787272373</v>
      </c>
      <c r="AQ26" s="128"/>
      <c r="AR26" s="4" t="s">
        <v>12</v>
      </c>
      <c r="AS26" s="139">
        <f t="shared" si="32"/>
        <v>0</v>
      </c>
      <c r="AT26" s="139">
        <f t="shared" si="32"/>
        <v>113.81911832281511</v>
      </c>
      <c r="AU26" s="139">
        <f t="shared" si="32"/>
        <v>886.76123939889192</v>
      </c>
      <c r="AV26" s="139">
        <f t="shared" si="32"/>
        <v>1224.8928266119913</v>
      </c>
      <c r="AW26" s="120">
        <f>AW15</f>
        <v>2662.939164795906</v>
      </c>
      <c r="AX26" s="165">
        <f>SUM(AS26:AV26)</f>
        <v>2225.4731843336986</v>
      </c>
      <c r="AY26" s="129">
        <f>AW26/AX26</f>
        <v>1.1965721193774723</v>
      </c>
      <c r="BA26" s="128"/>
      <c r="BB26" s="4" t="s">
        <v>12</v>
      </c>
      <c r="BC26" s="139">
        <f t="shared" si="33"/>
        <v>0</v>
      </c>
      <c r="BD26" s="139">
        <f t="shared" si="33"/>
        <v>122.35441380643682</v>
      </c>
      <c r="BE26" s="139">
        <f t="shared" si="33"/>
        <v>945.53021870522218</v>
      </c>
      <c r="BF26" s="139">
        <f t="shared" si="33"/>
        <v>1306.4897160648541</v>
      </c>
      <c r="BG26" s="120">
        <f>BG15</f>
        <v>2846.535435076155</v>
      </c>
      <c r="BH26" s="165">
        <f>SUM(BC26:BF26)</f>
        <v>2374.3743485765131</v>
      </c>
      <c r="BI26" s="129">
        <f>BG26/BH26</f>
        <v>1.1988570533465848</v>
      </c>
      <c r="BK26" s="128"/>
      <c r="BL26" s="4" t="s">
        <v>12</v>
      </c>
      <c r="BM26" s="139">
        <f t="shared" si="34"/>
        <v>0</v>
      </c>
      <c r="BN26" s="139">
        <f t="shared" si="34"/>
        <v>139.53421850101091</v>
      </c>
      <c r="BO26" s="139">
        <f t="shared" si="34"/>
        <v>1069.7604270609268</v>
      </c>
      <c r="BP26" s="139">
        <f t="shared" si="34"/>
        <v>1478.6579837722329</v>
      </c>
      <c r="BQ26" s="120">
        <f>BQ15</f>
        <v>3044.1735794193137</v>
      </c>
      <c r="BR26" s="165">
        <f>SUM(BM26:BP26)</f>
        <v>2687.9526293341705</v>
      </c>
      <c r="BS26" s="129">
        <f>BQ26/BR26</f>
        <v>1.1325250103731859</v>
      </c>
    </row>
    <row r="27" spans="3:71" x14ac:dyDescent="0.3">
      <c r="C27" s="128"/>
      <c r="D27" s="4" t="s">
        <v>13</v>
      </c>
      <c r="E27" s="139">
        <f t="shared" si="28"/>
        <v>520.19958886850861</v>
      </c>
      <c r="F27" s="139">
        <f t="shared" si="28"/>
        <v>890.35517698258309</v>
      </c>
      <c r="G27" s="139">
        <f t="shared" si="28"/>
        <v>35.96700121039737</v>
      </c>
      <c r="H27" s="139">
        <f t="shared" si="28"/>
        <v>0</v>
      </c>
      <c r="I27" s="120">
        <f>I16</f>
        <v>1054</v>
      </c>
      <c r="J27" s="165">
        <f>SUM(E27:H27)</f>
        <v>1446.5217670614893</v>
      </c>
      <c r="K27" s="129">
        <f>I27/J27</f>
        <v>0.72864441033689342</v>
      </c>
      <c r="M27" s="128"/>
      <c r="N27" s="4" t="s">
        <v>13</v>
      </c>
      <c r="O27" s="139">
        <f t="shared" si="29"/>
        <v>424.34474609379032</v>
      </c>
      <c r="P27" s="139">
        <f t="shared" si="29"/>
        <v>742.39645558319535</v>
      </c>
      <c r="Q27" s="139">
        <f t="shared" si="29"/>
        <v>117.66808121562892</v>
      </c>
      <c r="R27" s="139">
        <f t="shared" si="29"/>
        <v>0</v>
      </c>
      <c r="S27" s="120">
        <f>S16</f>
        <v>1112.9834646689119</v>
      </c>
      <c r="T27" s="165">
        <f>SUM(O27:R27)</f>
        <v>1284.4092828926146</v>
      </c>
      <c r="U27" s="129">
        <f>S27/T27</f>
        <v>0.86653333909450181</v>
      </c>
      <c r="W27" s="128"/>
      <c r="X27" s="4" t="s">
        <v>13</v>
      </c>
      <c r="Y27" s="139">
        <f t="shared" ref="Y27:AB27" si="36">Y16*Y$20</f>
        <v>422.64883273968979</v>
      </c>
      <c r="Z27" s="139">
        <f t="shared" si="36"/>
        <v>741.14061113417176</v>
      </c>
      <c r="AA27" s="139">
        <f t="shared" si="36"/>
        <v>116.59484756241008</v>
      </c>
      <c r="AB27" s="139">
        <f t="shared" si="36"/>
        <v>0</v>
      </c>
      <c r="AC27" s="120">
        <f>AC16</f>
        <v>1176.364579366546</v>
      </c>
      <c r="AD27" s="165">
        <f>SUM(Y27:AB27)</f>
        <v>1280.3842914362715</v>
      </c>
      <c r="AE27" s="129">
        <f>AC27/AD27</f>
        <v>0.91875899074562895</v>
      </c>
      <c r="AG27" s="128"/>
      <c r="AH27" s="4" t="s">
        <v>13</v>
      </c>
      <c r="AI27" s="139">
        <f t="shared" si="31"/>
        <v>476.41461901686739</v>
      </c>
      <c r="AJ27" s="139">
        <f t="shared" si="31"/>
        <v>839.5514822071849</v>
      </c>
      <c r="AK27" s="139">
        <f t="shared" si="31"/>
        <v>130.78768278641488</v>
      </c>
      <c r="AL27" s="139">
        <f t="shared" si="31"/>
        <v>0</v>
      </c>
      <c r="AM27" s="120">
        <f>AM16</f>
        <v>1244.4750082359867</v>
      </c>
      <c r="AN27" s="165">
        <f>SUM(AI27:AL27)</f>
        <v>1446.7537840104671</v>
      </c>
      <c r="AO27" s="129">
        <f>AM27/AN27</f>
        <v>0.86018438105359263</v>
      </c>
      <c r="AQ27" s="128"/>
      <c r="AR27" s="4" t="s">
        <v>13</v>
      </c>
      <c r="AS27" s="139">
        <f t="shared" si="32"/>
        <v>505.44176552353764</v>
      </c>
      <c r="AT27" s="139">
        <f t="shared" si="32"/>
        <v>893.7199570748013</v>
      </c>
      <c r="AU27" s="139">
        <f t="shared" si="32"/>
        <v>138.06986925026851</v>
      </c>
      <c r="AV27" s="139">
        <f t="shared" si="32"/>
        <v>0</v>
      </c>
      <c r="AW27" s="120">
        <f>AW16</f>
        <v>1317.6716292739918</v>
      </c>
      <c r="AX27" s="165">
        <f>SUM(AS27:AV27)</f>
        <v>1537.2315918486074</v>
      </c>
      <c r="AY27" s="129">
        <f>AW27/AX27</f>
        <v>0.85717183816747977</v>
      </c>
      <c r="BA27" s="128"/>
      <c r="BB27" s="4" t="s">
        <v>13</v>
      </c>
      <c r="BC27" s="139">
        <f t="shared" si="33"/>
        <v>536.66805635251808</v>
      </c>
      <c r="BD27" s="139">
        <f t="shared" si="33"/>
        <v>951.99899509947602</v>
      </c>
      <c r="BE27" s="139">
        <f t="shared" si="33"/>
        <v>145.88083332926314</v>
      </c>
      <c r="BF27" s="139">
        <f t="shared" si="33"/>
        <v>0</v>
      </c>
      <c r="BG27" s="120">
        <f>BG16</f>
        <v>1396.3384616119097</v>
      </c>
      <c r="BH27" s="165">
        <f>SUM(BC27:BF27)</f>
        <v>1634.5478847812574</v>
      </c>
      <c r="BI27" s="129">
        <f>BG27/BH27</f>
        <v>0.85426586434864471</v>
      </c>
      <c r="BK27" s="128"/>
      <c r="BL27" s="4" t="s">
        <v>13</v>
      </c>
      <c r="BM27" s="139">
        <f t="shared" si="34"/>
        <v>604.77534946416301</v>
      </c>
      <c r="BN27" s="139">
        <f t="shared" si="34"/>
        <v>1076.1164453992412</v>
      </c>
      <c r="BO27" s="139">
        <f t="shared" si="34"/>
        <v>163.59538395190302</v>
      </c>
      <c r="BP27" s="139">
        <f t="shared" si="34"/>
        <v>0</v>
      </c>
      <c r="BQ27" s="120">
        <f>BQ16</f>
        <v>1480.8887406556896</v>
      </c>
      <c r="BR27" s="165">
        <f>SUM(BM27:BP27)</f>
        <v>1844.4871788153073</v>
      </c>
      <c r="BS27" s="129">
        <f>BQ27/BR27</f>
        <v>0.8028728839453616</v>
      </c>
    </row>
    <row r="28" spans="3:71" x14ac:dyDescent="0.3">
      <c r="C28" s="128"/>
      <c r="D28" s="4" t="s">
        <v>14</v>
      </c>
      <c r="E28" s="139">
        <f t="shared" si="28"/>
        <v>557.85710368637365</v>
      </c>
      <c r="F28" s="139">
        <f t="shared" si="28"/>
        <v>953.57262980322707</v>
      </c>
      <c r="G28" s="139">
        <f t="shared" si="28"/>
        <v>0</v>
      </c>
      <c r="H28" s="139">
        <f t="shared" si="28"/>
        <v>24.791246407148485</v>
      </c>
      <c r="I28" s="120">
        <f>I17</f>
        <v>1108</v>
      </c>
      <c r="J28" s="165">
        <f>SUM(E28:H28)</f>
        <v>1536.2209798967492</v>
      </c>
      <c r="K28" s="129">
        <f>I28/J28</f>
        <v>0.7212504024482661</v>
      </c>
      <c r="M28" s="128"/>
      <c r="N28" s="4" t="s">
        <v>14</v>
      </c>
      <c r="O28" s="139">
        <f t="shared" si="29"/>
        <v>471.7353683344428</v>
      </c>
      <c r="P28" s="139">
        <f t="shared" si="29"/>
        <v>824.23874350024425</v>
      </c>
      <c r="Q28" s="139">
        <f t="shared" si="29"/>
        <v>0</v>
      </c>
      <c r="R28" s="139">
        <f t="shared" si="29"/>
        <v>74.060944000307799</v>
      </c>
      <c r="S28" s="120">
        <f>S17</f>
        <v>1172.7332381057306</v>
      </c>
      <c r="T28" s="165">
        <f>SUM(O28:R28)</f>
        <v>1370.0350558349946</v>
      </c>
      <c r="U28" s="129">
        <f>S28/T28</f>
        <v>0.85598775966428498</v>
      </c>
      <c r="W28" s="128"/>
      <c r="X28" s="4" t="s">
        <v>14</v>
      </c>
      <c r="Y28" s="139">
        <f t="shared" ref="Y28:AB28" si="37">Y17*Y$20</f>
        <v>470.93870617937449</v>
      </c>
      <c r="Z28" s="139">
        <f t="shared" si="37"/>
        <v>824.75099751531502</v>
      </c>
      <c r="AA28" s="139">
        <f t="shared" si="37"/>
        <v>0</v>
      </c>
      <c r="AB28" s="139">
        <f t="shared" si="37"/>
        <v>73.534669100907749</v>
      </c>
      <c r="AC28" s="120">
        <f>AC17</f>
        <v>1242.3889058947407</v>
      </c>
      <c r="AD28" s="165">
        <f>SUM(Y28:AB28)</f>
        <v>1369.2243727955972</v>
      </c>
      <c r="AE28" s="129">
        <f>AC28/AD28</f>
        <v>0.90736692289380461</v>
      </c>
      <c r="AG28" s="128"/>
      <c r="AH28" s="4" t="s">
        <v>14</v>
      </c>
      <c r="AI28" s="139">
        <f t="shared" si="31"/>
        <v>531.99002299151471</v>
      </c>
      <c r="AJ28" s="139">
        <f t="shared" si="31"/>
        <v>936.27465349952195</v>
      </c>
      <c r="AK28" s="139">
        <f t="shared" si="31"/>
        <v>0</v>
      </c>
      <c r="AL28" s="139">
        <f t="shared" si="31"/>
        <v>82.727368339568898</v>
      </c>
      <c r="AM28" s="120">
        <f>AM17</f>
        <v>1317.3433265123847</v>
      </c>
      <c r="AN28" s="165">
        <f>SUM(AI28:AL28)</f>
        <v>1550.9920448306057</v>
      </c>
      <c r="AO28" s="129">
        <f>AM28/AN28</f>
        <v>0.84935530836733641</v>
      </c>
      <c r="AQ28" s="128"/>
      <c r="AR28" s="4" t="s">
        <v>14</v>
      </c>
      <c r="AS28" s="139">
        <f t="shared" si="32"/>
        <v>565.64267541238178</v>
      </c>
      <c r="AT28" s="139">
        <f t="shared" si="32"/>
        <v>998.87242464573274</v>
      </c>
      <c r="AU28" s="139">
        <f t="shared" si="32"/>
        <v>0</v>
      </c>
      <c r="AV28" s="139">
        <f t="shared" si="32"/>
        <v>87.550932825027658</v>
      </c>
      <c r="AW28" s="120">
        <f>AW17</f>
        <v>1398.0016976238194</v>
      </c>
      <c r="AX28" s="165">
        <f>SUM(AS28:AV28)</f>
        <v>1652.0660328831423</v>
      </c>
      <c r="AY28" s="129">
        <f>AW28/AX28</f>
        <v>0.84621417655083886</v>
      </c>
      <c r="BA28" s="128"/>
      <c r="BB28" s="4" t="s">
        <v>14</v>
      </c>
      <c r="BC28" s="139">
        <f t="shared" si="33"/>
        <v>601.88918614557349</v>
      </c>
      <c r="BD28" s="139">
        <f t="shared" si="33"/>
        <v>1066.3132614864041</v>
      </c>
      <c r="BE28" s="139">
        <f t="shared" si="33"/>
        <v>0</v>
      </c>
      <c r="BF28" s="139">
        <f t="shared" si="33"/>
        <v>92.734011064998469</v>
      </c>
      <c r="BG28" s="120">
        <f>BG17</f>
        <v>1484.8003122791824</v>
      </c>
      <c r="BH28" s="165">
        <f>SUM(BC28:BF28)</f>
        <v>1760.9364586969759</v>
      </c>
      <c r="BI28" s="129">
        <f>BG28/BH28</f>
        <v>0.84318789865812449</v>
      </c>
      <c r="BK28" s="128"/>
      <c r="BL28" s="4" t="s">
        <v>14</v>
      </c>
      <c r="BM28" s="139">
        <f t="shared" si="34"/>
        <v>679.72090689796414</v>
      </c>
      <c r="BN28" s="139">
        <f t="shared" si="34"/>
        <v>1207.9065639062362</v>
      </c>
      <c r="BO28" s="139">
        <f t="shared" si="34"/>
        <v>0</v>
      </c>
      <c r="BP28" s="139">
        <f t="shared" si="34"/>
        <v>104.25292027967706</v>
      </c>
      <c r="BQ28" s="120">
        <f>BQ17</f>
        <v>1578.2089508716722</v>
      </c>
      <c r="BR28" s="165">
        <f>SUM(BM28:BP28)</f>
        <v>1991.8803910838774</v>
      </c>
      <c r="BS28" s="129">
        <f>BQ28/BR28</f>
        <v>0.79232114434988399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1754.9305618371488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1917.8110322538555</v>
      </c>
      <c r="AB30" s="165">
        <f>SUM(AB25:AB28)</f>
        <v>1754.9305618371491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1881.7414801634088</v>
      </c>
      <c r="AK30" s="165">
        <f>SUM(AK25:AK28)</f>
        <v>2172.0689016417573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2006.4115000433492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2465.8588575838153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</v>
      </c>
      <c r="R31" s="120">
        <f>R29/R30</f>
        <v>0.99999999999999989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1.0000000000000002</v>
      </c>
      <c r="AB31" s="120">
        <f>AB29/AB30</f>
        <v>0.99999999999999978</v>
      </c>
      <c r="AE31" s="129"/>
      <c r="AG31" s="128"/>
      <c r="AH31" s="120" t="s">
        <v>194</v>
      </c>
      <c r="AI31" s="120">
        <f>AI29/AI30</f>
        <v>1</v>
      </c>
      <c r="AJ31" s="120">
        <f>AJ29/AJ30</f>
        <v>1</v>
      </c>
      <c r="AK31" s="120">
        <f>AK29/AK30</f>
        <v>1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</v>
      </c>
      <c r="AT31" s="120">
        <f>AT29/AT30</f>
        <v>1.0000000000000002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0.99999999999999978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998.45338767144062</v>
      </c>
      <c r="F36" s="139">
        <f t="shared" si="38"/>
        <v>0</v>
      </c>
      <c r="G36" s="139">
        <f t="shared" si="38"/>
        <v>614.53816091384692</v>
      </c>
      <c r="H36" s="139">
        <f t="shared" si="38"/>
        <v>437.00845141471274</v>
      </c>
      <c r="I36" s="120">
        <f>I25</f>
        <v>2050</v>
      </c>
      <c r="J36" s="165">
        <f>SUM(E36:H36)</f>
        <v>2050.0000000000005</v>
      </c>
      <c r="K36" s="129">
        <f>I36/J36</f>
        <v>0.99999999999999978</v>
      </c>
      <c r="M36" s="128"/>
      <c r="N36" s="4" t="s">
        <v>11</v>
      </c>
      <c r="O36" s="139">
        <f>O25*$U25</f>
        <v>436.06681392261697</v>
      </c>
      <c r="P36" s="139">
        <f t="shared" ref="P36:R36" si="39">P25*$U25</f>
        <v>0</v>
      </c>
      <c r="Q36" s="139">
        <f t="shared" si="39"/>
        <v>1076.414936590372</v>
      </c>
      <c r="R36" s="139">
        <f t="shared" si="39"/>
        <v>674.26480063829115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467.38502002294439</v>
      </c>
      <c r="Z36" s="139">
        <f t="shared" ref="Z36:AB36" si="40">Z25*$AE25</f>
        <v>0</v>
      </c>
      <c r="AA36" s="139">
        <f t="shared" si="40"/>
        <v>1147.7870238677983</v>
      </c>
      <c r="AB36" s="139">
        <f t="shared" si="40"/>
        <v>718.76875818926965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500.94438522689529</v>
      </c>
      <c r="AJ36" s="139">
        <f t="shared" ref="AJ36:AL36" si="41">AJ25*$AO25</f>
        <v>0</v>
      </c>
      <c r="AK36" s="139">
        <f t="shared" si="41"/>
        <v>1224.2161814275307</v>
      </c>
      <c r="AL36" s="139">
        <f t="shared" si="41"/>
        <v>767.22347330784021</v>
      </c>
      <c r="AM36" s="120">
        <f>AM25</f>
        <v>2492.3840399622668</v>
      </c>
      <c r="AN36" s="165">
        <f>SUM(AI36:AL36)</f>
        <v>2492.3840399622663</v>
      </c>
      <c r="AO36" s="129">
        <f>AM36/AN36</f>
        <v>1.0000000000000002</v>
      </c>
      <c r="AQ36" s="128"/>
      <c r="AR36" s="4" t="s">
        <v>11</v>
      </c>
      <c r="AS36" s="139">
        <f>AS25*$AY25</f>
        <v>537.30015996681527</v>
      </c>
      <c r="AT36" s="139">
        <f t="shared" ref="AT36:AV36" si="42">AT25*$AY25</f>
        <v>0</v>
      </c>
      <c r="AU36" s="139">
        <f t="shared" si="42"/>
        <v>1306.5667278023423</v>
      </c>
      <c r="AV36" s="139">
        <f t="shared" si="42"/>
        <v>819.07227702674811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576.54493046428342</v>
      </c>
      <c r="BD36" s="139">
        <f t="shared" ref="BD36:BF36" si="43">BD25*$BI25</f>
        <v>0</v>
      </c>
      <c r="BE36" s="139">
        <f t="shared" si="43"/>
        <v>1395.1229532753041</v>
      </c>
      <c r="BF36" s="139">
        <f t="shared" si="43"/>
        <v>874.86755133656698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618.9077643919552</v>
      </c>
      <c r="BN36" s="139">
        <f t="shared" ref="BN36:BP36" si="44">BN25*$BS25</f>
        <v>0</v>
      </c>
      <c r="BO36" s="139">
        <f t="shared" si="44"/>
        <v>1490.3550104913957</v>
      </c>
      <c r="BP36" s="139">
        <f t="shared" si="44"/>
        <v>934.91080453596282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329.08953926083404</v>
      </c>
      <c r="G37" s="139">
        <f t="shared" si="38"/>
        <v>670.42321740917043</v>
      </c>
      <c r="H37" s="139">
        <f t="shared" si="38"/>
        <v>1050.4872433299952</v>
      </c>
      <c r="I37" s="120">
        <f>I26</f>
        <v>2050</v>
      </c>
      <c r="J37" s="165">
        <f>SUM(E37:H37)</f>
        <v>2049.9999999999995</v>
      </c>
      <c r="K37" s="129">
        <f>I37/J37</f>
        <v>1.0000000000000002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109.19817319573667</v>
      </c>
      <c r="Q37" s="139">
        <f t="shared" si="45"/>
        <v>872.83505834480331</v>
      </c>
      <c r="R37" s="139">
        <f t="shared" si="45"/>
        <v>1204.7133196107402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117.39670163181036</v>
      </c>
      <c r="AA37" s="139">
        <f t="shared" si="46"/>
        <v>931.38377876509276</v>
      </c>
      <c r="AB37" s="139">
        <f t="shared" si="46"/>
        <v>1285.1603216831088</v>
      </c>
      <c r="AC37" s="120">
        <f>AC26</f>
        <v>2333.9408020800124</v>
      </c>
      <c r="AD37" s="165">
        <f>SUM(Y37:AB37)</f>
        <v>2333.940802080012</v>
      </c>
      <c r="AE37" s="129">
        <f>AC37/AD37</f>
        <v>1.0000000000000002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126.48532012354272</v>
      </c>
      <c r="AK37" s="139">
        <f t="shared" si="47"/>
        <v>993.69627967075985</v>
      </c>
      <c r="AL37" s="139">
        <f t="shared" si="47"/>
        <v>1372.2024401679641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136.19278363720616</v>
      </c>
      <c r="AU37" s="139">
        <f t="shared" si="48"/>
        <v>1061.0737756093263</v>
      </c>
      <c r="AV37" s="139">
        <f t="shared" si="48"/>
        <v>1465.6726055493732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146.68545199993355</v>
      </c>
      <c r="BE37" s="139">
        <f t="shared" si="49"/>
        <v>1133.5555718470946</v>
      </c>
      <c r="BF37" s="139">
        <f t="shared" si="49"/>
        <v>1566.294411229127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158.02599225527177</v>
      </c>
      <c r="BO37" s="139">
        <f t="shared" si="50"/>
        <v>1211.5304387539998</v>
      </c>
      <c r="BP37" s="139">
        <f t="shared" si="50"/>
        <v>1674.6171484100421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379.04052268858885</v>
      </c>
      <c r="F38" s="139">
        <f t="shared" si="38"/>
        <v>648.75232292287467</v>
      </c>
      <c r="G38" s="139">
        <f t="shared" si="38"/>
        <v>26.207154388536324</v>
      </c>
      <c r="H38" s="139">
        <f t="shared" si="38"/>
        <v>0</v>
      </c>
      <c r="I38" s="120">
        <f>I27</f>
        <v>1054</v>
      </c>
      <c r="J38" s="165">
        <f>SUM(E38:H38)</f>
        <v>1053.9999999999998</v>
      </c>
      <c r="K38" s="129">
        <f>I38/J38</f>
        <v>1.0000000000000002</v>
      </c>
      <c r="M38" s="128"/>
      <c r="N38" s="4" t="s">
        <v>13</v>
      </c>
      <c r="O38" s="139">
        <f t="shared" ref="O38:R38" si="51">O27*$U27</f>
        <v>367.7088697598607</v>
      </c>
      <c r="P38" s="139">
        <f t="shared" si="51"/>
        <v>643.31127958842922</v>
      </c>
      <c r="Q38" s="139">
        <f t="shared" si="51"/>
        <v>101.96331532062194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388.31241500773552</v>
      </c>
      <c r="Z38" s="139">
        <f t="shared" si="52"/>
        <v>680.92959988623033</v>
      </c>
      <c r="AA38" s="139">
        <f t="shared" si="52"/>
        <v>107.12256447258034</v>
      </c>
      <c r="AB38" s="139">
        <f t="shared" si="52"/>
        <v>0</v>
      </c>
      <c r="AC38" s="120">
        <f>AC27</f>
        <v>1176.364579366546</v>
      </c>
      <c r="AD38" s="165">
        <f>SUM(Y38:AB38)</f>
        <v>1176.3645793665462</v>
      </c>
      <c r="AE38" s="129">
        <f>AC38/AD38</f>
        <v>0.99999999999999978</v>
      </c>
      <c r="AG38" s="128"/>
      <c r="AH38" s="4" t="s">
        <v>13</v>
      </c>
      <c r="AI38" s="139">
        <f t="shared" ref="AI38:AL38" si="53">AI27*$AO27</f>
        <v>409.80441418390723</v>
      </c>
      <c r="AJ38" s="139">
        <f t="shared" si="53"/>
        <v>722.16907208501368</v>
      </c>
      <c r="AK38" s="139">
        <f t="shared" si="53"/>
        <v>112.5015219670659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433.25044724042704</v>
      </c>
      <c r="AT38" s="139">
        <f t="shared" si="54"/>
        <v>766.07157841276853</v>
      </c>
      <c r="AU38" s="139">
        <f t="shared" si="54"/>
        <v>118.34960362079624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458.45720102829102</v>
      </c>
      <c r="BD38" s="139">
        <f t="shared" si="55"/>
        <v>813.26024440769504</v>
      </c>
      <c r="BE38" s="139">
        <f t="shared" si="55"/>
        <v>124.62101617592356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485.55772896335645</v>
      </c>
      <c r="BN38" s="139">
        <f t="shared" si="56"/>
        <v>863.98471397872004</v>
      </c>
      <c r="BO38" s="139">
        <f t="shared" si="56"/>
        <v>131.3462977136131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1480.8887406556894</v>
      </c>
      <c r="BS38" s="129">
        <f>BQ38/BR38</f>
        <v>1.0000000000000002</v>
      </c>
    </row>
    <row r="39" spans="3:71" x14ac:dyDescent="0.3">
      <c r="C39" s="128"/>
      <c r="D39" s="4" t="s">
        <v>14</v>
      </c>
      <c r="E39" s="139">
        <f t="shared" si="38"/>
        <v>402.35466054242113</v>
      </c>
      <c r="F39" s="139">
        <f t="shared" si="38"/>
        <v>687.76464300922896</v>
      </c>
      <c r="G39" s="139">
        <f t="shared" si="38"/>
        <v>0</v>
      </c>
      <c r="H39" s="139">
        <f t="shared" si="38"/>
        <v>17.880696448349976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403.79970109500596</v>
      </c>
      <c r="P39" s="139">
        <f t="shared" si="57"/>
        <v>705.53827547727929</v>
      </c>
      <c r="Q39" s="139">
        <f t="shared" si="57"/>
        <v>0</v>
      </c>
      <c r="R39" s="139">
        <f t="shared" si="57"/>
        <v>63.395261533445542</v>
      </c>
      <c r="S39" s="120">
        <f>S28</f>
        <v>1172.7332381057306</v>
      </c>
      <c r="T39" s="165">
        <f>SUM(O39:R39)</f>
        <v>1172.7332381057308</v>
      </c>
      <c r="U39" s="129">
        <f>S39/T39</f>
        <v>0.99999999999999978</v>
      </c>
      <c r="W39" s="128"/>
      <c r="X39" s="4" t="s">
        <v>14</v>
      </c>
      <c r="Y39" s="139">
        <f t="shared" ref="Y39:AB39" si="58">Y28*$AE28</f>
        <v>427.31420469756858</v>
      </c>
      <c r="Z39" s="139">
        <f t="shared" si="58"/>
        <v>748.35177476906733</v>
      </c>
      <c r="AA39" s="139">
        <f t="shared" si="58"/>
        <v>0</v>
      </c>
      <c r="AB39" s="139">
        <f t="shared" si="58"/>
        <v>66.722926428104799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451.84855002630434</v>
      </c>
      <c r="AJ39" s="139">
        <f t="shared" si="59"/>
        <v>795.22984703960753</v>
      </c>
      <c r="AK39" s="139">
        <f t="shared" si="59"/>
        <v>0</v>
      </c>
      <c r="AL39" s="139">
        <f t="shared" si="59"/>
        <v>70.264929446472763</v>
      </c>
      <c r="AM39" s="120">
        <f>AM28</f>
        <v>1317.3433265123847</v>
      </c>
      <c r="AN39" s="165">
        <f>SUM(AI39:AL39)</f>
        <v>1317.3433265123845</v>
      </c>
      <c r="AO39" s="129">
        <f>AM39/AN39</f>
        <v>1.0000000000000002</v>
      </c>
      <c r="AQ39" s="128"/>
      <c r="AR39" s="4" t="s">
        <v>14</v>
      </c>
      <c r="AS39" s="139">
        <f t="shared" ref="AS39:AV39" si="60">AS28*$AY28</f>
        <v>478.6548507961021</v>
      </c>
      <c r="AT39" s="139">
        <f t="shared" si="60"/>
        <v>845.26000630092858</v>
      </c>
      <c r="AU39" s="139">
        <f t="shared" si="60"/>
        <v>0</v>
      </c>
      <c r="AV39" s="139">
        <f t="shared" si="60"/>
        <v>74.086840526788592</v>
      </c>
      <c r="AW39" s="120">
        <f>AW28</f>
        <v>1398.0016976238194</v>
      </c>
      <c r="AX39" s="165">
        <f>SUM(AS39:AV39)</f>
        <v>1398.0016976238192</v>
      </c>
      <c r="AY39" s="129">
        <f>AW39/AX39</f>
        <v>1.0000000000000002</v>
      </c>
      <c r="BA39" s="128"/>
      <c r="BB39" s="4" t="s">
        <v>14</v>
      </c>
      <c r="BC39" s="139">
        <f t="shared" ref="BC39:BF39" si="61">BC28*$BI28</f>
        <v>507.50567809113483</v>
      </c>
      <c r="BD39" s="139">
        <f t="shared" si="61"/>
        <v>899.10243826401233</v>
      </c>
      <c r="BE39" s="139">
        <f t="shared" si="61"/>
        <v>0</v>
      </c>
      <c r="BF39" s="139">
        <f t="shared" si="61"/>
        <v>78.192195924035332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538.55724679193588</v>
      </c>
      <c r="BN39" s="139">
        <f t="shared" si="62"/>
        <v>957.04991098192534</v>
      </c>
      <c r="BO39" s="139">
        <f t="shared" si="62"/>
        <v>0</v>
      </c>
      <c r="BP39" s="139">
        <f t="shared" si="62"/>
        <v>82.601793097810955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1779.8485709024508</v>
      </c>
      <c r="F41" s="165">
        <f>SUM(F36:F39)</f>
        <v>1665.6065051929377</v>
      </c>
      <c r="G41" s="165">
        <f>SUM(G36:G39)</f>
        <v>1311.1685327115538</v>
      </c>
      <c r="H41" s="165">
        <f>SUM(H36:H39)</f>
        <v>1505.3763911930578</v>
      </c>
      <c r="K41" s="129"/>
      <c r="M41" s="128"/>
      <c r="N41" s="120" t="s">
        <v>195</v>
      </c>
      <c r="O41" s="165">
        <f>SUM(O36:O39)</f>
        <v>1207.5753847774836</v>
      </c>
      <c r="P41" s="165">
        <f>SUM(P36:P39)</f>
        <v>1458.0477282614452</v>
      </c>
      <c r="Q41" s="165">
        <f>SUM(Q36:Q39)</f>
        <v>2051.2133102557973</v>
      </c>
      <c r="R41" s="165">
        <f>SUM(R36:R39)</f>
        <v>1942.3733817824768</v>
      </c>
      <c r="U41" s="129"/>
      <c r="W41" s="128"/>
      <c r="X41" s="120" t="s">
        <v>195</v>
      </c>
      <c r="Y41" s="165">
        <f>SUM(Y36:Y39)</f>
        <v>1283.0116397282486</v>
      </c>
      <c r="Z41" s="165">
        <f>SUM(Z36:Z39)</f>
        <v>1546.6780762871081</v>
      </c>
      <c r="AA41" s="165">
        <f>SUM(AA36:AA39)</f>
        <v>2186.2933671054716</v>
      </c>
      <c r="AB41" s="165">
        <f>SUM(AB36:AB39)</f>
        <v>2070.6520063004832</v>
      </c>
      <c r="AE41" s="129"/>
      <c r="AG41" s="128"/>
      <c r="AH41" s="120" t="s">
        <v>195</v>
      </c>
      <c r="AI41" s="165">
        <f>SUM(AI36:AI39)</f>
        <v>1362.5973494371069</v>
      </c>
      <c r="AJ41" s="165">
        <f>SUM(AJ36:AJ39)</f>
        <v>1643.8842392481638</v>
      </c>
      <c r="AK41" s="165">
        <f>SUM(AK36:AK39)</f>
        <v>2330.4139830653567</v>
      </c>
      <c r="AL41" s="165">
        <f>SUM(AL36:AL39)</f>
        <v>2209.6908429222772</v>
      </c>
      <c r="AO41" s="129"/>
      <c r="AQ41" s="128"/>
      <c r="AR41" s="120" t="s">
        <v>195</v>
      </c>
      <c r="AS41" s="165">
        <f>SUM(AS36:AS39)</f>
        <v>1449.2054580033446</v>
      </c>
      <c r="AT41" s="165">
        <f>SUM(AT36:AT39)</f>
        <v>1747.5243683509034</v>
      </c>
      <c r="AU41" s="165">
        <f>SUM(AU36:AU39)</f>
        <v>2485.9901070324649</v>
      </c>
      <c r="AV41" s="165">
        <f>SUM(AV36:AV39)</f>
        <v>2358.8317231029096</v>
      </c>
      <c r="AY41" s="129"/>
      <c r="BA41" s="128"/>
      <c r="BB41" s="120" t="s">
        <v>195</v>
      </c>
      <c r="BC41" s="165">
        <f>SUM(BC36:BC39)</f>
        <v>1542.5078095837091</v>
      </c>
      <c r="BD41" s="165">
        <f>SUM(BD36:BD39)</f>
        <v>1859.048134671641</v>
      </c>
      <c r="BE41" s="165">
        <f>SUM(BE36:BE39)</f>
        <v>2653.2995412983223</v>
      </c>
      <c r="BF41" s="165">
        <f>SUM(BF36:BF39)</f>
        <v>2519.3541584897293</v>
      </c>
      <c r="BI41" s="129"/>
      <c r="BK41" s="128"/>
      <c r="BL41" s="120" t="s">
        <v>195</v>
      </c>
      <c r="BM41" s="165">
        <f>SUM(BM36:BM39)</f>
        <v>1643.0227401472475</v>
      </c>
      <c r="BN41" s="165">
        <f>SUM(BN36:BN39)</f>
        <v>1979.0606172159173</v>
      </c>
      <c r="BO41" s="165">
        <f>SUM(BO36:BO39)</f>
        <v>2833.2317469590089</v>
      </c>
      <c r="BP41" s="165">
        <f>SUM(BP36:BP39)</f>
        <v>2692.1297460438159</v>
      </c>
      <c r="BS41" s="129"/>
    </row>
    <row r="42" spans="3:71" x14ac:dyDescent="0.3">
      <c r="C42" s="128"/>
      <c r="D42" s="120" t="s">
        <v>194</v>
      </c>
      <c r="E42" s="120">
        <f>E40/E41</f>
        <v>1.1517833783806519</v>
      </c>
      <c r="F42" s="120">
        <f>F40/F41</f>
        <v>1.2307828971660599</v>
      </c>
      <c r="G42" s="120">
        <f>G40/G41</f>
        <v>0.80386309898719277</v>
      </c>
      <c r="H42" s="120">
        <f>H40/H41</f>
        <v>0.7360285483963751</v>
      </c>
      <c r="K42" s="129"/>
      <c r="M42" s="128"/>
      <c r="N42" s="120" t="s">
        <v>194</v>
      </c>
      <c r="O42" s="120">
        <f>O40/O41</f>
        <v>1.0997345769901272</v>
      </c>
      <c r="P42" s="120">
        <f>P40/P41</f>
        <v>1.1374496005022834</v>
      </c>
      <c r="Q42" s="120">
        <f>Q40/Q41</f>
        <v>0.93496421004341801</v>
      </c>
      <c r="R42" s="120">
        <f>R40/R41</f>
        <v>0.90349804949792112</v>
      </c>
      <c r="U42" s="129"/>
      <c r="W42" s="128"/>
      <c r="X42" s="120" t="s">
        <v>194</v>
      </c>
      <c r="Y42" s="120">
        <f>Y40/Y41</f>
        <v>1.0350743234435806</v>
      </c>
      <c r="Z42" s="120">
        <f>Z40/Z41</f>
        <v>1.0722695507558131</v>
      </c>
      <c r="AA42" s="120">
        <f>AA40/AA41</f>
        <v>0.87719748004035203</v>
      </c>
      <c r="AB42" s="120">
        <f>AB40/AB41</f>
        <v>0.84752558928169863</v>
      </c>
      <c r="AE42" s="129"/>
      <c r="AG42" s="128"/>
      <c r="AH42" s="120" t="s">
        <v>194</v>
      </c>
      <c r="AI42" s="120">
        <f>AI40/AI41</f>
        <v>1.103186653821457</v>
      </c>
      <c r="AJ42" s="120">
        <f>AJ40/AJ41</f>
        <v>1.1446922083905555</v>
      </c>
      <c r="AK42" s="120">
        <f>AK40/AK41</f>
        <v>0.93205281011259766</v>
      </c>
      <c r="AL42" s="120">
        <f>AL40/AL41</f>
        <v>0.9003869608316114</v>
      </c>
      <c r="AO42" s="129"/>
      <c r="AQ42" s="128"/>
      <c r="AR42" s="120" t="s">
        <v>194</v>
      </c>
      <c r="AS42" s="120">
        <f>AS40/AS41</f>
        <v>1.1048046658708728</v>
      </c>
      <c r="AT42" s="120">
        <f>AT40/AT41</f>
        <v>1.1481450767617916</v>
      </c>
      <c r="AU42" s="120">
        <f>AU40/AU41</f>
        <v>0.93067820779805888</v>
      </c>
      <c r="AV42" s="120">
        <f>AV40/AV41</f>
        <v>0.89891719127496961</v>
      </c>
      <c r="AY42" s="129"/>
      <c r="BA42" s="128"/>
      <c r="BB42" s="120" t="s">
        <v>194</v>
      </c>
      <c r="BC42" s="120">
        <f>BC40/BC41</f>
        <v>1.1063529169072446</v>
      </c>
      <c r="BD42" s="120">
        <f>BD40/BD41</f>
        <v>1.1514853383666785</v>
      </c>
      <c r="BE42" s="120">
        <f>BE40/BE41</f>
        <v>0.92935562653329806</v>
      </c>
      <c r="BF42" s="120">
        <f>BF40/BF41</f>
        <v>0.89750228008340138</v>
      </c>
      <c r="BI42" s="129"/>
      <c r="BK42" s="128"/>
      <c r="BL42" s="120" t="s">
        <v>194</v>
      </c>
      <c r="BM42" s="120">
        <f>BM40/BM41</f>
        <v>1.17488235617903</v>
      </c>
      <c r="BN42" s="120">
        <f>BN40/BN41</f>
        <v>1.2245997958444927</v>
      </c>
      <c r="BO42" s="120">
        <f>BO40/BO41</f>
        <v>0.98425345239548179</v>
      </c>
      <c r="BP42" s="120">
        <f>BP40/BP41</f>
        <v>0.95037713158329595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1150.0020160078186</v>
      </c>
      <c r="F47" s="139">
        <f t="shared" ref="F47:H47" si="63">F36*F$42</f>
        <v>0</v>
      </c>
      <c r="G47" s="139">
        <f t="shared" si="63"/>
        <v>494.00455047809515</v>
      </c>
      <c r="H47" s="139">
        <f t="shared" si="63"/>
        <v>321.65069613171886</v>
      </c>
      <c r="I47" s="120">
        <f>I36</f>
        <v>2050</v>
      </c>
      <c r="J47" s="165">
        <f>SUM(E47:H47)</f>
        <v>1965.6572626176326</v>
      </c>
      <c r="K47" s="129">
        <f>I47/J47</f>
        <v>1.042908160535601</v>
      </c>
      <c r="L47" s="150"/>
      <c r="M47" s="128"/>
      <c r="N47" s="4" t="s">
        <v>11</v>
      </c>
      <c r="O47" s="139">
        <f>O36*O$42</f>
        <v>479.55775314862171</v>
      </c>
      <c r="P47" s="139">
        <f t="shared" ref="P47:R47" si="64">P36*P$42</f>
        <v>0</v>
      </c>
      <c r="Q47" s="139">
        <f t="shared" si="64"/>
        <v>1006.4094408681531</v>
      </c>
      <c r="R47" s="139">
        <f t="shared" si="64"/>
        <v>609.19693222180069</v>
      </c>
      <c r="S47" s="120">
        <f>S36</f>
        <v>2186.7465511512801</v>
      </c>
      <c r="T47" s="165">
        <f>SUM(O47:R47)</f>
        <v>2095.1641262385756</v>
      </c>
      <c r="U47" s="129">
        <f>S47/T47</f>
        <v>1.0437113368665401</v>
      </c>
      <c r="W47" s="128"/>
      <c r="X47" s="4" t="s">
        <v>11</v>
      </c>
      <c r="Y47" s="139">
        <f>Y36*Y$42</f>
        <v>483.77823338791353</v>
      </c>
      <c r="Z47" s="139">
        <f t="shared" ref="Z47:AB47" si="65">Z36*Z$42</f>
        <v>0</v>
      </c>
      <c r="AA47" s="139">
        <f t="shared" si="65"/>
        <v>1006.835884959848</v>
      </c>
      <c r="AB47" s="139">
        <f t="shared" si="65"/>
        <v>609.17491534163548</v>
      </c>
      <c r="AC47" s="120">
        <f>AC36</f>
        <v>2333.9408020800124</v>
      </c>
      <c r="AD47" s="165">
        <f>SUM(Y47:AB47)</f>
        <v>2099.789033689397</v>
      </c>
      <c r="AE47" s="129">
        <f>AC47/AD47</f>
        <v>1.1115120446072637</v>
      </c>
      <c r="AG47" s="128"/>
      <c r="AH47" s="4" t="s">
        <v>11</v>
      </c>
      <c r="AI47" s="139">
        <f>AI36*AI$42</f>
        <v>552.63516008910551</v>
      </c>
      <c r="AJ47" s="139">
        <f t="shared" ref="AJ47:AL47" si="66">AJ36*AJ$42</f>
        <v>0</v>
      </c>
      <c r="AK47" s="139">
        <f t="shared" si="66"/>
        <v>1141.0341320848438</v>
      </c>
      <c r="AL47" s="139">
        <f t="shared" si="66"/>
        <v>690.79801141031919</v>
      </c>
      <c r="AM47" s="120">
        <f>AM36</f>
        <v>2492.3840399622668</v>
      </c>
      <c r="AN47" s="165">
        <f>SUM(AI47:AL47)</f>
        <v>2384.4673035842684</v>
      </c>
      <c r="AO47" s="129">
        <f>AM47/AN47</f>
        <v>1.0452582160450599</v>
      </c>
      <c r="BA47" s="128"/>
      <c r="BB47" s="4" t="s">
        <v>11</v>
      </c>
      <c r="BC47" s="139">
        <f>BC36*BC$42</f>
        <v>637.86216554724444</v>
      </c>
      <c r="BD47" s="139">
        <f t="shared" ref="BD47:BF47" si="67">BD36*BD$42</f>
        <v>0</v>
      </c>
      <c r="BE47" s="139">
        <f t="shared" si="67"/>
        <v>1296.5653663321555</v>
      </c>
      <c r="BF47" s="139">
        <f t="shared" si="67"/>
        <v>785.19562209555102</v>
      </c>
      <c r="BG47" s="120">
        <f>BG36</f>
        <v>2846.535435076155</v>
      </c>
      <c r="BH47" s="165">
        <f>SUM(BC47:BF47)</f>
        <v>2719.6231539749506</v>
      </c>
      <c r="BI47" s="129">
        <f>BG47/BH47</f>
        <v>1.0466653921943971</v>
      </c>
      <c r="BK47" s="128"/>
      <c r="BL47" s="4" t="s">
        <v>11</v>
      </c>
      <c r="BM47" s="139">
        <f>BM36*BM$42</f>
        <v>727.14381248631628</v>
      </c>
      <c r="BN47" s="139">
        <f t="shared" ref="BN47:BP47" si="68">BN36*BN$42</f>
        <v>0</v>
      </c>
      <c r="BO47" s="139">
        <f t="shared" si="68"/>
        <v>1466.8870643710607</v>
      </c>
      <c r="BP47" s="139">
        <f t="shared" si="68"/>
        <v>888.51784870111987</v>
      </c>
      <c r="BQ47" s="120">
        <f>BQ36</f>
        <v>3044.1735794193137</v>
      </c>
      <c r="BR47" s="165">
        <f>SUM(BM47:BP47)</f>
        <v>3082.5487255584967</v>
      </c>
      <c r="BS47" s="129">
        <f>BQ47/BR47</f>
        <v>0.9875508387520362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405.03777655849314</v>
      </c>
      <c r="G48" s="139">
        <f t="shared" si="69"/>
        <v>538.92848517950029</v>
      </c>
      <c r="H48" s="139">
        <f t="shared" si="69"/>
        <v>773.18860081708601</v>
      </c>
      <c r="I48" s="120">
        <f>I37</f>
        <v>2050</v>
      </c>
      <c r="J48" s="165">
        <f>SUM(E48:H48)</f>
        <v>1717.1548625550795</v>
      </c>
      <c r="K48" s="129">
        <f>I48/J48</f>
        <v>1.193835247305334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124.20741847706982</v>
      </c>
      <c r="Q48" s="139">
        <f t="shared" si="70"/>
        <v>816.06954082354969</v>
      </c>
      <c r="R48" s="139">
        <f t="shared" si="70"/>
        <v>1088.4561344724693</v>
      </c>
      <c r="S48" s="120">
        <f>S37</f>
        <v>2186.7465511512801</v>
      </c>
      <c r="T48" s="165">
        <f>SUM(O48:R48)</f>
        <v>2028.733093773089</v>
      </c>
      <c r="U48" s="129">
        <f>S48/T48</f>
        <v>1.0778877506672471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125.88090851895552</v>
      </c>
      <c r="AA48" s="139">
        <f t="shared" si="71"/>
        <v>817.00750368320007</v>
      </c>
      <c r="AB48" s="139">
        <f t="shared" si="71"/>
        <v>1089.2062589559341</v>
      </c>
      <c r="AC48" s="120">
        <f>AC37</f>
        <v>2333.9408020800124</v>
      </c>
      <c r="AD48" s="165">
        <f>SUM(Y48:AB48)</f>
        <v>2032.0946711580896</v>
      </c>
      <c r="AE48" s="129">
        <f>AC48/AD48</f>
        <v>1.1485394038014483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144.78676042120449</v>
      </c>
      <c r="AK48" s="139">
        <f t="shared" si="72"/>
        <v>926.17740986556544</v>
      </c>
      <c r="AL48" s="139">
        <f t="shared" si="72"/>
        <v>1235.5131847485543</v>
      </c>
      <c r="AM48" s="120">
        <f>AM37</f>
        <v>2492.3840399622668</v>
      </c>
      <c r="AN48" s="165">
        <f>SUM(AI48:AL48)</f>
        <v>2306.4773550353243</v>
      </c>
      <c r="AO48" s="129">
        <f>AM48/AN48</f>
        <v>1.0806019987671178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168.90614732961268</v>
      </c>
      <c r="BE48" s="139">
        <f t="shared" si="73"/>
        <v>1053.4762486842676</v>
      </c>
      <c r="BF48" s="139">
        <f t="shared" si="73"/>
        <v>1405.7528053600302</v>
      </c>
      <c r="BG48" s="120">
        <f>BG37</f>
        <v>2846.535435076155</v>
      </c>
      <c r="BH48" s="165">
        <f>SUM(BC48:BF48)</f>
        <v>2628.1352013739106</v>
      </c>
      <c r="BI48" s="129">
        <f>BG48/BH48</f>
        <v>1.0831008365125474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193.51859785392921</v>
      </c>
      <c r="BO48" s="139">
        <f t="shared" si="74"/>
        <v>1192.453017025837</v>
      </c>
      <c r="BP48" s="139">
        <f t="shared" si="74"/>
        <v>1591.5178420061345</v>
      </c>
      <c r="BQ48" s="120">
        <f>BQ37</f>
        <v>3044.1735794193137</v>
      </c>
      <c r="BR48" s="165">
        <f>SUM(BM48:BP48)</f>
        <v>2977.4894568859008</v>
      </c>
      <c r="BS48" s="129">
        <f>BQ48/BR48</f>
        <v>1.0223960902293694</v>
      </c>
    </row>
    <row r="49" spans="3:71" x14ac:dyDescent="0.3">
      <c r="C49" s="128"/>
      <c r="D49" s="4" t="s">
        <v>13</v>
      </c>
      <c r="E49" s="139">
        <f t="shared" ref="E49:H49" si="75">E38*E$42</f>
        <v>436.572573765431</v>
      </c>
      <c r="F49" s="139">
        <f t="shared" si="75"/>
        <v>798.47326355022699</v>
      </c>
      <c r="G49" s="139">
        <f t="shared" si="75"/>
        <v>21.066964342404617</v>
      </c>
      <c r="H49" s="139">
        <f t="shared" si="75"/>
        <v>0</v>
      </c>
      <c r="I49" s="120">
        <f>I38</f>
        <v>1054</v>
      </c>
      <c r="J49" s="165">
        <f>SUM(E49:H49)</f>
        <v>1256.1128016580626</v>
      </c>
      <c r="K49" s="129">
        <f>I49/J49</f>
        <v>0.83909661505616795</v>
      </c>
      <c r="L49" s="150"/>
      <c r="M49" s="128"/>
      <c r="N49" s="4" t="s">
        <v>13</v>
      </c>
      <c r="O49" s="139">
        <f t="shared" ref="O49:R49" si="76">O38*O$42</f>
        <v>404.38215834087822</v>
      </c>
      <c r="P49" s="139">
        <f t="shared" si="76"/>
        <v>731.73415796647157</v>
      </c>
      <c r="Q49" s="139">
        <f t="shared" si="76"/>
        <v>95.332050562153242</v>
      </c>
      <c r="R49" s="139">
        <f t="shared" si="76"/>
        <v>0</v>
      </c>
      <c r="S49" s="120">
        <f>S38</f>
        <v>1112.9834646689119</v>
      </c>
      <c r="T49" s="165">
        <f>SUM(O49:R49)</f>
        <v>1231.4483668695029</v>
      </c>
      <c r="U49" s="129">
        <f>S49/T49</f>
        <v>0.90380034974446899</v>
      </c>
      <c r="W49" s="128"/>
      <c r="X49" s="4" t="s">
        <v>13</v>
      </c>
      <c r="Y49" s="139">
        <f t="shared" ref="Y49:AB49" si="77">Y38*Y$42</f>
        <v>401.93221024887475</v>
      </c>
      <c r="Z49" s="139">
        <f t="shared" si="77"/>
        <v>730.14007616634376</v>
      </c>
      <c r="AA49" s="139">
        <f t="shared" si="77"/>
        <v>93.967643610807613</v>
      </c>
      <c r="AB49" s="139">
        <f t="shared" si="77"/>
        <v>0</v>
      </c>
      <c r="AC49" s="120">
        <f>AC38</f>
        <v>1176.364579366546</v>
      </c>
      <c r="AD49" s="165">
        <f>SUM(Y49:AB49)</f>
        <v>1226.039930026026</v>
      </c>
      <c r="AE49" s="129">
        <f>AC49/AD49</f>
        <v>0.95948308905532498</v>
      </c>
      <c r="AG49" s="128"/>
      <c r="AH49" s="4" t="s">
        <v>13</v>
      </c>
      <c r="AI49" s="139">
        <f t="shared" ref="AI49:AL49" si="78">AI38*AI$42</f>
        <v>452.09076040480704</v>
      </c>
      <c r="AJ49" s="139">
        <f t="shared" si="78"/>
        <v>826.66130995635262</v>
      </c>
      <c r="AK49" s="139">
        <f t="shared" si="78"/>
        <v>104.85735969134791</v>
      </c>
      <c r="AL49" s="139">
        <f t="shared" si="78"/>
        <v>0</v>
      </c>
      <c r="AM49" s="120">
        <f>AM38</f>
        <v>1244.4750082359867</v>
      </c>
      <c r="AN49" s="165">
        <f>SUM(AI49:AL49)</f>
        <v>1383.6094300525076</v>
      </c>
      <c r="AO49" s="129">
        <f>AM49/AN49</f>
        <v>0.8994409702662689</v>
      </c>
      <c r="BA49" s="128"/>
      <c r="BB49" s="4" t="s">
        <v>13</v>
      </c>
      <c r="BC49" s="139">
        <f t="shared" ref="BC49:BF49" si="79">BC38*BC$42</f>
        <v>507.21546163478081</v>
      </c>
      <c r="BD49" s="139">
        <f t="shared" si="79"/>
        <v>936.4572477119624</v>
      </c>
      <c r="BE49" s="139">
        <f t="shared" si="79"/>
        <v>115.81724256739172</v>
      </c>
      <c r="BF49" s="139">
        <f t="shared" si="79"/>
        <v>0</v>
      </c>
      <c r="BG49" s="120">
        <f>BG38</f>
        <v>1396.3384616119097</v>
      </c>
      <c r="BH49" s="165">
        <f>SUM(BC49:BF49)</f>
        <v>1559.489951914135</v>
      </c>
      <c r="BI49" s="129">
        <f>BG49/BH49</f>
        <v>0.89538150591995069</v>
      </c>
      <c r="BK49" s="128"/>
      <c r="BL49" s="4" t="s">
        <v>13</v>
      </c>
      <c r="BM49" s="139">
        <f t="shared" ref="BM49:BP49" si="80">BM38*BM$42</f>
        <v>570.47320866540713</v>
      </c>
      <c r="BN49" s="139">
        <f t="shared" si="80"/>
        <v>1058.0355043511031</v>
      </c>
      <c r="BO49" s="139">
        <f t="shared" si="80"/>
        <v>129.27804698398847</v>
      </c>
      <c r="BP49" s="139">
        <f t="shared" si="80"/>
        <v>0</v>
      </c>
      <c r="BQ49" s="120">
        <f>BQ38</f>
        <v>1480.8887406556896</v>
      </c>
      <c r="BR49" s="165">
        <f>SUM(BM49:BP49)</f>
        <v>1757.7867600004988</v>
      </c>
      <c r="BS49" s="129">
        <f>BQ49/BR49</f>
        <v>0.84247348674720324</v>
      </c>
    </row>
    <row r="50" spans="3:71" x14ac:dyDescent="0.3">
      <c r="C50" s="128"/>
      <c r="D50" s="4" t="s">
        <v>14</v>
      </c>
      <c r="E50" s="139">
        <f t="shared" ref="E50:H50" si="81">E39*E$42</f>
        <v>463.42541022675022</v>
      </c>
      <c r="F50" s="139">
        <f t="shared" si="81"/>
        <v>846.48895989127982</v>
      </c>
      <c r="G50" s="139">
        <f t="shared" si="81"/>
        <v>0</v>
      </c>
      <c r="H50" s="139">
        <f t="shared" si="81"/>
        <v>13.160703051195252</v>
      </c>
      <c r="I50" s="120">
        <f>I39</f>
        <v>1108</v>
      </c>
      <c r="J50" s="165">
        <f>SUM(E50:H50)</f>
        <v>1323.0750731692253</v>
      </c>
      <c r="K50" s="129">
        <f>I50/J50</f>
        <v>0.83744303136628095</v>
      </c>
      <c r="L50" s="150"/>
      <c r="M50" s="128"/>
      <c r="N50" s="4" t="s">
        <v>14</v>
      </c>
      <c r="O50" s="139">
        <f t="shared" ref="O50:R50" si="82">O39*O$42</f>
        <v>444.07249347245619</v>
      </c>
      <c r="P50" s="139">
        <f t="shared" si="82"/>
        <v>802.51422958070134</v>
      </c>
      <c r="Q50" s="139">
        <f t="shared" si="82"/>
        <v>0</v>
      </c>
      <c r="R50" s="139">
        <f t="shared" si="82"/>
        <v>57.277495142878635</v>
      </c>
      <c r="S50" s="120">
        <f>S39</f>
        <v>1172.7332381057306</v>
      </c>
      <c r="T50" s="165">
        <f>SUM(O50:R50)</f>
        <v>1303.8642181960363</v>
      </c>
      <c r="U50" s="129">
        <f>S50/T50</f>
        <v>0.89942896027031694</v>
      </c>
      <c r="W50" s="128"/>
      <c r="X50" s="4" t="s">
        <v>14</v>
      </c>
      <c r="Y50" s="139">
        <f t="shared" ref="Y50:AB50" si="83">Y39*Y$42</f>
        <v>442.30196132516755</v>
      </c>
      <c r="Z50" s="139">
        <f t="shared" si="83"/>
        <v>802.43482133894327</v>
      </c>
      <c r="AA50" s="139">
        <f t="shared" si="83"/>
        <v>0</v>
      </c>
      <c r="AB50" s="139">
        <f t="shared" si="83"/>
        <v>56.549387539578944</v>
      </c>
      <c r="AC50" s="120">
        <f>AC39</f>
        <v>1242.3889058947407</v>
      </c>
      <c r="AD50" s="165">
        <f>SUM(Y50:AB50)</f>
        <v>1301.2861702036896</v>
      </c>
      <c r="AE50" s="129">
        <f>AC50/AD50</f>
        <v>0.95473919138037888</v>
      </c>
      <c r="AG50" s="128"/>
      <c r="AH50" s="4" t="s">
        <v>14</v>
      </c>
      <c r="AI50" s="139">
        <f t="shared" ref="AI50:AL50" si="84">AI39*AI$42</f>
        <v>498.47328993759589</v>
      </c>
      <c r="AJ50" s="139">
        <f t="shared" si="84"/>
        <v>910.29340978585196</v>
      </c>
      <c r="AK50" s="139">
        <f t="shared" si="84"/>
        <v>0</v>
      </c>
      <c r="AL50" s="139">
        <f t="shared" si="84"/>
        <v>63.265626277357214</v>
      </c>
      <c r="AM50" s="120">
        <f>AM39</f>
        <v>1317.3433265123847</v>
      </c>
      <c r="AN50" s="165">
        <f>SUM(AI50:AL50)</f>
        <v>1472.0323260008049</v>
      </c>
      <c r="AO50" s="129">
        <f>AM50/AN50</f>
        <v>0.89491467221465382</v>
      </c>
      <c r="BA50" s="128"/>
      <c r="BB50" s="4" t="s">
        <v>14</v>
      </c>
      <c r="BC50" s="139">
        <f t="shared" ref="BC50:BF50" si="85">BC39*BC$42</f>
        <v>561.48038730311612</v>
      </c>
      <c r="BD50" s="139">
        <f t="shared" si="85"/>
        <v>1035.3032753507418</v>
      </c>
      <c r="BE50" s="139">
        <f t="shared" si="85"/>
        <v>0</v>
      </c>
      <c r="BF50" s="139">
        <f t="shared" si="85"/>
        <v>70.177674126549761</v>
      </c>
      <c r="BG50" s="120">
        <f>BG39</f>
        <v>1484.8003122791824</v>
      </c>
      <c r="BH50" s="165">
        <f>SUM(BC50:BF50)</f>
        <v>1666.9613367804077</v>
      </c>
      <c r="BI50" s="129">
        <f>BG50/BH50</f>
        <v>0.89072270575090029</v>
      </c>
      <c r="BK50" s="128"/>
      <c r="BL50" s="4" t="s">
        <v>14</v>
      </c>
      <c r="BM50" s="139">
        <f t="shared" ref="BM50:BP50" si="86">BM39*BM$42</f>
        <v>632.74140704820104</v>
      </c>
      <c r="BN50" s="139">
        <f t="shared" si="86"/>
        <v>1172.0031256014556</v>
      </c>
      <c r="BO50" s="139">
        <f t="shared" si="86"/>
        <v>0</v>
      </c>
      <c r="BP50" s="139">
        <f t="shared" si="86"/>
        <v>78.502855187934472</v>
      </c>
      <c r="BQ50" s="120">
        <f>BQ39</f>
        <v>1578.2089508716722</v>
      </c>
      <c r="BR50" s="165">
        <f>SUM(BM50:BP50)</f>
        <v>1883.2473878375913</v>
      </c>
      <c r="BS50" s="129">
        <f>BQ50/BR50</f>
        <v>0.83802529665729442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2049.9999999999995</v>
      </c>
      <c r="F52" s="165">
        <f>SUM(F47:F50)</f>
        <v>2050</v>
      </c>
      <c r="G52" s="165">
        <f>SUM(G47:G50)</f>
        <v>1054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1328.0124049619562</v>
      </c>
      <c r="P52" s="165">
        <f>SUM(P47:P50)</f>
        <v>1658.4558060242427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1328.0124049619558</v>
      </c>
      <c r="Z52" s="165">
        <f>SUM(Z47:Z50)</f>
        <v>1658.4558060242425</v>
      </c>
      <c r="AA52" s="165">
        <f>SUM(AA47:AA50)</f>
        <v>1917.8110322538555</v>
      </c>
      <c r="AB52" s="165">
        <f>SUM(AB47:AB50)</f>
        <v>1754.9305618371484</v>
      </c>
      <c r="AE52" s="129"/>
      <c r="AG52" s="128"/>
      <c r="AH52" s="120" t="s">
        <v>195</v>
      </c>
      <c r="AI52" s="165">
        <f>SUM(AI47:AI50)</f>
        <v>1503.1992104315084</v>
      </c>
      <c r="AJ52" s="165">
        <f>SUM(AJ47:AJ50)</f>
        <v>1881.7414801634091</v>
      </c>
      <c r="AK52" s="165">
        <f>SUM(AK47:AK50)</f>
        <v>2172.0689016417573</v>
      </c>
      <c r="AL52" s="165">
        <f>SUM(AL47:AL50)</f>
        <v>1989.5768224362305</v>
      </c>
      <c r="AO52" s="129"/>
      <c r="BA52" s="128"/>
      <c r="BB52" s="120" t="s">
        <v>195</v>
      </c>
      <c r="BC52" s="165">
        <f>SUM(BC47:BC50)</f>
        <v>1706.5580144851415</v>
      </c>
      <c r="BD52" s="165">
        <f>SUM(BD47:BD50)</f>
        <v>2140.666670392317</v>
      </c>
      <c r="BE52" s="165">
        <f>SUM(BE47:BE50)</f>
        <v>2465.8588575838144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2423.5572278064878</v>
      </c>
      <c r="BO52" s="165">
        <f>SUM(BO47:BO50)</f>
        <v>2788.618128380886</v>
      </c>
      <c r="BP52" s="165">
        <f>SUM(BP47:BP50)</f>
        <v>2558.5385458951891</v>
      </c>
      <c r="BS52" s="129"/>
    </row>
    <row r="53" spans="3:71" x14ac:dyDescent="0.3">
      <c r="C53" s="128"/>
      <c r="D53" s="120" t="s">
        <v>194</v>
      </c>
      <c r="E53" s="120">
        <f>E51/E52</f>
        <v>1.0000000000000002</v>
      </c>
      <c r="F53" s="120">
        <f>F51/F52</f>
        <v>1</v>
      </c>
      <c r="G53" s="120">
        <f>G51/G52</f>
        <v>1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0.99999999999999978</v>
      </c>
      <c r="P53" s="120">
        <f>P51/P52</f>
        <v>0.99999999999999989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1.0000000000000002</v>
      </c>
      <c r="Z53" s="120">
        <f>Z51/Z52</f>
        <v>1</v>
      </c>
      <c r="AA53" s="120">
        <f>AA51/AA52</f>
        <v>1.0000000000000002</v>
      </c>
      <c r="AB53" s="120">
        <f>AB51/AB52</f>
        <v>1.0000000000000002</v>
      </c>
      <c r="AE53" s="129"/>
      <c r="AG53" s="128"/>
      <c r="AH53" s="120" t="s">
        <v>194</v>
      </c>
      <c r="AI53" s="120">
        <f>AI51/AI52</f>
        <v>1.0000000000000002</v>
      </c>
      <c r="AJ53" s="120">
        <f>AJ51/AJ52</f>
        <v>0.99999999999999989</v>
      </c>
      <c r="AK53" s="120">
        <f>AK51/AK52</f>
        <v>1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0.99999999999999978</v>
      </c>
      <c r="BD53" s="120">
        <f>BD51/BD52</f>
        <v>1</v>
      </c>
      <c r="BE53" s="120">
        <f>BE51/BE52</f>
        <v>1.0000000000000002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1.0000000000000002</v>
      </c>
      <c r="BO53" s="120">
        <f>BO51/BO52</f>
        <v>1.0000000000000002</v>
      </c>
      <c r="BP53" s="120">
        <f>BP51/BP52</f>
        <v>0.99999999999999978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1199.3464871269468</v>
      </c>
      <c r="F58" s="139">
        <f t="shared" ref="F58:H58" si="87">F47*$K47</f>
        <v>0</v>
      </c>
      <c r="G58" s="139">
        <f t="shared" si="87"/>
        <v>515.20137703532669</v>
      </c>
      <c r="H58" s="139">
        <f t="shared" si="87"/>
        <v>335.45213583772647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500.5198636434622</v>
      </c>
      <c r="P58" s="139">
        <f t="shared" ref="P58:R58" si="88">P47*$U47</f>
        <v>0</v>
      </c>
      <c r="Q58" s="139">
        <f t="shared" si="88"/>
        <v>1050.4009429636071</v>
      </c>
      <c r="R58" s="139">
        <f t="shared" si="88"/>
        <v>635.82574454421058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577.64644155851454</v>
      </c>
      <c r="AJ58" s="139">
        <f t="shared" ref="AJ58:AL58" si="89">AJ47*$AO47</f>
        <v>0</v>
      </c>
      <c r="AK58" s="139">
        <f t="shared" si="89"/>
        <v>1192.675301349527</v>
      </c>
      <c r="AL58" s="139">
        <f t="shared" si="89"/>
        <v>722.06229705422516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667.62825366847403</v>
      </c>
      <c r="BD58" s="139">
        <f t="shared" ref="BD58:BF58" si="90">BD47*$BI47</f>
        <v>0</v>
      </c>
      <c r="BE58" s="139">
        <f t="shared" si="90"/>
        <v>1357.0700976577177</v>
      </c>
      <c r="BF58" s="139">
        <f t="shared" si="90"/>
        <v>821.83708374996354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718.09148191421502</v>
      </c>
      <c r="BN58" s="139">
        <f t="shared" ref="BN58:BP58" si="91">BN47*$BS47</f>
        <v>0</v>
      </c>
      <c r="BO58" s="139">
        <f t="shared" si="91"/>
        <v>1448.625550774153</v>
      </c>
      <c r="BP58" s="139">
        <f t="shared" si="91"/>
        <v>877.45654673094577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483.54837414571125</v>
      </c>
      <c r="G59" s="139">
        <f t="shared" si="92"/>
        <v>643.39182138415777</v>
      </c>
      <c r="H59" s="139">
        <f t="shared" si="92"/>
        <v>923.05980447013098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133.88165491843426</v>
      </c>
      <c r="Q59" s="139">
        <f t="shared" si="93"/>
        <v>879.63136174634917</v>
      </c>
      <c r="R59" s="139">
        <f t="shared" si="93"/>
        <v>1173.2335344864966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156.4568627061694</v>
      </c>
      <c r="AK59" s="139">
        <f t="shared" si="94"/>
        <v>1000.8291603136821</v>
      </c>
      <c r="AL59" s="139">
        <f t="shared" si="94"/>
        <v>1335.0980169424151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182.94238946481508</v>
      </c>
      <c r="BE59" s="139">
        <f t="shared" si="95"/>
        <v>1141.0210061960306</v>
      </c>
      <c r="BF59" s="139">
        <f t="shared" si="95"/>
        <v>1522.5720394153088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197.85265783252686</v>
      </c>
      <c r="BO59" s="139">
        <f t="shared" si="96"/>
        <v>1219.1593023894313</v>
      </c>
      <c r="BP59" s="139">
        <f t="shared" si="96"/>
        <v>1627.1616191973551</v>
      </c>
      <c r="BQ59" s="120">
        <f>BQ48</f>
        <v>3044.1735794193137</v>
      </c>
      <c r="BR59" s="165">
        <f>SUM(BM59:BP59)</f>
        <v>3044.1735794193132</v>
      </c>
      <c r="BS59" s="129">
        <f>BQ59/BR59</f>
        <v>1.0000000000000002</v>
      </c>
    </row>
    <row r="60" spans="3:71" x14ac:dyDescent="0.3">
      <c r="C60" s="128"/>
      <c r="D60" s="4" t="s">
        <v>13</v>
      </c>
      <c r="E60" s="139">
        <f t="shared" ref="E60:H60" si="97">E49*$K49</f>
        <v>366.32656887293234</v>
      </c>
      <c r="F60" s="139">
        <f t="shared" si="97"/>
        <v>669.99621265784697</v>
      </c>
      <c r="G60" s="139">
        <f t="shared" si="97"/>
        <v>17.677218469220705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365.48073613890898</v>
      </c>
      <c r="P60" s="139">
        <f t="shared" si="98"/>
        <v>661.34158789007154</v>
      </c>
      <c r="Q60" s="139">
        <f t="shared" si="98"/>
        <v>86.161140639931503</v>
      </c>
      <c r="R60" s="139">
        <f t="shared" si="98"/>
        <v>0</v>
      </c>
      <c r="S60" s="120">
        <f>S49</f>
        <v>1112.9834646689119</v>
      </c>
      <c r="T60" s="165">
        <f>SUM(O60:R60)</f>
        <v>1112.9834646689121</v>
      </c>
      <c r="U60" s="129">
        <f>S60/T60</f>
        <v>0.99999999999999978</v>
      </c>
      <c r="AG60" s="128"/>
      <c r="AH60" s="4" t="s">
        <v>13</v>
      </c>
      <c r="AI60" s="139">
        <f t="shared" ref="AI60:AL60" si="99">AI49*$AO49</f>
        <v>406.62895218691494</v>
      </c>
      <c r="AJ60" s="139">
        <f t="shared" si="99"/>
        <v>743.53305070872671</v>
      </c>
      <c r="AK60" s="139">
        <f t="shared" si="99"/>
        <v>94.313005340345114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1244.4750082359869</v>
      </c>
      <c r="AO60" s="129">
        <f>AM60/AN60</f>
        <v>0.99999999999999978</v>
      </c>
      <c r="BA60" s="128"/>
      <c r="BB60" s="4" t="s">
        <v>13</v>
      </c>
      <c r="BC60" s="139">
        <f t="shared" ref="BC60:BF60" si="100">BC49*$BI49</f>
        <v>454.15134386443299</v>
      </c>
      <c r="BD60" s="139">
        <f t="shared" si="100"/>
        <v>838.4865006859892</v>
      </c>
      <c r="BE60" s="139">
        <f t="shared" si="100"/>
        <v>103.70061706148741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480.60855320021039</v>
      </c>
      <c r="BN60" s="139">
        <f t="shared" si="101"/>
        <v>891.36686045300951</v>
      </c>
      <c r="BO60" s="139">
        <f t="shared" si="101"/>
        <v>108.91332700246953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1480.8887406556894</v>
      </c>
      <c r="BS60" s="129">
        <f>BQ60/BR60</f>
        <v>1.0000000000000002</v>
      </c>
    </row>
    <row r="61" spans="3:71" x14ac:dyDescent="0.3">
      <c r="C61" s="128"/>
      <c r="D61" s="4" t="s">
        <v>14</v>
      </c>
      <c r="E61" s="139">
        <f t="shared" ref="E61:H61" si="102">E50*$K50</f>
        <v>388.09238035245198</v>
      </c>
      <c r="F61" s="139">
        <f t="shared" si="102"/>
        <v>708.88628058944357</v>
      </c>
      <c r="G61" s="139">
        <f t="shared" si="102"/>
        <v>0</v>
      </c>
      <c r="H61" s="139">
        <f t="shared" si="102"/>
        <v>11.021339058104415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399.4116610885784</v>
      </c>
      <c r="P61" s="139">
        <f t="shared" si="103"/>
        <v>721.80453911390464</v>
      </c>
      <c r="Q61" s="139">
        <f t="shared" si="103"/>
        <v>0</v>
      </c>
      <c r="R61" s="139">
        <f t="shared" si="103"/>
        <v>51.517037903247456</v>
      </c>
      <c r="S61" s="120">
        <f>S50</f>
        <v>1172.7332381057306</v>
      </c>
      <c r="T61" s="165">
        <f>SUM(O61:R61)</f>
        <v>1172.7332381057304</v>
      </c>
      <c r="U61" s="129">
        <f>S61/T61</f>
        <v>1.0000000000000002</v>
      </c>
      <c r="AG61" s="128"/>
      <c r="AH61" s="4" t="s">
        <v>14</v>
      </c>
      <c r="AI61" s="139">
        <f t="shared" ref="AI61:AL61" si="104">AI50*$AO50</f>
        <v>446.09106087226371</v>
      </c>
      <c r="AJ61" s="139">
        <f t="shared" si="104"/>
        <v>814.63492843766528</v>
      </c>
      <c r="AK61" s="139">
        <f t="shared" si="104"/>
        <v>0</v>
      </c>
      <c r="AL61" s="139">
        <f t="shared" si="104"/>
        <v>56.617337202455921</v>
      </c>
      <c r="AM61" s="120">
        <f>AM50</f>
        <v>1317.3433265123847</v>
      </c>
      <c r="AN61" s="165">
        <f>SUM(AI61:AL61)</f>
        <v>1317.3433265123849</v>
      </c>
      <c r="AO61" s="129">
        <f>AM61/AN61</f>
        <v>0.99999999999999978</v>
      </c>
      <c r="BA61" s="128"/>
      <c r="BB61" s="4" t="s">
        <v>14</v>
      </c>
      <c r="BC61" s="139">
        <f t="shared" ref="BC61:BF61" si="105">BC50*$BI50</f>
        <v>500.123329804695</v>
      </c>
      <c r="BD61" s="139">
        <f t="shared" si="105"/>
        <v>922.16813469318208</v>
      </c>
      <c r="BE61" s="139">
        <f t="shared" si="105"/>
        <v>0</v>
      </c>
      <c r="BF61" s="139">
        <f t="shared" si="105"/>
        <v>62.508847781305349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530.25330534892259</v>
      </c>
      <c r="BN61" s="139">
        <f t="shared" si="106"/>
        <v>982.16826701543619</v>
      </c>
      <c r="BO61" s="139">
        <f t="shared" si="106"/>
        <v>0</v>
      </c>
      <c r="BP61" s="139">
        <f t="shared" si="106"/>
        <v>65.787378507313406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1953.7654363523311</v>
      </c>
      <c r="F63" s="165">
        <f>SUM(F58:F61)</f>
        <v>1862.4308673930018</v>
      </c>
      <c r="G63" s="165">
        <f>SUM(G58:G61)</f>
        <v>1176.2704168887051</v>
      </c>
      <c r="H63" s="165">
        <f>SUM(H58:H61)</f>
        <v>1269.5332793659618</v>
      </c>
      <c r="K63" s="129"/>
      <c r="M63" s="128"/>
      <c r="N63" s="120" t="s">
        <v>195</v>
      </c>
      <c r="O63" s="165">
        <f>SUM(O58:O61)</f>
        <v>1265.4122608709495</v>
      </c>
      <c r="P63" s="165">
        <f>SUM(P58:P61)</f>
        <v>1517.0277819224104</v>
      </c>
      <c r="Q63" s="165">
        <f>SUM(Q58:Q61)</f>
        <v>2016.193445349888</v>
      </c>
      <c r="R63" s="165">
        <f>SUM(R58:R61)</f>
        <v>1860.5763169339548</v>
      </c>
      <c r="U63" s="129"/>
      <c r="AG63" s="128"/>
      <c r="AH63" s="120" t="s">
        <v>195</v>
      </c>
      <c r="AI63" s="165">
        <f>SUM(AI58:AI61)</f>
        <v>1430.3664546176933</v>
      </c>
      <c r="AJ63" s="165">
        <f>SUM(AJ58:AJ61)</f>
        <v>1714.6248418525615</v>
      </c>
      <c r="AK63" s="165">
        <f>SUM(AK58:AK61)</f>
        <v>2287.8174670035542</v>
      </c>
      <c r="AL63" s="165">
        <f>SUM(AL58:AL61)</f>
        <v>2113.777651199096</v>
      </c>
      <c r="AO63" s="129"/>
      <c r="BA63" s="128"/>
      <c r="BB63" s="120" t="s">
        <v>195</v>
      </c>
      <c r="BC63" s="165">
        <f>SUM(BC58:BC61)</f>
        <v>1621.902927337602</v>
      </c>
      <c r="BD63" s="165">
        <f>SUM(BD58:BD61)</f>
        <v>1943.5970248439862</v>
      </c>
      <c r="BE63" s="165">
        <f>SUM(BE58:BE61)</f>
        <v>2601.7917209152356</v>
      </c>
      <c r="BF63" s="165">
        <f>SUM(BF58:BF61)</f>
        <v>2406.917970946578</v>
      </c>
      <c r="BI63" s="129"/>
      <c r="BK63" s="128"/>
      <c r="BL63" s="120" t="s">
        <v>195</v>
      </c>
      <c r="BM63" s="165">
        <f>SUM(BM58:BM61)</f>
        <v>1728.953340463348</v>
      </c>
      <c r="BN63" s="165">
        <f>SUM(BN58:BN61)</f>
        <v>2071.3877853009726</v>
      </c>
      <c r="BO63" s="165">
        <f>SUM(BO58:BO61)</f>
        <v>2776.698180166054</v>
      </c>
      <c r="BP63" s="165">
        <f>SUM(BP58:BP61)</f>
        <v>2570.4055444356145</v>
      </c>
      <c r="BS63" s="129"/>
    </row>
    <row r="64" spans="3:71" x14ac:dyDescent="0.3">
      <c r="C64" s="128"/>
      <c r="D64" s="120" t="s">
        <v>194</v>
      </c>
      <c r="E64" s="120">
        <f>E62/E63</f>
        <v>1.0492559453950308</v>
      </c>
      <c r="F64" s="120">
        <f>F62/F63</f>
        <v>1.1007119973637218</v>
      </c>
      <c r="G64" s="120">
        <f>G62/G63</f>
        <v>0.89605245942330458</v>
      </c>
      <c r="H64" s="120">
        <f>H62/H63</f>
        <v>0.87276168179960134</v>
      </c>
      <c r="K64" s="129"/>
      <c r="M64" s="128"/>
      <c r="N64" s="120" t="s">
        <v>194</v>
      </c>
      <c r="O64" s="120">
        <f>O62/O63</f>
        <v>1.0494701576922612</v>
      </c>
      <c r="P64" s="120">
        <f>P62/P63</f>
        <v>1.0932270494892398</v>
      </c>
      <c r="Q64" s="120">
        <f>Q62/Q63</f>
        <v>0.95120388208634477</v>
      </c>
      <c r="R64" s="120">
        <f>R62/R63</f>
        <v>0.94321880046774975</v>
      </c>
      <c r="U64" s="129"/>
      <c r="AG64" s="128"/>
      <c r="AH64" s="120" t="s">
        <v>194</v>
      </c>
      <c r="AI64" s="120">
        <f>AI62/AI63</f>
        <v>1.0509189484825285</v>
      </c>
      <c r="AJ64" s="120">
        <f>AJ62/AJ63</f>
        <v>1.0974654246408133</v>
      </c>
      <c r="AK64" s="120">
        <f>AK62/AK63</f>
        <v>0.94940655579774147</v>
      </c>
      <c r="AL64" s="120">
        <f>AL62/AL63</f>
        <v>0.94124224527948386</v>
      </c>
      <c r="AO64" s="129"/>
      <c r="BA64" s="128"/>
      <c r="BB64" s="120" t="s">
        <v>194</v>
      </c>
      <c r="BC64" s="120">
        <f>BC62/BC63</f>
        <v>1.0521949160585724</v>
      </c>
      <c r="BD64" s="120">
        <f>BD62/BD63</f>
        <v>1.101394292659071</v>
      </c>
      <c r="BE64" s="120">
        <f>BE62/BE63</f>
        <v>0.94775413333869651</v>
      </c>
      <c r="BF64" s="120">
        <f>BF62/BF63</f>
        <v>0.93942798586230558</v>
      </c>
      <c r="BI64" s="129"/>
      <c r="BK64" s="128"/>
      <c r="BL64" s="120" t="s">
        <v>194</v>
      </c>
      <c r="BM64" s="120">
        <f>BM62/BM63</f>
        <v>1.1164896027110836</v>
      </c>
      <c r="BN64" s="120">
        <f>BN62/BN63</f>
        <v>1.1700161819069264</v>
      </c>
      <c r="BO64" s="120">
        <f>BO62/BO63</f>
        <v>1.0042928497954788</v>
      </c>
      <c r="BP64" s="120">
        <f>BP62/BP63</f>
        <v>0.99538321936547514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1258.4214322065936</v>
      </c>
      <c r="F69" s="139">
        <f t="shared" ref="F69:H69" si="107">F58*F$64</f>
        <v>0</v>
      </c>
      <c r="G69" s="139">
        <f t="shared" si="107"/>
        <v>461.64746099077769</v>
      </c>
      <c r="H69" s="139">
        <f t="shared" si="107"/>
        <v>292.76977023700249</v>
      </c>
      <c r="I69" s="120">
        <f>I58</f>
        <v>2050</v>
      </c>
      <c r="J69" s="165">
        <f>SUM(E69:H69)</f>
        <v>2012.8386634343738</v>
      </c>
      <c r="K69" s="129">
        <f>I69/J69</f>
        <v>1.0184621535946752</v>
      </c>
      <c r="M69" s="128"/>
      <c r="N69" s="4" t="s">
        <v>11</v>
      </c>
      <c r="O69" s="139">
        <f>O58*O$64</f>
        <v>525.28066022601331</v>
      </c>
      <c r="P69" s="139">
        <f t="shared" ref="P69:R69" si="108">P58*P$64</f>
        <v>0</v>
      </c>
      <c r="Q69" s="139">
        <f t="shared" si="108"/>
        <v>999.14545469414031</v>
      </c>
      <c r="R69" s="139">
        <f t="shared" si="108"/>
        <v>599.72279607550422</v>
      </c>
      <c r="S69" s="120">
        <f>S58</f>
        <v>2186.7465511512801</v>
      </c>
      <c r="T69" s="165">
        <f>SUM(O69:R69)</f>
        <v>2124.1489109956578</v>
      </c>
      <c r="U69" s="129">
        <f>S69/T69</f>
        <v>1.0294695159231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532.24749672790608</v>
      </c>
      <c r="G70" s="139">
        <f t="shared" si="109"/>
        <v>576.51282392411406</v>
      </c>
      <c r="H70" s="139">
        <f t="shared" si="109"/>
        <v>805.61122735096274</v>
      </c>
      <c r="I70" s="120">
        <f>I59</f>
        <v>2050</v>
      </c>
      <c r="J70" s="165">
        <f>SUM(E70:H70)</f>
        <v>1914.371548002983</v>
      </c>
      <c r="K70" s="129">
        <f>I70/J70</f>
        <v>1.0708475071824488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146.36304658721645</v>
      </c>
      <c r="Q70" s="139">
        <f t="shared" si="110"/>
        <v>836.70876609802519</v>
      </c>
      <c r="R70" s="139">
        <f t="shared" si="110"/>
        <v>1106.6159270668916</v>
      </c>
      <c r="S70" s="120">
        <f>S59</f>
        <v>2186.7465511512801</v>
      </c>
      <c r="T70" s="165">
        <f>SUM(O70:R70)</f>
        <v>2089.687739752133</v>
      </c>
      <c r="U70" s="129">
        <f>S70/T70</f>
        <v>1.0464465621120309</v>
      </c>
    </row>
    <row r="71" spans="3:21" x14ac:dyDescent="0.3">
      <c r="C71" s="128"/>
      <c r="D71" s="4" t="s">
        <v>13</v>
      </c>
      <c r="E71" s="139">
        <f t="shared" ref="E71:H71" si="111">E60*E$64</f>
        <v>384.37033034608646</v>
      </c>
      <c r="F71" s="139">
        <f t="shared" si="111"/>
        <v>737.47286946074769</v>
      </c>
      <c r="G71" s="139">
        <f t="shared" si="111"/>
        <v>15.839715085108276</v>
      </c>
      <c r="H71" s="139">
        <f t="shared" si="111"/>
        <v>0</v>
      </c>
      <c r="I71" s="120">
        <f>I60</f>
        <v>1054</v>
      </c>
      <c r="J71" s="165">
        <f>SUM(E71:H71)</f>
        <v>1137.6829148919423</v>
      </c>
      <c r="K71" s="129">
        <f>I71/J71</f>
        <v>0.92644443034473223</v>
      </c>
      <c r="M71" s="128"/>
      <c r="N71" s="4" t="s">
        <v>13</v>
      </c>
      <c r="O71" s="139">
        <f t="shared" ref="O71:R71" si="112">O60*O$64</f>
        <v>383.56112578918447</v>
      </c>
      <c r="P71" s="139">
        <f t="shared" si="112"/>
        <v>722.99651283359162</v>
      </c>
      <c r="Q71" s="139">
        <f t="shared" si="112"/>
        <v>81.956811461690378</v>
      </c>
      <c r="R71" s="139">
        <f t="shared" si="112"/>
        <v>0</v>
      </c>
      <c r="S71" s="120">
        <f>S60</f>
        <v>1112.9834646689119</v>
      </c>
      <c r="T71" s="165">
        <f>SUM(O71:R71)</f>
        <v>1188.5144500844665</v>
      </c>
      <c r="U71" s="129">
        <f>S71/T71</f>
        <v>0.93644924938843888</v>
      </c>
    </row>
    <row r="72" spans="3:21" x14ac:dyDescent="0.3">
      <c r="C72" s="128"/>
      <c r="D72" s="4" t="s">
        <v>14</v>
      </c>
      <c r="E72" s="139">
        <f t="shared" ref="E72:H72" si="113">E61*E$64</f>
        <v>407.20823744731985</v>
      </c>
      <c r="F72" s="139">
        <f t="shared" si="113"/>
        <v>780.27963381134623</v>
      </c>
      <c r="G72" s="139">
        <f t="shared" si="113"/>
        <v>0</v>
      </c>
      <c r="H72" s="139">
        <f t="shared" si="113"/>
        <v>9.6190024120348436</v>
      </c>
      <c r="I72" s="120">
        <f>I61</f>
        <v>1108</v>
      </c>
      <c r="J72" s="165">
        <f>SUM(E72:H72)</f>
        <v>1197.1068736707009</v>
      </c>
      <c r="K72" s="129">
        <f>I72/J72</f>
        <v>0.92556481327563378</v>
      </c>
      <c r="M72" s="128"/>
      <c r="N72" s="4" t="s">
        <v>14</v>
      </c>
      <c r="O72" s="139">
        <f t="shared" ref="O72:R72" si="114">O61*O$64</f>
        <v>419.17061894675834</v>
      </c>
      <c r="P72" s="139">
        <f t="shared" si="114"/>
        <v>789.09624660343457</v>
      </c>
      <c r="Q72" s="139">
        <f t="shared" si="114"/>
        <v>0</v>
      </c>
      <c r="R72" s="139">
        <f t="shared" si="114"/>
        <v>48.59183869475266</v>
      </c>
      <c r="S72" s="120">
        <f>S61</f>
        <v>1172.7332381057306</v>
      </c>
      <c r="T72" s="165">
        <f>SUM(O72:R72)</f>
        <v>1256.8587042449456</v>
      </c>
      <c r="U72" s="129">
        <f>S72/T72</f>
        <v>0.93306688663165749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1108.0000000000002</v>
      </c>
      <c r="K74" s="129"/>
      <c r="M74" s="128"/>
      <c r="N74" s="120" t="s">
        <v>195</v>
      </c>
      <c r="O74" s="165">
        <f>SUM(O69:O72)</f>
        <v>1328.0124049619562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0.99999999999999978</v>
      </c>
      <c r="K75" s="129"/>
      <c r="M75" s="128"/>
      <c r="N75" s="120" t="s">
        <v>194</v>
      </c>
      <c r="O75" s="120">
        <f>O73/O74</f>
        <v>0.99999999999999978</v>
      </c>
      <c r="P75" s="120">
        <f>P73/P74</f>
        <v>1</v>
      </c>
      <c r="Q75" s="120">
        <f>Q73/Q74</f>
        <v>1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1281.654601974823</v>
      </c>
      <c r="F80" s="139">
        <f t="shared" ref="F80:H80" si="115">F69*$K69</f>
        <v>0</v>
      </c>
      <c r="G80" s="139">
        <f t="shared" si="115"/>
        <v>470.17046732218125</v>
      </c>
      <c r="H80" s="139">
        <f t="shared" si="115"/>
        <v>298.17493070299577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540.76042700664027</v>
      </c>
      <c r="P80" s="139">
        <f t="shared" ref="P80:R80" si="116">P69*$U69</f>
        <v>0</v>
      </c>
      <c r="Q80" s="139">
        <f t="shared" si="116"/>
        <v>1028.5897875807423</v>
      </c>
      <c r="R80" s="139">
        <f t="shared" si="116"/>
        <v>617.39633656389731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569.95590507517682</v>
      </c>
      <c r="G81" s="139">
        <f t="shared" si="117"/>
        <v>617.35732035785156</v>
      </c>
      <c r="H81" s="139">
        <f t="shared" si="117"/>
        <v>862.68677456697151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153.16110692143567</v>
      </c>
      <c r="Q81" s="139">
        <f t="shared" si="118"/>
        <v>875.57101177227787</v>
      </c>
      <c r="R81" s="139">
        <f t="shared" si="118"/>
        <v>1158.0144324575667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356.09775173889659</v>
      </c>
      <c r="F82" s="139">
        <f t="shared" si="119"/>
        <v>683.22763244225746</v>
      </c>
      <c r="G82" s="139">
        <f t="shared" si="119"/>
        <v>14.674615818845998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359.18552833986638</v>
      </c>
      <c r="P82" s="139">
        <f t="shared" si="120"/>
        <v>677.04954175347564</v>
      </c>
      <c r="Q82" s="139">
        <f t="shared" si="120"/>
        <v>76.748394575569762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376.89761625722855</v>
      </c>
      <c r="F83" s="139">
        <f t="shared" si="121"/>
        <v>722.1993735713786</v>
      </c>
      <c r="G83" s="139">
        <f t="shared" si="121"/>
        <v>0</v>
      </c>
      <c r="H83" s="139">
        <f t="shared" si="121"/>
        <v>8.9030101713929017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391.11422438811667</v>
      </c>
      <c r="P83" s="139">
        <f t="shared" si="122"/>
        <v>736.27957807099335</v>
      </c>
      <c r="Q83" s="139">
        <f t="shared" si="122"/>
        <v>0</v>
      </c>
      <c r="R83" s="139">
        <f t="shared" si="122"/>
        <v>45.339435646620565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2014.649969970948</v>
      </c>
      <c r="F85" s="165">
        <f>SUM(F80:F83)</f>
        <v>1975.3829110888128</v>
      </c>
      <c r="G85" s="165">
        <f>SUM(G80:G83)</f>
        <v>1102.2024034988788</v>
      </c>
      <c r="H85" s="165">
        <f>SUM(H80:H83)</f>
        <v>1169.7647154413603</v>
      </c>
      <c r="K85" s="129"/>
      <c r="M85" s="128"/>
      <c r="N85" s="120" t="s">
        <v>195</v>
      </c>
      <c r="O85" s="165">
        <f>SUM(O80:O83)</f>
        <v>1291.0601797346235</v>
      </c>
      <c r="P85" s="165">
        <f>SUM(P80:P83)</f>
        <v>1566.4902267459047</v>
      </c>
      <c r="Q85" s="165">
        <f>SUM(Q80:Q83)</f>
        <v>1980.90919392859</v>
      </c>
      <c r="R85" s="165">
        <f>SUM(R80:R83)</f>
        <v>1820.7502046680847</v>
      </c>
      <c r="U85" s="129"/>
    </row>
    <row r="86" spans="3:21" x14ac:dyDescent="0.3">
      <c r="C86" s="128"/>
      <c r="D86" s="120" t="s">
        <v>194</v>
      </c>
      <c r="E86" s="120">
        <f>E84/E85</f>
        <v>1.0175464872588074</v>
      </c>
      <c r="F86" s="120">
        <f>F84/F85</f>
        <v>1.0377734810260453</v>
      </c>
      <c r="G86" s="120">
        <f>G84/G85</f>
        <v>0.95626719435027274</v>
      </c>
      <c r="H86" s="120">
        <f>H84/H85</f>
        <v>0.94719902675637124</v>
      </c>
      <c r="K86" s="129"/>
      <c r="M86" s="128"/>
      <c r="N86" s="120" t="s">
        <v>194</v>
      </c>
      <c r="O86" s="120">
        <f>O84/O85</f>
        <v>1.0286216133123463</v>
      </c>
      <c r="P86" s="120">
        <f>P84/P85</f>
        <v>1.0587080453539626</v>
      </c>
      <c r="Q86" s="120">
        <f>Q84/Q85</f>
        <v>0.96814686818147577</v>
      </c>
      <c r="R86" s="120">
        <f>R84/R85</f>
        <v>0.96385026201716961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1304.143138118566</v>
      </c>
      <c r="F91" s="139">
        <f t="shared" ref="F91:H91" si="123">F80*F$86</f>
        <v>0</v>
      </c>
      <c r="G91" s="139">
        <f t="shared" si="123"/>
        <v>449.60859365253884</v>
      </c>
      <c r="H91" s="139">
        <f t="shared" si="123"/>
        <v>282.43100416502602</v>
      </c>
      <c r="I91" s="120">
        <f>I80</f>
        <v>2050</v>
      </c>
      <c r="J91" s="165">
        <f>SUM(E91:H91)</f>
        <v>2036.1827359361309</v>
      </c>
      <c r="K91" s="129">
        <f>I91/J91</f>
        <v>1.0067858664254496</v>
      </c>
      <c r="M91" s="128"/>
      <c r="N91" s="4" t="s">
        <v>11</v>
      </c>
      <c r="O91" s="139">
        <f>O80*O$86</f>
        <v>556.23786284304356</v>
      </c>
      <c r="P91" s="139">
        <f t="shared" ref="P91:R91" si="124">P80*P$86</f>
        <v>0</v>
      </c>
      <c r="Q91" s="139">
        <f t="shared" si="124"/>
        <v>995.825981489745</v>
      </c>
      <c r="R91" s="139">
        <f t="shared" si="124"/>
        <v>595.07762076555309</v>
      </c>
      <c r="S91" s="120">
        <f>S80</f>
        <v>2186.7465511512801</v>
      </c>
      <c r="T91" s="165">
        <f>SUM(O91:R91)</f>
        <v>2147.1414650983415</v>
      </c>
      <c r="U91" s="129">
        <f>S91/T91</f>
        <v>1.0184454944849777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591.48512364121643</v>
      </c>
      <c r="G92" s="139">
        <f t="shared" si="125"/>
        <v>590.35855265020518</v>
      </c>
      <c r="H92" s="139">
        <f t="shared" si="125"/>
        <v>817.13607326542842</v>
      </c>
      <c r="I92" s="120">
        <f>I81</f>
        <v>2050</v>
      </c>
      <c r="J92" s="165">
        <f>SUM(E92:H92)</f>
        <v>1998.97974955685</v>
      </c>
      <c r="K92" s="129">
        <f>I92/J92</f>
        <v>1.0255231452216864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162.15289613304242</v>
      </c>
      <c r="Q92" s="139">
        <f t="shared" si="126"/>
        <v>847.68133291781692</v>
      </c>
      <c r="R92" s="139">
        <f t="shared" si="126"/>
        <v>1116.1525141438897</v>
      </c>
      <c r="S92" s="120">
        <f>S81</f>
        <v>2186.7465511512801</v>
      </c>
      <c r="T92" s="165">
        <f>SUM(O92:R92)</f>
        <v>2125.9867431947491</v>
      </c>
      <c r="U92" s="129">
        <f>S92/T92</f>
        <v>1.0285795798826225</v>
      </c>
    </row>
    <row r="93" spans="3:21" x14ac:dyDescent="0.3">
      <c r="C93" s="128"/>
      <c r="D93" s="4" t="s">
        <v>13</v>
      </c>
      <c r="E93" s="139">
        <f t="shared" ref="E93:H93" si="127">E82*E$86</f>
        <v>362.34601640267311</v>
      </c>
      <c r="F93" s="139">
        <f t="shared" si="127"/>
        <v>709.03551845278491</v>
      </c>
      <c r="G93" s="139">
        <f t="shared" si="127"/>
        <v>14.032853697255993</v>
      </c>
      <c r="H93" s="139">
        <f t="shared" si="127"/>
        <v>0</v>
      </c>
      <c r="I93" s="120">
        <f>I82</f>
        <v>1054</v>
      </c>
      <c r="J93" s="165">
        <f>SUM(E93:H93)</f>
        <v>1085.4143885527142</v>
      </c>
      <c r="K93" s="129">
        <f>I93/J93</f>
        <v>0.97105770028108629</v>
      </c>
      <c r="M93" s="128"/>
      <c r="N93" s="4" t="s">
        <v>13</v>
      </c>
      <c r="O93" s="139">
        <f t="shared" ref="O93:R93" si="128">O82*O$86</f>
        <v>369.46599763940083</v>
      </c>
      <c r="P93" s="139">
        <f t="shared" si="128"/>
        <v>716.79779695761829</v>
      </c>
      <c r="Q93" s="139">
        <f t="shared" si="128"/>
        <v>74.303717846294035</v>
      </c>
      <c r="R93" s="139">
        <f t="shared" si="128"/>
        <v>0</v>
      </c>
      <c r="S93" s="120">
        <f>S82</f>
        <v>1112.9834646689119</v>
      </c>
      <c r="T93" s="165">
        <f>SUM(O93:R93)</f>
        <v>1160.5675124433133</v>
      </c>
      <c r="U93" s="129">
        <f>S93/T93</f>
        <v>0.95899932811816879</v>
      </c>
    </row>
    <row r="94" spans="3:21" x14ac:dyDescent="0.3">
      <c r="C94" s="128"/>
      <c r="D94" s="4" t="s">
        <v>14</v>
      </c>
      <c r="E94" s="139">
        <f t="shared" ref="E94:H94" si="129">E83*E$86</f>
        <v>383.51084547876087</v>
      </c>
      <c r="F94" s="139">
        <f t="shared" si="129"/>
        <v>749.47935790599888</v>
      </c>
      <c r="G94" s="139">
        <f t="shared" si="129"/>
        <v>0</v>
      </c>
      <c r="H94" s="139">
        <f t="shared" si="129"/>
        <v>8.4329225695454308</v>
      </c>
      <c r="I94" s="120">
        <f>I83</f>
        <v>1108</v>
      </c>
      <c r="J94" s="165">
        <f>SUM(E94:H94)</f>
        <v>1141.4231259543051</v>
      </c>
      <c r="K94" s="129">
        <f>I94/J94</f>
        <v>0.97071802279600639</v>
      </c>
      <c r="M94" s="128"/>
      <c r="N94" s="4" t="s">
        <v>14</v>
      </c>
      <c r="O94" s="139">
        <f t="shared" ref="O94:R94" si="130">O83*O$86</f>
        <v>402.30854447951157</v>
      </c>
      <c r="P94" s="139">
        <f t="shared" si="130"/>
        <v>779.5051129335817</v>
      </c>
      <c r="Q94" s="139">
        <f t="shared" si="130"/>
        <v>0</v>
      </c>
      <c r="R94" s="139">
        <f t="shared" si="130"/>
        <v>43.700426927705834</v>
      </c>
      <c r="S94" s="120">
        <f>S83</f>
        <v>1172.7332381057306</v>
      </c>
      <c r="T94" s="165">
        <f>SUM(O94:R94)</f>
        <v>1225.5140843407992</v>
      </c>
      <c r="U94" s="129">
        <f>S94/T94</f>
        <v>0.95693166899549809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1312.9928792535052</v>
      </c>
      <c r="F102" s="139">
        <f t="shared" ref="F102:H102" si="131">F91*$K91</f>
        <v>0</v>
      </c>
      <c r="G102" s="139">
        <f t="shared" si="131"/>
        <v>452.65957751279922</v>
      </c>
      <c r="H102" s="139">
        <f t="shared" si="131"/>
        <v>284.34754323369549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566.49794527445067</v>
      </c>
      <c r="P102" s="139">
        <f t="shared" ref="P102:R102" si="132">P91*$U91</f>
        <v>0</v>
      </c>
      <c r="Q102" s="139">
        <f t="shared" si="132"/>
        <v>1014.1944841393116</v>
      </c>
      <c r="R102" s="139">
        <f t="shared" si="132"/>
        <v>606.05412173751779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606.5816843483783</v>
      </c>
      <c r="G103" s="139">
        <f t="shared" si="133"/>
        <v>605.42635972236098</v>
      </c>
      <c r="H103" s="139">
        <f t="shared" si="133"/>
        <v>837.9919559292606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166.78715778127528</v>
      </c>
      <c r="Q103" s="139">
        <f t="shared" si="134"/>
        <v>871.90770928694963</v>
      </c>
      <c r="R103" s="139">
        <f t="shared" si="134"/>
        <v>1148.0516840830549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351.85888939399251</v>
      </c>
      <c r="F104" s="139">
        <f t="shared" si="135"/>
        <v>688.51439996636907</v>
      </c>
      <c r="G104" s="139">
        <f t="shared" si="135"/>
        <v>13.626710639638343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354.31764349869434</v>
      </c>
      <c r="P104" s="139">
        <f t="shared" si="136"/>
        <v>687.40860567893947</v>
      </c>
      <c r="Q104" s="139">
        <f t="shared" si="136"/>
        <v>71.257215491277961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1112.9834646689117</v>
      </c>
      <c r="U104" s="129">
        <f>S104/T104</f>
        <v>1.0000000000000002</v>
      </c>
    </row>
    <row r="105" spans="3:21" x14ac:dyDescent="0.3">
      <c r="C105" s="128"/>
      <c r="D105" s="4" t="s">
        <v>14</v>
      </c>
      <c r="E105" s="139">
        <f t="shared" ref="E105:H105" si="137">E94*$K94</f>
        <v>372.2808896439675</v>
      </c>
      <c r="F105" s="139">
        <f t="shared" si="137"/>
        <v>727.5331204329317</v>
      </c>
      <c r="G105" s="139">
        <f t="shared" si="137"/>
        <v>0</v>
      </c>
      <c r="H105" s="139">
        <f t="shared" si="137"/>
        <v>8.1859899231009585</v>
      </c>
      <c r="I105" s="120">
        <f>I94</f>
        <v>1108</v>
      </c>
      <c r="J105" s="165">
        <f>SUM(E105:H105)</f>
        <v>1108.0000000000002</v>
      </c>
      <c r="K105" s="129">
        <f>I105/J105</f>
        <v>0.99999999999999978</v>
      </c>
      <c r="M105" s="128"/>
      <c r="N105" s="4" t="s">
        <v>14</v>
      </c>
      <c r="O105" s="139">
        <f t="shared" ref="O105:R105" si="138">O94*$U94</f>
        <v>384.9817869199286</v>
      </c>
      <c r="P105" s="139">
        <f t="shared" si="138"/>
        <v>745.93312871005651</v>
      </c>
      <c r="Q105" s="139">
        <f t="shared" si="138"/>
        <v>0</v>
      </c>
      <c r="R105" s="139">
        <f t="shared" si="138"/>
        <v>41.818322475745347</v>
      </c>
      <c r="S105" s="120">
        <f>S94</f>
        <v>1172.7332381057306</v>
      </c>
      <c r="T105" s="165">
        <f>SUM(O105:R105)</f>
        <v>1172.7332381057304</v>
      </c>
      <c r="U105" s="129">
        <f>S105/T105</f>
        <v>1.0000000000000002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2037.1326582914653</v>
      </c>
      <c r="F107" s="165">
        <f>SUM(F102:F105)</f>
        <v>2022.6292047476791</v>
      </c>
      <c r="G107" s="165">
        <f>SUM(G102:G105)</f>
        <v>1071.7126478747984</v>
      </c>
      <c r="H107" s="165">
        <f>SUM(H102:H105)</f>
        <v>1130.5254890860572</v>
      </c>
      <c r="K107" s="129"/>
      <c r="M107" s="128"/>
      <c r="N107" s="120" t="s">
        <v>195</v>
      </c>
      <c r="O107" s="165">
        <f>SUM(O102:O105)</f>
        <v>1305.7973756930737</v>
      </c>
      <c r="P107" s="165">
        <f>SUM(P102:P105)</f>
        <v>1600.1288921702712</v>
      </c>
      <c r="Q107" s="165">
        <f>SUM(Q102:Q105)</f>
        <v>1957.3594089175392</v>
      </c>
      <c r="R107" s="165">
        <f>SUM(R102:R105)</f>
        <v>1795.924128296318</v>
      </c>
      <c r="U107" s="129"/>
    </row>
    <row r="108" spans="3:21" x14ac:dyDescent="0.3">
      <c r="C108" s="128"/>
      <c r="D108" s="120" t="s">
        <v>194</v>
      </c>
      <c r="E108" s="120">
        <f>E106/E107</f>
        <v>1.0063163985203234</v>
      </c>
      <c r="F108" s="120">
        <f>F106/F107</f>
        <v>1.013532285199914</v>
      </c>
      <c r="G108" s="120">
        <f>G106/G107</f>
        <v>0.98347257736490978</v>
      </c>
      <c r="H108" s="120">
        <f>H106/H107</f>
        <v>0.98007520458095354</v>
      </c>
      <c r="K108" s="129"/>
      <c r="M108" s="128"/>
      <c r="N108" s="120" t="s">
        <v>194</v>
      </c>
      <c r="O108" s="120">
        <f>O106/O107</f>
        <v>1.0170126159558954</v>
      </c>
      <c r="P108" s="120">
        <f>P106/P107</f>
        <v>1.0364513847224281</v>
      </c>
      <c r="Q108" s="120">
        <f>Q106/Q107</f>
        <v>0.97979503586132177</v>
      </c>
      <c r="R108" s="120">
        <f>R106/R107</f>
        <v>0.97717411007888322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1321.2862655332171</v>
      </c>
      <c r="F113" s="139">
        <f t="shared" ref="F113:H113" si="139">F102*F$108</f>
        <v>0</v>
      </c>
      <c r="G113" s="139">
        <f t="shared" si="139"/>
        <v>445.1782813654238</v>
      </c>
      <c r="H113" s="139">
        <f t="shared" si="139"/>
        <v>278.68197660685564</v>
      </c>
      <c r="I113" s="120">
        <f>I102</f>
        <v>2050</v>
      </c>
      <c r="J113" s="165">
        <f>SUM(E113:H113)</f>
        <v>2045.1465235054966</v>
      </c>
      <c r="K113" s="129">
        <f>I113/J113</f>
        <v>1.002373168102491</v>
      </c>
      <c r="M113" s="128"/>
      <c r="N113" s="4" t="s">
        <v>11</v>
      </c>
      <c r="O113" s="139">
        <f>O102*O$108</f>
        <v>576.1355572572088</v>
      </c>
      <c r="P113" s="139">
        <f t="shared" ref="P113:R113" si="140">P102*P$108</f>
        <v>0</v>
      </c>
      <c r="Q113" s="139">
        <f t="shared" si="140"/>
        <v>993.70272095763153</v>
      </c>
      <c r="R113" s="139">
        <f t="shared" si="140"/>
        <v>592.22039706849807</v>
      </c>
      <c r="S113" s="120">
        <f>S102</f>
        <v>2186.7465511512801</v>
      </c>
      <c r="T113" s="165">
        <f>SUM(O113:R113)</f>
        <v>2162.0586752833383</v>
      </c>
      <c r="U113" s="129">
        <f>S113/T113</f>
        <v>1.011418689118003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614.79012069802479</v>
      </c>
      <c r="G114" s="139">
        <f t="shared" si="141"/>
        <v>595.42022240080541</v>
      </c>
      <c r="H114" s="139">
        <f t="shared" si="141"/>
        <v>821.29513764456351</v>
      </c>
      <c r="I114" s="120">
        <f>I103</f>
        <v>2050</v>
      </c>
      <c r="J114" s="165">
        <f>SUM(E114:H114)</f>
        <v>2031.5054807433937</v>
      </c>
      <c r="K114" s="129">
        <f>I114/J114</f>
        <v>1.0091038490577138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172.86678063632087</v>
      </c>
      <c r="Q114" s="139">
        <f t="shared" si="142"/>
        <v>854.2908452885697</v>
      </c>
      <c r="R114" s="139">
        <f t="shared" si="142"/>
        <v>1121.8463827184223</v>
      </c>
      <c r="S114" s="120">
        <f>S103</f>
        <v>2186.7465511512801</v>
      </c>
      <c r="T114" s="165">
        <f>SUM(O114:R114)</f>
        <v>2149.0040086433128</v>
      </c>
      <c r="U114" s="129">
        <f>S114/T114</f>
        <v>1.0175628069357556</v>
      </c>
    </row>
    <row r="115" spans="3:71" x14ac:dyDescent="0.3">
      <c r="C115" s="128"/>
      <c r="D115" s="4" t="s">
        <v>13</v>
      </c>
      <c r="E115" s="139">
        <f t="shared" ref="E115:H115" si="143">E104*E$108</f>
        <v>354.08137036232336</v>
      </c>
      <c r="F115" s="139">
        <f t="shared" si="143"/>
        <v>697.83157319096165</v>
      </c>
      <c r="G115" s="139">
        <f t="shared" si="143"/>
        <v>13.40149623377096</v>
      </c>
      <c r="H115" s="139">
        <f t="shared" si="143"/>
        <v>0</v>
      </c>
      <c r="I115" s="120">
        <f>I104</f>
        <v>1054</v>
      </c>
      <c r="J115" s="165">
        <f>SUM(E115:H115)</f>
        <v>1065.314439787056</v>
      </c>
      <c r="K115" s="129">
        <f>I115/J115</f>
        <v>0.98937924863825399</v>
      </c>
      <c r="M115" s="128"/>
      <c r="N115" s="4" t="s">
        <v>13</v>
      </c>
      <c r="O115" s="139">
        <f t="shared" ref="O115:R115" si="144">O104*O$108</f>
        <v>360.34551349393547</v>
      </c>
      <c r="P115" s="139">
        <f t="shared" si="144"/>
        <v>712.46560122605035</v>
      </c>
      <c r="Q115" s="139">
        <f t="shared" si="144"/>
        <v>69.817466007654616</v>
      </c>
      <c r="R115" s="139">
        <f t="shared" si="144"/>
        <v>0</v>
      </c>
      <c r="S115" s="120">
        <f>S104</f>
        <v>1112.9834646689119</v>
      </c>
      <c r="T115" s="165">
        <f>SUM(O115:R115)</f>
        <v>1142.6285807276404</v>
      </c>
      <c r="U115" s="129">
        <f>S115/T115</f>
        <v>0.9740553347266615</v>
      </c>
    </row>
    <row r="116" spans="3:71" x14ac:dyDescent="0.3">
      <c r="C116" s="128"/>
      <c r="D116" s="4" t="s">
        <v>14</v>
      </c>
      <c r="E116" s="139">
        <f t="shared" ref="E116:H116" si="145">E105*E$108</f>
        <v>374.63236410445933</v>
      </c>
      <c r="F116" s="139">
        <f t="shared" si="145"/>
        <v>737.37830611101356</v>
      </c>
      <c r="G116" s="139">
        <f t="shared" si="145"/>
        <v>0</v>
      </c>
      <c r="H116" s="139">
        <f t="shared" si="145"/>
        <v>8.0228857485807961</v>
      </c>
      <c r="I116" s="120">
        <f>I105</f>
        <v>1108</v>
      </c>
      <c r="J116" s="165">
        <f>SUM(E116:H116)</f>
        <v>1120.0335559640537</v>
      </c>
      <c r="K116" s="129">
        <f>I116/J116</f>
        <v>0.98925607549883099</v>
      </c>
      <c r="M116" s="128"/>
      <c r="N116" s="4" t="s">
        <v>14</v>
      </c>
      <c r="O116" s="139">
        <f t="shared" ref="O116:R116" si="146">O105*O$108</f>
        <v>391.53133421081168</v>
      </c>
      <c r="P116" s="139">
        <f t="shared" si="146"/>
        <v>773.1234241618713</v>
      </c>
      <c r="Q116" s="139">
        <f t="shared" si="146"/>
        <v>0</v>
      </c>
      <c r="R116" s="139">
        <f t="shared" si="146"/>
        <v>40.863782050228217</v>
      </c>
      <c r="S116" s="120">
        <f>S105</f>
        <v>1172.7332381057306</v>
      </c>
      <c r="T116" s="165">
        <f>SUM(O116:R116)</f>
        <v>1205.518540422911</v>
      </c>
      <c r="U116" s="129">
        <f>S116/T116</f>
        <v>0.97280398333344675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2049.9999999999995</v>
      </c>
      <c r="F118" s="165">
        <f>SUM(F113:F116)</f>
        <v>2050</v>
      </c>
      <c r="G118" s="165">
        <f>SUM(G113:G116)</f>
        <v>1054.0000000000002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1328.0124049619558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1.0000000000000002</v>
      </c>
      <c r="F119" s="120">
        <f>F117/F118</f>
        <v>1</v>
      </c>
      <c r="G119" s="120">
        <f>G117/G118</f>
        <v>0.99999999999999978</v>
      </c>
      <c r="H119" s="120">
        <f>H117/H118</f>
        <v>1</v>
      </c>
      <c r="K119" s="129"/>
      <c r="M119" s="128"/>
      <c r="N119" s="120" t="s">
        <v>194</v>
      </c>
      <c r="O119" s="120">
        <f>O117/O118</f>
        <v>1.0000000000000002</v>
      </c>
      <c r="P119" s="120">
        <f>P117/P118</f>
        <v>1</v>
      </c>
      <c r="Q119" s="120">
        <f>Q117/Q118</f>
        <v>1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1321.2862655332171</v>
      </c>
      <c r="F122" s="159">
        <f t="shared" si="148"/>
        <v>0</v>
      </c>
      <c r="G122" s="159">
        <f t="shared" si="148"/>
        <v>445.1782813654238</v>
      </c>
      <c r="H122" s="158">
        <f t="shared" si="148"/>
        <v>278.68197660685564</v>
      </c>
      <c r="N122" s="150"/>
      <c r="O122" s="160" t="str">
        <f>N36</f>
        <v>A</v>
      </c>
      <c r="P122" s="159">
        <f>O113</f>
        <v>576.1355572572088</v>
      </c>
      <c r="Q122" s="159">
        <f t="shared" ref="Q122:S122" si="149">P113</f>
        <v>0</v>
      </c>
      <c r="R122" s="159">
        <f t="shared" si="149"/>
        <v>993.70272095763153</v>
      </c>
      <c r="S122" s="159">
        <f t="shared" si="149"/>
        <v>592.22039706849807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483.77823338791353</v>
      </c>
      <c r="AA122" s="159">
        <f t="shared" ref="AA122:AC122" si="150">Z47</f>
        <v>0</v>
      </c>
      <c r="AB122" s="159">
        <f t="shared" si="150"/>
        <v>1006.835884959848</v>
      </c>
      <c r="AC122" s="159">
        <f t="shared" si="150"/>
        <v>609.17491534163548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577.64644155851454</v>
      </c>
      <c r="AK122" s="159">
        <f t="shared" ref="AK122:AM122" si="151">AJ58</f>
        <v>0</v>
      </c>
      <c r="AL122" s="159">
        <f t="shared" si="151"/>
        <v>1192.675301349527</v>
      </c>
      <c r="AM122" s="159">
        <f t="shared" si="151"/>
        <v>722.06229705422516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537.30015996681527</v>
      </c>
      <c r="AU122" s="159">
        <f t="shared" si="147"/>
        <v>0</v>
      </c>
      <c r="AV122" s="159">
        <f t="shared" si="147"/>
        <v>1306.5667278023423</v>
      </c>
      <c r="AW122" s="158">
        <f t="shared" si="147"/>
        <v>819.07227702674811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667.62825366847403</v>
      </c>
      <c r="BE122" s="159">
        <f t="shared" ref="BE122:BG122" si="152">BD58</f>
        <v>0</v>
      </c>
      <c r="BF122" s="159">
        <f t="shared" si="152"/>
        <v>1357.0700976577177</v>
      </c>
      <c r="BG122" s="159">
        <f t="shared" si="152"/>
        <v>821.83708374996354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718.09148191421502</v>
      </c>
      <c r="BO122" s="159">
        <f t="shared" ref="BO122:BQ122" si="153">BN58</f>
        <v>0</v>
      </c>
      <c r="BP122" s="159">
        <f t="shared" si="153"/>
        <v>1448.625550774153</v>
      </c>
      <c r="BQ122" s="159">
        <f t="shared" si="153"/>
        <v>877.45654673094577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614.79012069802479</v>
      </c>
      <c r="G123" s="159">
        <f t="shared" si="148"/>
        <v>595.42022240080541</v>
      </c>
      <c r="H123" s="158">
        <f t="shared" si="148"/>
        <v>821.29513764456351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172.86678063632087</v>
      </c>
      <c r="R123" s="159">
        <f t="shared" si="154"/>
        <v>854.2908452885697</v>
      </c>
      <c r="S123" s="159">
        <f t="shared" si="154"/>
        <v>1121.8463827184223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125.88090851895552</v>
      </c>
      <c r="AB123" s="159">
        <f t="shared" si="155"/>
        <v>817.00750368320007</v>
      </c>
      <c r="AC123" s="159">
        <f t="shared" si="155"/>
        <v>1089.2062589559341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156.4568627061694</v>
      </c>
      <c r="AL123" s="159">
        <f t="shared" si="156"/>
        <v>1000.8291603136821</v>
      </c>
      <c r="AM123" s="159">
        <f t="shared" si="156"/>
        <v>1335.0980169424151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136.19278363720616</v>
      </c>
      <c r="AV123" s="159">
        <f t="shared" si="147"/>
        <v>1061.0737756093263</v>
      </c>
      <c r="AW123" s="158">
        <f t="shared" si="147"/>
        <v>1465.6726055493732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182.94238946481508</v>
      </c>
      <c r="BF123" s="159">
        <f t="shared" si="157"/>
        <v>1141.0210061960306</v>
      </c>
      <c r="BG123" s="159">
        <f t="shared" si="157"/>
        <v>1522.5720394153088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197.85265783252686</v>
      </c>
      <c r="BP123" s="159">
        <f t="shared" si="158"/>
        <v>1219.1593023894313</v>
      </c>
      <c r="BQ123" s="159">
        <f t="shared" si="158"/>
        <v>1627.1616191973551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354.08137036232336</v>
      </c>
      <c r="F124" s="159">
        <f t="shared" si="148"/>
        <v>697.83157319096165</v>
      </c>
      <c r="G124" s="159">
        <f t="shared" si="148"/>
        <v>13.40149623377096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360.34551349393547</v>
      </c>
      <c r="Q124" s="159">
        <f t="shared" si="159"/>
        <v>712.46560122605035</v>
      </c>
      <c r="R124" s="159">
        <f t="shared" si="159"/>
        <v>69.817466007654616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401.93221024887475</v>
      </c>
      <c r="AA124" s="159">
        <f t="shared" si="160"/>
        <v>730.14007616634376</v>
      </c>
      <c r="AB124" s="159">
        <f t="shared" si="160"/>
        <v>93.967643610807613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406.62895218691494</v>
      </c>
      <c r="AK124" s="159">
        <f t="shared" si="161"/>
        <v>743.53305070872671</v>
      </c>
      <c r="AL124" s="159">
        <f t="shared" si="161"/>
        <v>94.313005340345114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433.25044724042704</v>
      </c>
      <c r="AU124" s="159">
        <f t="shared" si="147"/>
        <v>766.07157841276853</v>
      </c>
      <c r="AV124" s="159">
        <f t="shared" si="147"/>
        <v>118.34960362079624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454.15134386443299</v>
      </c>
      <c r="BE124" s="159">
        <f t="shared" si="162"/>
        <v>838.4865006859892</v>
      </c>
      <c r="BF124" s="159">
        <f t="shared" si="162"/>
        <v>103.70061706148741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480.60855320021039</v>
      </c>
      <c r="BO124" s="159">
        <f t="shared" si="163"/>
        <v>891.36686045300951</v>
      </c>
      <c r="BP124" s="159">
        <f t="shared" si="163"/>
        <v>108.91332700246953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374.63236410445933</v>
      </c>
      <c r="F125" s="154">
        <f t="shared" si="148"/>
        <v>737.37830611101356</v>
      </c>
      <c r="G125" s="154">
        <f t="shared" si="148"/>
        <v>0</v>
      </c>
      <c r="H125" s="153">
        <f t="shared" si="148"/>
        <v>8.0228857485807961</v>
      </c>
      <c r="N125" s="152"/>
      <c r="O125" s="155" t="str">
        <f>N39</f>
        <v>D</v>
      </c>
      <c r="P125" s="159">
        <f t="shared" ref="P125:S125" si="164">O116</f>
        <v>391.53133421081168</v>
      </c>
      <c r="Q125" s="159">
        <f t="shared" si="164"/>
        <v>773.1234241618713</v>
      </c>
      <c r="R125" s="159">
        <f t="shared" si="164"/>
        <v>0</v>
      </c>
      <c r="S125" s="159">
        <f t="shared" si="164"/>
        <v>40.863782050228217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442.30196132516755</v>
      </c>
      <c r="AA125" s="159">
        <f t="shared" si="165"/>
        <v>802.43482133894327</v>
      </c>
      <c r="AB125" s="159">
        <f t="shared" si="165"/>
        <v>0</v>
      </c>
      <c r="AC125" s="159">
        <f t="shared" si="165"/>
        <v>56.549387539578944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446.09106087226371</v>
      </c>
      <c r="AK125" s="159">
        <f t="shared" si="166"/>
        <v>814.63492843766528</v>
      </c>
      <c r="AL125" s="159">
        <f t="shared" si="166"/>
        <v>0</v>
      </c>
      <c r="AM125" s="159">
        <f t="shared" si="166"/>
        <v>56.617337202455921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478.6548507961021</v>
      </c>
      <c r="AU125" s="154">
        <f t="shared" si="147"/>
        <v>845.26000630092858</v>
      </c>
      <c r="AV125" s="154">
        <f t="shared" si="147"/>
        <v>0</v>
      </c>
      <c r="AW125" s="153">
        <f t="shared" si="147"/>
        <v>74.086840526788592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500.123329804695</v>
      </c>
      <c r="BE125" s="159">
        <f t="shared" si="167"/>
        <v>922.16813469318208</v>
      </c>
      <c r="BF125" s="159">
        <f t="shared" si="167"/>
        <v>0</v>
      </c>
      <c r="BG125" s="159">
        <f t="shared" si="167"/>
        <v>62.508847781305349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530.25330534892259</v>
      </c>
      <c r="BO125" s="159">
        <f t="shared" si="168"/>
        <v>982.16826701543619</v>
      </c>
      <c r="BP125" s="159">
        <f t="shared" si="168"/>
        <v>0</v>
      </c>
      <c r="BQ125" s="159">
        <f t="shared" si="168"/>
        <v>65.787378507313406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1.1412153833642356E-85</v>
      </c>
      <c r="F134" s="130" t="e">
        <f t="shared" si="169"/>
        <v>#DIV/0!</v>
      </c>
      <c r="G134" s="148">
        <f t="shared" si="169"/>
        <v>445.1782813654238</v>
      </c>
      <c r="H134" s="148">
        <f t="shared" si="169"/>
        <v>278.68197660685564</v>
      </c>
      <c r="N134" s="130" t="s">
        <v>11</v>
      </c>
      <c r="O134" s="130">
        <f t="shared" ref="O134:R137" si="170">O129*P122</f>
        <v>4.9761719166869188E-86</v>
      </c>
      <c r="P134" s="130" t="e">
        <f t="shared" si="170"/>
        <v>#DIV/0!</v>
      </c>
      <c r="Q134" s="148">
        <f t="shared" si="170"/>
        <v>993.70272095763153</v>
      </c>
      <c r="R134" s="148">
        <f t="shared" si="170"/>
        <v>592.22039706849807</v>
      </c>
      <c r="W134" s="130" t="s">
        <v>11</v>
      </c>
      <c r="X134" s="130">
        <f t="shared" ref="X134:AA137" si="171">X129*Z122</f>
        <v>4.1784674258780504E-86</v>
      </c>
      <c r="Y134" s="130" t="e">
        <f t="shared" si="171"/>
        <v>#DIV/0!</v>
      </c>
      <c r="Z134" s="148">
        <f t="shared" si="171"/>
        <v>1006.835884959848</v>
      </c>
      <c r="AA134" s="148">
        <f t="shared" si="171"/>
        <v>609.17491534163548</v>
      </c>
      <c r="AG134" s="130" t="s">
        <v>11</v>
      </c>
      <c r="AH134" s="130">
        <f t="shared" ref="AH134:AK137" si="172">AH129*AJ122</f>
        <v>4.9892216580799225E-86</v>
      </c>
      <c r="AI134" s="130" t="e">
        <f t="shared" si="172"/>
        <v>#DIV/0!</v>
      </c>
      <c r="AJ134" s="148">
        <f t="shared" si="172"/>
        <v>1192.675301349527</v>
      </c>
      <c r="AK134" s="148">
        <f t="shared" si="172"/>
        <v>722.06229705422516</v>
      </c>
      <c r="AQ134" s="130" t="s">
        <v>11</v>
      </c>
      <c r="AR134" s="130">
        <f t="shared" ref="AR134:AU137" si="173">AR129*AT122</f>
        <v>4.6407445837692239E-86</v>
      </c>
      <c r="AS134" s="130" t="e">
        <f t="shared" si="173"/>
        <v>#DIV/0!</v>
      </c>
      <c r="AT134" s="148">
        <f t="shared" si="173"/>
        <v>1306.5667278023423</v>
      </c>
      <c r="AU134" s="148">
        <f t="shared" si="173"/>
        <v>819.07227702674811</v>
      </c>
      <c r="BA134" s="130" t="s">
        <v>11</v>
      </c>
      <c r="BB134" s="130">
        <f t="shared" ref="BB134:BE137" si="174">BB129*BD122</f>
        <v>5.7664084864122E-86</v>
      </c>
      <c r="BC134" s="130" t="e">
        <f t="shared" si="174"/>
        <v>#DIV/0!</v>
      </c>
      <c r="BD134" s="148">
        <f t="shared" si="174"/>
        <v>1357.0700976577177</v>
      </c>
      <c r="BE134" s="148">
        <f t="shared" si="174"/>
        <v>821.83708374996354</v>
      </c>
      <c r="BK134" s="130" t="s">
        <v>11</v>
      </c>
      <c r="BL134" s="130">
        <f t="shared" ref="BL134:BO137" si="175">BL129*BN122</f>
        <v>6.2022671937228338E-86</v>
      </c>
      <c r="BM134" s="130" t="e">
        <f t="shared" si="175"/>
        <v>#DIV/0!</v>
      </c>
      <c r="BN134" s="148">
        <f t="shared" si="175"/>
        <v>1448.625550774153</v>
      </c>
      <c r="BO134" s="148">
        <f t="shared" si="175"/>
        <v>877.45654673094577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5.3100373596769413E-86</v>
      </c>
      <c r="G135" s="148">
        <f t="shared" si="169"/>
        <v>595.42022240080541</v>
      </c>
      <c r="H135" s="148">
        <f t="shared" si="169"/>
        <v>821.29513764456351</v>
      </c>
      <c r="N135" s="130" t="s">
        <v>12</v>
      </c>
      <c r="O135" s="130" t="e">
        <f t="shared" si="170"/>
        <v>#DIV/0!</v>
      </c>
      <c r="P135" s="130">
        <f t="shared" si="170"/>
        <v>1.493077120991693E-86</v>
      </c>
      <c r="Q135" s="148">
        <f t="shared" si="170"/>
        <v>854.2908452885697</v>
      </c>
      <c r="R135" s="148">
        <f t="shared" si="170"/>
        <v>1121.8463827184223</v>
      </c>
      <c r="W135" s="130" t="s">
        <v>12</v>
      </c>
      <c r="X135" s="130" t="e">
        <f t="shared" si="171"/>
        <v>#DIV/0!</v>
      </c>
      <c r="Y135" s="130">
        <f t="shared" si="171"/>
        <v>1.0872528763910515E-86</v>
      </c>
      <c r="Z135" s="148">
        <f t="shared" si="171"/>
        <v>817.00750368320007</v>
      </c>
      <c r="AA135" s="148">
        <f t="shared" si="171"/>
        <v>1089.2062589559341</v>
      </c>
      <c r="AG135" s="130" t="s">
        <v>12</v>
      </c>
      <c r="AH135" s="130" t="e">
        <f t="shared" si="172"/>
        <v>#DIV/0!</v>
      </c>
      <c r="AI135" s="130">
        <f t="shared" si="172"/>
        <v>1.3513421217704917E-86</v>
      </c>
      <c r="AJ135" s="148">
        <f t="shared" si="172"/>
        <v>1000.8291603136821</v>
      </c>
      <c r="AK135" s="148">
        <f t="shared" si="172"/>
        <v>1335.0980169424151</v>
      </c>
      <c r="AQ135" s="130" t="s">
        <v>12</v>
      </c>
      <c r="AR135" s="130" t="e">
        <f t="shared" si="173"/>
        <v>#DIV/0!</v>
      </c>
      <c r="AS135" s="130">
        <f t="shared" si="173"/>
        <v>1.1763181366851893E-86</v>
      </c>
      <c r="AT135" s="148">
        <f t="shared" si="173"/>
        <v>1061.0737756093263</v>
      </c>
      <c r="AU135" s="148">
        <f t="shared" si="173"/>
        <v>1465.6726055493732</v>
      </c>
      <c r="BA135" s="130" t="s">
        <v>12</v>
      </c>
      <c r="BB135" s="130" t="e">
        <f t="shared" si="174"/>
        <v>#DIV/0!</v>
      </c>
      <c r="BC135" s="130">
        <f t="shared" si="174"/>
        <v>1.580101712798812E-86</v>
      </c>
      <c r="BD135" s="148">
        <f t="shared" si="174"/>
        <v>1141.0210061960306</v>
      </c>
      <c r="BE135" s="148">
        <f t="shared" si="174"/>
        <v>1522.5720394153088</v>
      </c>
      <c r="BK135" s="130" t="s">
        <v>12</v>
      </c>
      <c r="BL135" s="130" t="e">
        <f t="shared" si="175"/>
        <v>#DIV/0!</v>
      </c>
      <c r="BM135" s="130">
        <f t="shared" si="175"/>
        <v>1.7088840068042291E-86</v>
      </c>
      <c r="BN135" s="148">
        <f t="shared" si="175"/>
        <v>1219.1593023894313</v>
      </c>
      <c r="BO135" s="148">
        <f t="shared" si="175"/>
        <v>1627.1616191973551</v>
      </c>
    </row>
    <row r="136" spans="4:67" x14ac:dyDescent="0.3">
      <c r="D136" s="130" t="s">
        <v>13</v>
      </c>
      <c r="E136" s="148">
        <f t="shared" si="169"/>
        <v>354.08137036232336</v>
      </c>
      <c r="F136" s="148">
        <f t="shared" si="169"/>
        <v>697.83157319096165</v>
      </c>
      <c r="G136" s="130">
        <f t="shared" si="169"/>
        <v>1.1575079572862474E-87</v>
      </c>
      <c r="H136" s="130" t="e">
        <f t="shared" si="169"/>
        <v>#DIV/0!</v>
      </c>
      <c r="N136" s="130" t="s">
        <v>13</v>
      </c>
      <c r="O136" s="148">
        <f t="shared" si="170"/>
        <v>360.34551349393547</v>
      </c>
      <c r="P136" s="148">
        <f t="shared" si="170"/>
        <v>712.46560122605035</v>
      </c>
      <c r="Q136" s="130">
        <f t="shared" si="170"/>
        <v>6.0302425230531522E-87</v>
      </c>
      <c r="R136" s="130" t="e">
        <f t="shared" si="170"/>
        <v>#DIV/0!</v>
      </c>
      <c r="W136" s="130" t="s">
        <v>13</v>
      </c>
      <c r="X136" s="148">
        <f t="shared" si="171"/>
        <v>401.93221024887475</v>
      </c>
      <c r="Y136" s="148">
        <f t="shared" si="171"/>
        <v>730.14007616634376</v>
      </c>
      <c r="Z136" s="130">
        <f t="shared" si="171"/>
        <v>8.1161307147823159E-87</v>
      </c>
      <c r="AA136" s="130" t="e">
        <f t="shared" si="171"/>
        <v>#DIV/0!</v>
      </c>
      <c r="AG136" s="130" t="s">
        <v>13</v>
      </c>
      <c r="AH136" s="148">
        <f t="shared" si="172"/>
        <v>406.62895218691494</v>
      </c>
      <c r="AI136" s="148">
        <f t="shared" si="172"/>
        <v>743.53305070872671</v>
      </c>
      <c r="AJ136" s="130">
        <f t="shared" si="172"/>
        <v>8.1459601415200884E-87</v>
      </c>
      <c r="AK136" s="130" t="e">
        <f t="shared" si="172"/>
        <v>#DIV/0!</v>
      </c>
      <c r="AQ136" s="130" t="s">
        <v>13</v>
      </c>
      <c r="AR136" s="148">
        <f t="shared" si="173"/>
        <v>433.25044724042704</v>
      </c>
      <c r="AS136" s="148">
        <f t="shared" si="173"/>
        <v>766.07157841276853</v>
      </c>
      <c r="AT136" s="130">
        <f t="shared" si="173"/>
        <v>1.0222038311478751E-86</v>
      </c>
      <c r="AU136" s="130" t="e">
        <f t="shared" si="173"/>
        <v>#DIV/0!</v>
      </c>
      <c r="BA136" s="130" t="s">
        <v>13</v>
      </c>
      <c r="BB136" s="148">
        <f t="shared" si="174"/>
        <v>454.15134386443299</v>
      </c>
      <c r="BC136" s="148">
        <f t="shared" si="174"/>
        <v>838.4865006859892</v>
      </c>
      <c r="BD136" s="130">
        <f t="shared" si="174"/>
        <v>8.9567826853308011E-87</v>
      </c>
      <c r="BE136" s="130" t="e">
        <f t="shared" si="174"/>
        <v>#DIV/0!</v>
      </c>
      <c r="BK136" s="130" t="s">
        <v>13</v>
      </c>
      <c r="BL136" s="148">
        <f t="shared" si="175"/>
        <v>480.60855320021039</v>
      </c>
      <c r="BM136" s="148">
        <f t="shared" si="175"/>
        <v>891.36686045300951</v>
      </c>
      <c r="BN136" s="130">
        <f t="shared" si="175"/>
        <v>9.4070125052301079E-87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374.63236410445933</v>
      </c>
      <c r="F137" s="148">
        <f t="shared" si="169"/>
        <v>737.37830611101356</v>
      </c>
      <c r="G137" s="130" t="e">
        <f t="shared" si="169"/>
        <v>#DIV/0!</v>
      </c>
      <c r="H137" s="130">
        <f t="shared" si="169"/>
        <v>6.9294905079174285E-88</v>
      </c>
      <c r="N137" s="130" t="s">
        <v>14</v>
      </c>
      <c r="O137" s="148">
        <f t="shared" si="170"/>
        <v>391.53133421081168</v>
      </c>
      <c r="P137" s="148">
        <f t="shared" si="170"/>
        <v>773.1234241618713</v>
      </c>
      <c r="Q137" s="130" t="e">
        <f t="shared" si="170"/>
        <v>#DIV/0!</v>
      </c>
      <c r="R137" s="130">
        <f t="shared" si="170"/>
        <v>3.5294680581080613E-87</v>
      </c>
      <c r="W137" s="130" t="s">
        <v>14</v>
      </c>
      <c r="X137" s="148">
        <f t="shared" si="171"/>
        <v>442.30196132516755</v>
      </c>
      <c r="Y137" s="148">
        <f t="shared" si="171"/>
        <v>802.43482133894327</v>
      </c>
      <c r="Z137" s="130" t="e">
        <f t="shared" si="171"/>
        <v>#DIV/0!</v>
      </c>
      <c r="AA137" s="130">
        <f t="shared" si="171"/>
        <v>4.8842580645421006E-87</v>
      </c>
      <c r="AG137" s="130" t="s">
        <v>14</v>
      </c>
      <c r="AH137" s="148">
        <f t="shared" si="172"/>
        <v>446.09106087226371</v>
      </c>
      <c r="AI137" s="148">
        <f t="shared" si="172"/>
        <v>814.63492843766528</v>
      </c>
      <c r="AJ137" s="130" t="e">
        <f t="shared" si="172"/>
        <v>#DIV/0!</v>
      </c>
      <c r="AK137" s="130">
        <f t="shared" si="172"/>
        <v>4.8901269820198988E-87</v>
      </c>
      <c r="AQ137" s="130" t="s">
        <v>14</v>
      </c>
      <c r="AR137" s="148">
        <f t="shared" si="173"/>
        <v>478.6548507961021</v>
      </c>
      <c r="AS137" s="148">
        <f t="shared" si="173"/>
        <v>845.26000630092858</v>
      </c>
      <c r="AT137" s="130" t="e">
        <f t="shared" si="173"/>
        <v>#DIV/0!</v>
      </c>
      <c r="AU137" s="130">
        <f t="shared" si="173"/>
        <v>6.3989950035470541E-87</v>
      </c>
      <c r="BA137" s="130" t="s">
        <v>14</v>
      </c>
      <c r="BB137" s="148">
        <f t="shared" si="174"/>
        <v>500.123329804695</v>
      </c>
      <c r="BC137" s="148">
        <f t="shared" si="174"/>
        <v>922.16813469318208</v>
      </c>
      <c r="BD137" s="130" t="e">
        <f t="shared" si="174"/>
        <v>#DIV/0!</v>
      </c>
      <c r="BE137" s="130">
        <f t="shared" si="174"/>
        <v>5.3989858628864742E-87</v>
      </c>
      <c r="BK137" s="130" t="s">
        <v>14</v>
      </c>
      <c r="BL137" s="148">
        <f t="shared" si="175"/>
        <v>530.25330534892259</v>
      </c>
      <c r="BM137" s="148">
        <f t="shared" si="175"/>
        <v>982.16826701543619</v>
      </c>
      <c r="BN137" s="130" t="e">
        <f t="shared" si="175"/>
        <v>#DIV/0!</v>
      </c>
      <c r="BO137" s="130">
        <f t="shared" si="175"/>
        <v>5.6821576324683514E-87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4.1784861591947095E-73</v>
      </c>
      <c r="H140" s="130">
        <f>'Mode Choice Q'!O38</f>
        <v>2.3440011163911381E-71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1.4474456742856643E-50</v>
      </c>
      <c r="H141" s="130">
        <f>'Mode Choice Q'!O39</f>
        <v>8.0154266884834369E-53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2.8639274550438429E-65</v>
      </c>
      <c r="F142" s="130">
        <f>'Mode Choice Q'!M40</f>
        <v>1.4474456742856643E-50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1.5859386617993659E-67</v>
      </c>
      <c r="F143" s="130">
        <f>'Mode Choice Q'!M41</f>
        <v>8.0154266884834369E-53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9.1092135627330752E-5</v>
      </c>
      <c r="F145" s="130" t="e">
        <f t="shared" si="176"/>
        <v>#DIV/0!</v>
      </c>
      <c r="G145" s="217">
        <f t="shared" si="176"/>
        <v>1.8601712870595112E-70</v>
      </c>
      <c r="H145" s="130">
        <f t="shared" si="176"/>
        <v>6.5323086428455869E-69</v>
      </c>
      <c r="N145" s="130" t="s">
        <v>11</v>
      </c>
      <c r="O145" s="130">
        <f t="shared" ref="O145:R148" si="177">O140*P122</f>
        <v>3.9719945397466221E-5</v>
      </c>
      <c r="P145" s="130" t="e">
        <f t="shared" si="177"/>
        <v>#DIV/0!</v>
      </c>
      <c r="Q145" s="149">
        <f t="shared" si="177"/>
        <v>3.0651174853986097E-84</v>
      </c>
      <c r="R145" s="130">
        <f t="shared" si="177"/>
        <v>1.826728513448195E-84</v>
      </c>
      <c r="W145" s="130" t="s">
        <v>11</v>
      </c>
      <c r="X145" s="130">
        <f t="shared" ref="X145:AA148" si="178">X140*Z122</f>
        <v>3.3352645523442332E-5</v>
      </c>
      <c r="Y145" s="130" t="e">
        <f t="shared" si="178"/>
        <v>#DIV/0!</v>
      </c>
      <c r="Z145" s="149">
        <f t="shared" si="178"/>
        <v>3.1056272774851279E-84</v>
      </c>
      <c r="AA145" s="130">
        <f t="shared" si="178"/>
        <v>1.8790254321538445E-84</v>
      </c>
      <c r="AG145" s="130" t="s">
        <v>11</v>
      </c>
      <c r="AH145" s="130">
        <f t="shared" ref="AH145:AK148" si="179">AH140*AJ122</f>
        <v>3.9824108803445627E-5</v>
      </c>
      <c r="AI145" s="130" t="e">
        <f t="shared" si="179"/>
        <v>#DIV/0!</v>
      </c>
      <c r="AJ145" s="149">
        <f t="shared" si="179"/>
        <v>3.6788567078154943E-84</v>
      </c>
      <c r="AK145" s="130">
        <f t="shared" si="179"/>
        <v>2.2272312690410303E-84</v>
      </c>
      <c r="AQ145" s="130" t="s">
        <v>11</v>
      </c>
      <c r="AR145" s="130">
        <f t="shared" ref="AR145:AU148" si="180">AR140*AT122</f>
        <v>3.7042554911090306E-5</v>
      </c>
      <c r="AS145" s="130" t="e">
        <f t="shared" si="180"/>
        <v>#DIV/0!</v>
      </c>
      <c r="AT145" s="149">
        <f t="shared" si="180"/>
        <v>4.0301595625778273E-84</v>
      </c>
      <c r="AU145" s="130">
        <f t="shared" si="180"/>
        <v>2.5264625980902209E-84</v>
      </c>
      <c r="BA145" s="130" t="s">
        <v>11</v>
      </c>
      <c r="BB145" s="130">
        <f t="shared" ref="BB145:BE148" si="181">BB140*BD122</f>
        <v>4.6027636113559306E-5</v>
      </c>
      <c r="BC145" s="130" t="e">
        <f t="shared" si="181"/>
        <v>#DIV/0!</v>
      </c>
      <c r="BD145" s="149">
        <f t="shared" si="181"/>
        <v>4.1859393131516054E-84</v>
      </c>
      <c r="BE145" s="130">
        <f t="shared" si="181"/>
        <v>2.5349907597348908E-84</v>
      </c>
      <c r="BK145" s="130" t="s">
        <v>11</v>
      </c>
      <c r="BL145" s="130">
        <f t="shared" ref="BL145:BO148" si="182">BL140*BN122</f>
        <v>4.9506672679264392E-5</v>
      </c>
      <c r="BM145" s="130" t="e">
        <f t="shared" si="182"/>
        <v>#DIV/0!</v>
      </c>
      <c r="BN145" s="149">
        <f t="shared" si="182"/>
        <v>4.468345926630873E-84</v>
      </c>
      <c r="BO145" s="130">
        <f t="shared" si="182"/>
        <v>2.7065513129224654E-84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4.2384868834133517E-5</v>
      </c>
      <c r="G146" s="130">
        <f t="shared" si="176"/>
        <v>8.6183842529625391E-48</v>
      </c>
      <c r="H146" s="130">
        <f t="shared" si="176"/>
        <v>6.583030965397912E-50</v>
      </c>
      <c r="N146" s="130" t="s">
        <v>12</v>
      </c>
      <c r="O146" s="130" t="e">
        <f t="shared" si="177"/>
        <v>#DIV/0!</v>
      </c>
      <c r="P146" s="130">
        <f t="shared" si="177"/>
        <v>1.19177839336951E-5</v>
      </c>
      <c r="Q146" s="130">
        <f t="shared" si="177"/>
        <v>7.1100168133266324E-85</v>
      </c>
      <c r="R146" s="130">
        <f t="shared" si="177"/>
        <v>9.3368045403826476E-85</v>
      </c>
      <c r="W146" s="130" t="s">
        <v>12</v>
      </c>
      <c r="X146" s="130" t="e">
        <f t="shared" si="178"/>
        <v>#DIV/0!</v>
      </c>
      <c r="Y146" s="130">
        <f t="shared" si="178"/>
        <v>8.6784833013251644E-6</v>
      </c>
      <c r="Z146" s="130">
        <f t="shared" si="178"/>
        <v>6.7997182924737779E-85</v>
      </c>
      <c r="AA146" s="130">
        <f t="shared" si="178"/>
        <v>9.065150185170679E-85</v>
      </c>
      <c r="AG146" s="130" t="s">
        <v>12</v>
      </c>
      <c r="AH146" s="130" t="e">
        <f t="shared" si="179"/>
        <v>#DIV/0!</v>
      </c>
      <c r="AI146" s="130">
        <f t="shared" si="179"/>
        <v>1.0786451149331768E-5</v>
      </c>
      <c r="AJ146" s="130">
        <f t="shared" si="179"/>
        <v>8.3296130309042253E-85</v>
      </c>
      <c r="AK146" s="130">
        <f t="shared" si="179"/>
        <v>1.1111636511442582E-84</v>
      </c>
      <c r="AQ146" s="130" t="s">
        <v>12</v>
      </c>
      <c r="AR146" s="130" t="e">
        <f t="shared" si="180"/>
        <v>#DIV/0!</v>
      </c>
      <c r="AS146" s="130">
        <f t="shared" si="180"/>
        <v>9.3894047354965156E-6</v>
      </c>
      <c r="AT146" s="130">
        <f t="shared" si="180"/>
        <v>8.8310116236981539E-85</v>
      </c>
      <c r="AU146" s="130">
        <f t="shared" si="180"/>
        <v>1.2198371228908835E-84</v>
      </c>
      <c r="BA146" s="130" t="s">
        <v>12</v>
      </c>
      <c r="BB146" s="130" t="e">
        <f t="shared" si="181"/>
        <v>#DIV/0!</v>
      </c>
      <c r="BC146" s="130">
        <f t="shared" si="181"/>
        <v>1.261241669411567E-5</v>
      </c>
      <c r="BD146" s="130">
        <f t="shared" si="181"/>
        <v>9.4963894125217735E-85</v>
      </c>
      <c r="BE146" s="130">
        <f t="shared" si="181"/>
        <v>1.267192883951265E-84</v>
      </c>
      <c r="BK146" s="130" t="s">
        <v>12</v>
      </c>
      <c r="BL146" s="130" t="e">
        <f t="shared" si="182"/>
        <v>#DIV/0!</v>
      </c>
      <c r="BM146" s="130">
        <f t="shared" si="182"/>
        <v>1.364036061801878E-5</v>
      </c>
      <c r="BN146" s="130">
        <f t="shared" si="182"/>
        <v>1.0146711961058639E-84</v>
      </c>
      <c r="BO146" s="130">
        <f t="shared" si="182"/>
        <v>1.3542397807839153E-84</v>
      </c>
    </row>
    <row r="147" spans="4:67" x14ac:dyDescent="0.3">
      <c r="D147" s="130" t="s">
        <v>13</v>
      </c>
      <c r="E147" s="130">
        <f t="shared" si="176"/>
        <v>1.014063357900205E-62</v>
      </c>
      <c r="F147" s="130">
        <f t="shared" si="176"/>
        <v>1.0100732919952173E-47</v>
      </c>
      <c r="G147" s="130">
        <f t="shared" si="176"/>
        <v>9.239261349948062E-7</v>
      </c>
      <c r="H147" s="130" t="e">
        <f t="shared" si="176"/>
        <v>#DIV/0!</v>
      </c>
      <c r="N147" s="130" t="s">
        <v>13</v>
      </c>
      <c r="O147" s="130">
        <f t="shared" si="177"/>
        <v>1.1115007646661107E-84</v>
      </c>
      <c r="P147" s="130">
        <f t="shared" si="177"/>
        <v>5.9296461287993435E-85</v>
      </c>
      <c r="Q147" s="130">
        <f t="shared" si="177"/>
        <v>4.8133566878175821E-6</v>
      </c>
      <c r="R147" s="130" t="e">
        <f t="shared" si="177"/>
        <v>#DIV/0!</v>
      </c>
      <c r="W147" s="130" t="s">
        <v>13</v>
      </c>
      <c r="X147" s="130">
        <f t="shared" si="178"/>
        <v>1.2397766651896525E-84</v>
      </c>
      <c r="Y147" s="130">
        <f t="shared" si="178"/>
        <v>6.0767456964527438E-85</v>
      </c>
      <c r="Z147" s="130">
        <f t="shared" si="178"/>
        <v>6.4783185594697877E-6</v>
      </c>
      <c r="AA147" s="130" t="e">
        <f t="shared" si="178"/>
        <v>#DIV/0!</v>
      </c>
      <c r="AG147" s="130" t="s">
        <v>13</v>
      </c>
      <c r="AH147" s="130">
        <f t="shared" si="179"/>
        <v>1.2542639615762605E-84</v>
      </c>
      <c r="AI147" s="130">
        <f t="shared" si="179"/>
        <v>6.1882115686459919E-85</v>
      </c>
      <c r="AJ147" s="130">
        <f t="shared" si="179"/>
        <v>6.5021284925086539E-6</v>
      </c>
      <c r="AK147" s="130" t="e">
        <f t="shared" si="179"/>
        <v>#DIV/0!</v>
      </c>
      <c r="AQ147" s="130" t="s">
        <v>13</v>
      </c>
      <c r="AR147" s="130">
        <f t="shared" si="180"/>
        <v>1.3363790733245069E-84</v>
      </c>
      <c r="AS147" s="130">
        <f t="shared" si="180"/>
        <v>6.3757932474233589E-85</v>
      </c>
      <c r="AT147" s="130">
        <f t="shared" si="180"/>
        <v>8.1592599769556747E-6</v>
      </c>
      <c r="AU147" s="130" t="e">
        <f t="shared" si="180"/>
        <v>#DIV/0!</v>
      </c>
      <c r="BA147" s="130" t="s">
        <v>13</v>
      </c>
      <c r="BB147" s="130">
        <f t="shared" si="181"/>
        <v>1.4008487606380439E-84</v>
      </c>
      <c r="BC147" s="130">
        <f t="shared" si="181"/>
        <v>6.9784818021911708E-85</v>
      </c>
      <c r="BD147" s="130">
        <f t="shared" si="181"/>
        <v>7.1493293470289382E-6</v>
      </c>
      <c r="BE147" s="130" t="e">
        <f t="shared" si="181"/>
        <v>#DIV/0!</v>
      </c>
      <c r="BK147" s="130" t="s">
        <v>13</v>
      </c>
      <c r="BL147" s="130">
        <f t="shared" si="182"/>
        <v>1.4824571262383635E-84</v>
      </c>
      <c r="BM147" s="130">
        <f t="shared" si="182"/>
        <v>7.4185898158867569E-85</v>
      </c>
      <c r="BN147" s="130">
        <f t="shared" si="182"/>
        <v>7.5087040664340891E-6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5.9414395019455897E-65</v>
      </c>
      <c r="F148" s="130">
        <f t="shared" si="176"/>
        <v>5.9104017543109278E-50</v>
      </c>
      <c r="G148" s="130" t="e">
        <f t="shared" si="176"/>
        <v>#DIV/0!</v>
      </c>
      <c r="H148" s="130">
        <f t="shared" si="176"/>
        <v>5.5311389802222081E-7</v>
      </c>
      <c r="N148" s="130" t="s">
        <v>14</v>
      </c>
      <c r="O148" s="130">
        <f t="shared" si="177"/>
        <v>1.2076947292792749E-84</v>
      </c>
      <c r="P148" s="130">
        <f t="shared" si="177"/>
        <v>6.434483729848195E-85</v>
      </c>
      <c r="Q148" s="130" t="e">
        <f t="shared" si="177"/>
        <v>#DIV/0!</v>
      </c>
      <c r="R148" s="130">
        <f t="shared" si="177"/>
        <v>2.8172314159815143E-6</v>
      </c>
      <c r="W148" s="130" t="s">
        <v>14</v>
      </c>
      <c r="X148" s="130">
        <f t="shared" si="178"/>
        <v>1.3642988460144047E-84</v>
      </c>
      <c r="Y148" s="130">
        <f t="shared" si="178"/>
        <v>6.678434051802868E-85</v>
      </c>
      <c r="Z148" s="130" t="e">
        <f t="shared" si="178"/>
        <v>#DIV/0!</v>
      </c>
      <c r="AA148" s="130">
        <f t="shared" si="178"/>
        <v>3.898628642233708E-6</v>
      </c>
      <c r="AG148" s="130" t="s">
        <v>14</v>
      </c>
      <c r="AH148" s="130">
        <f t="shared" si="179"/>
        <v>1.3759864815927071E-84</v>
      </c>
      <c r="AI148" s="130">
        <f t="shared" si="179"/>
        <v>6.7799720316076238E-85</v>
      </c>
      <c r="AJ148" s="130" t="e">
        <f t="shared" si="179"/>
        <v>#DIV/0!</v>
      </c>
      <c r="AK148" s="130">
        <f t="shared" si="179"/>
        <v>3.9033132288127735E-6</v>
      </c>
      <c r="AQ148" s="130" t="s">
        <v>14</v>
      </c>
      <c r="AR148" s="130">
        <f t="shared" si="180"/>
        <v>1.4764308496932748E-84</v>
      </c>
      <c r="AS148" s="130">
        <f t="shared" si="180"/>
        <v>7.0348557397944855E-85</v>
      </c>
      <c r="AT148" s="130" t="e">
        <f t="shared" si="180"/>
        <v>#DIV/0!</v>
      </c>
      <c r="AU148" s="130">
        <f t="shared" si="180"/>
        <v>5.1076959637835479E-6</v>
      </c>
      <c r="BA148" s="130" t="s">
        <v>14</v>
      </c>
      <c r="BB148" s="130">
        <f t="shared" si="181"/>
        <v>1.5426512685432265E-84</v>
      </c>
      <c r="BC148" s="130">
        <f t="shared" si="181"/>
        <v>7.6749399558037273E-85</v>
      </c>
      <c r="BD148" s="130" t="e">
        <f t="shared" si="181"/>
        <v>#DIV/0!</v>
      </c>
      <c r="BE148" s="130">
        <f t="shared" si="181"/>
        <v>4.3094858309943511E-6</v>
      </c>
      <c r="BK148" s="130" t="s">
        <v>14</v>
      </c>
      <c r="BL148" s="130">
        <f t="shared" si="182"/>
        <v>1.6355884346870859E-84</v>
      </c>
      <c r="BM148" s="130">
        <f t="shared" si="182"/>
        <v>8.1743037871800872E-85</v>
      </c>
      <c r="BN148" s="130" t="e">
        <f t="shared" si="182"/>
        <v>#DIV/0!</v>
      </c>
      <c r="BO148" s="130">
        <f t="shared" si="182"/>
        <v>4.5355143407445639E-6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1.702313758120682E-48</v>
      </c>
      <c r="H151" s="130">
        <f>'Mode Choice Q'!T38</f>
        <v>9.5494521160550655E-47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8.4332321825917647E-29</v>
      </c>
      <c r="H152" s="130">
        <f>'Mode Choice Q'!T39</f>
        <v>4.6700166719475018E-31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1.1667630149384695E-40</v>
      </c>
      <c r="F153" s="130">
        <f>'Mode Choice Q'!R40</f>
        <v>8.4332321825917647E-29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6.4611084030415223E-43</v>
      </c>
      <c r="F154" s="130">
        <f>'Mode Choice Q'!R41</f>
        <v>4.6700166719475018E-31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1321.2861744410816</v>
      </c>
      <c r="F156" s="130" t="e">
        <f t="shared" si="183"/>
        <v>#DIV/0!</v>
      </c>
      <c r="G156" s="130">
        <f t="shared" si="183"/>
        <v>7.5783311318488104E-46</v>
      </c>
      <c r="H156" s="130">
        <f t="shared" si="183"/>
        <v>2.661260191214746E-44</v>
      </c>
      <c r="N156" s="130" t="s">
        <v>11</v>
      </c>
      <c r="O156" s="148">
        <f t="shared" ref="O156:R159" si="184">O151*P122</f>
        <v>576.13551753726347</v>
      </c>
      <c r="P156" s="130" t="e">
        <f t="shared" si="184"/>
        <v>#DIV/0!</v>
      </c>
      <c r="Q156" s="130">
        <f t="shared" si="184"/>
        <v>1.2487277609305064E-59</v>
      </c>
      <c r="R156" s="130">
        <f t="shared" si="184"/>
        <v>7.4420853924606697E-60</v>
      </c>
      <c r="W156" s="130" t="s">
        <v>11</v>
      </c>
      <c r="X156" s="148">
        <f t="shared" ref="X156:AA159" si="185">X151*Z122</f>
        <v>483.77820003526801</v>
      </c>
      <c r="Y156" s="130" t="e">
        <f t="shared" si="185"/>
        <v>#DIV/0!</v>
      </c>
      <c r="Z156" s="130">
        <f t="shared" si="185"/>
        <v>1.2652314356538851E-59</v>
      </c>
      <c r="AA156" s="130">
        <f t="shared" si="185"/>
        <v>7.6551428511387255E-60</v>
      </c>
      <c r="AG156" s="130" t="s">
        <v>11</v>
      </c>
      <c r="AH156" s="148">
        <f t="shared" ref="AH156:AK159" si="186">AH151*AJ122</f>
        <v>577.64640173440569</v>
      </c>
      <c r="AI156" s="130" t="e">
        <f t="shared" si="186"/>
        <v>#DIV/0!</v>
      </c>
      <c r="AJ156" s="130">
        <f t="shared" si="186"/>
        <v>1.4987648993614986E-59</v>
      </c>
      <c r="AK156" s="130">
        <f t="shared" si="186"/>
        <v>9.0737321780092504E-60</v>
      </c>
      <c r="AQ156" s="130" t="s">
        <v>11</v>
      </c>
      <c r="AR156" s="148">
        <f t="shared" ref="AR156:AU159" si="187">AR151*AT122</f>
        <v>537.30012292426034</v>
      </c>
      <c r="AS156" s="130" t="e">
        <f t="shared" si="187"/>
        <v>#DIV/0!</v>
      </c>
      <c r="AT156" s="130">
        <f t="shared" si="187"/>
        <v>1.6418855560167894E-59</v>
      </c>
      <c r="AU156" s="130">
        <f t="shared" si="187"/>
        <v>1.0292799536124764E-59</v>
      </c>
      <c r="BA156" s="130" t="s">
        <v>11</v>
      </c>
      <c r="BB156" s="148">
        <f t="shared" ref="BB156:BE159" si="188">BB151*BD122</f>
        <v>667.6282076408379</v>
      </c>
      <c r="BC156" s="130" t="e">
        <f t="shared" si="188"/>
        <v>#DIV/0!</v>
      </c>
      <c r="BD156" s="130">
        <f t="shared" si="188"/>
        <v>1.7053501703615832E-59</v>
      </c>
      <c r="BE156" s="130">
        <f t="shared" si="188"/>
        <v>1.0327543235986624E-59</v>
      </c>
      <c r="BK156" s="130" t="s">
        <v>11</v>
      </c>
      <c r="BL156" s="148">
        <f t="shared" ref="BL156:BO159" si="189">BL151*BN122</f>
        <v>718.09143240754236</v>
      </c>
      <c r="BM156" s="130" t="e">
        <f t="shared" si="189"/>
        <v>#DIV/0!</v>
      </c>
      <c r="BN156" s="130">
        <f t="shared" si="189"/>
        <v>1.8204025231023369E-59</v>
      </c>
      <c r="BO156" s="130">
        <f t="shared" si="189"/>
        <v>1.1026480312514569E-59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614.79007831315596</v>
      </c>
      <c r="G157" s="130">
        <f t="shared" si="183"/>
        <v>5.0213169817164181E-26</v>
      </c>
      <c r="H157" s="130">
        <f t="shared" si="183"/>
        <v>3.8354619853895299E-28</v>
      </c>
      <c r="N157" s="130" t="s">
        <v>12</v>
      </c>
      <c r="O157" s="130" t="e">
        <f t="shared" si="184"/>
        <v>#DIV/0!</v>
      </c>
      <c r="P157" s="148">
        <f t="shared" si="184"/>
        <v>172.86676871853695</v>
      </c>
      <c r="Q157" s="130">
        <f t="shared" si="184"/>
        <v>4.1424990018023335E-63</v>
      </c>
      <c r="R157" s="130">
        <f t="shared" si="184"/>
        <v>5.4398891738291266E-63</v>
      </c>
      <c r="W157" s="130" t="s">
        <v>12</v>
      </c>
      <c r="X157" s="130" t="e">
        <f t="shared" si="185"/>
        <v>#DIV/0!</v>
      </c>
      <c r="Y157" s="148">
        <f t="shared" si="185"/>
        <v>125.88089984047222</v>
      </c>
      <c r="Z157" s="130">
        <f t="shared" si="185"/>
        <v>3.9617102151310576E-63</v>
      </c>
      <c r="AA157" s="130">
        <f t="shared" si="185"/>
        <v>5.2816155825217782E-63</v>
      </c>
      <c r="AG157" s="130" t="s">
        <v>12</v>
      </c>
      <c r="AH157" s="130" t="e">
        <f t="shared" si="186"/>
        <v>#DIV/0!</v>
      </c>
      <c r="AI157" s="148">
        <f t="shared" si="186"/>
        <v>156.45685191971825</v>
      </c>
      <c r="AJ157" s="130">
        <f t="shared" si="186"/>
        <v>4.8530706145793318E-63</v>
      </c>
      <c r="AK157" s="130">
        <f t="shared" si="186"/>
        <v>6.4739570053850249E-63</v>
      </c>
      <c r="AQ157" s="130" t="s">
        <v>12</v>
      </c>
      <c r="AR157" s="130" t="e">
        <f t="shared" si="187"/>
        <v>#DIV/0!</v>
      </c>
      <c r="AS157" s="148">
        <f t="shared" si="187"/>
        <v>136.19277424780142</v>
      </c>
      <c r="AT157" s="130">
        <f t="shared" si="187"/>
        <v>5.1451997648593778E-63</v>
      </c>
      <c r="AU157" s="130">
        <f t="shared" si="187"/>
        <v>7.1071197109766574E-63</v>
      </c>
      <c r="BA157" s="130" t="s">
        <v>12</v>
      </c>
      <c r="BB157" s="130" t="e">
        <f t="shared" si="188"/>
        <v>#DIV/0!</v>
      </c>
      <c r="BC157" s="148">
        <f t="shared" si="188"/>
        <v>182.94237685239838</v>
      </c>
      <c r="BD157" s="130">
        <f t="shared" si="188"/>
        <v>5.5328678813196607E-63</v>
      </c>
      <c r="BE157" s="130">
        <f t="shared" si="188"/>
        <v>7.383027909329336E-63</v>
      </c>
      <c r="BK157" s="130" t="s">
        <v>12</v>
      </c>
      <c r="BL157" s="130" t="e">
        <f t="shared" si="189"/>
        <v>#DIV/0!</v>
      </c>
      <c r="BM157" s="148">
        <f t="shared" si="189"/>
        <v>197.85264419216625</v>
      </c>
      <c r="BN157" s="130">
        <f t="shared" si="189"/>
        <v>5.9117643845057158E-63</v>
      </c>
      <c r="BO157" s="130">
        <f t="shared" si="189"/>
        <v>7.8901880085338416E-63</v>
      </c>
    </row>
    <row r="158" spans="4:67" x14ac:dyDescent="0.3">
      <c r="D158" s="130" t="s">
        <v>13</v>
      </c>
      <c r="E158" s="130">
        <f t="shared" si="183"/>
        <v>4.1312904721748925E-38</v>
      </c>
      <c r="F158" s="130">
        <f t="shared" si="183"/>
        <v>5.8849756810626585E-26</v>
      </c>
      <c r="G158" s="148">
        <f t="shared" si="183"/>
        <v>13.401495309844824</v>
      </c>
      <c r="H158" s="130" t="e">
        <f t="shared" si="183"/>
        <v>#DIV/0!</v>
      </c>
      <c r="N158" s="130" t="s">
        <v>13</v>
      </c>
      <c r="O158" s="130">
        <f t="shared" si="184"/>
        <v>4.5282501168256454E-60</v>
      </c>
      <c r="P158" s="130">
        <f t="shared" si="184"/>
        <v>3.4547813056576393E-63</v>
      </c>
      <c r="Q158" s="148">
        <f t="shared" si="184"/>
        <v>69.817461194297934</v>
      </c>
      <c r="R158" s="130" t="e">
        <f t="shared" si="184"/>
        <v>#DIV/0!</v>
      </c>
      <c r="W158" s="130" t="s">
        <v>13</v>
      </c>
      <c r="X158" s="130">
        <f t="shared" si="185"/>
        <v>5.0508456741090737E-60</v>
      </c>
      <c r="Y158" s="130">
        <f t="shared" si="185"/>
        <v>3.5404857179211393E-63</v>
      </c>
      <c r="Z158" s="148">
        <f t="shared" si="185"/>
        <v>93.96763713248906</v>
      </c>
      <c r="AA158" s="130" t="e">
        <f t="shared" si="185"/>
        <v>#DIV/0!</v>
      </c>
      <c r="AG158" s="130" t="s">
        <v>13</v>
      </c>
      <c r="AH158" s="130">
        <f t="shared" si="186"/>
        <v>5.1098668674726711E-60</v>
      </c>
      <c r="AI158" s="130">
        <f t="shared" si="186"/>
        <v>3.6054289207881266E-63</v>
      </c>
      <c r="AJ158" s="148">
        <f t="shared" si="186"/>
        <v>94.312998838216629</v>
      </c>
      <c r="AK158" s="130" t="e">
        <f t="shared" si="186"/>
        <v>#DIV/0!</v>
      </c>
      <c r="AQ158" s="130" t="s">
        <v>13</v>
      </c>
      <c r="AR158" s="130">
        <f t="shared" si="187"/>
        <v>5.4444035373406824E-60</v>
      </c>
      <c r="AS158" s="130">
        <f t="shared" si="187"/>
        <v>3.7147193679830158E-63</v>
      </c>
      <c r="AT158" s="148">
        <f t="shared" si="187"/>
        <v>118.34959546153627</v>
      </c>
      <c r="AU158" s="130" t="e">
        <f t="shared" si="187"/>
        <v>#DIV/0!</v>
      </c>
      <c r="BA158" s="130" t="s">
        <v>13</v>
      </c>
      <c r="BB158" s="130">
        <f t="shared" si="188"/>
        <v>5.7070528115379268E-60</v>
      </c>
      <c r="BC158" s="130">
        <f t="shared" si="188"/>
        <v>4.0658629450057578E-63</v>
      </c>
      <c r="BD158" s="148">
        <f t="shared" si="188"/>
        <v>103.70060991215806</v>
      </c>
      <c r="BE158" s="130" t="e">
        <f t="shared" si="188"/>
        <v>#DIV/0!</v>
      </c>
      <c r="BK158" s="130" t="s">
        <v>13</v>
      </c>
      <c r="BL158" s="130">
        <f t="shared" si="189"/>
        <v>6.0395249994222109E-60</v>
      </c>
      <c r="BM158" s="130">
        <f t="shared" si="189"/>
        <v>4.3222824522004473E-63</v>
      </c>
      <c r="BN158" s="148">
        <f t="shared" si="189"/>
        <v>108.91331949376547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2.4205403157666334E-40</v>
      </c>
      <c r="F159" s="130">
        <f t="shared" si="183"/>
        <v>3.443568983070842E-28</v>
      </c>
      <c r="G159" s="130" t="e">
        <f t="shared" si="183"/>
        <v>#DIV/0!</v>
      </c>
      <c r="H159" s="148">
        <f t="shared" si="183"/>
        <v>8.0228851954668983</v>
      </c>
      <c r="N159" s="130" t="s">
        <v>14</v>
      </c>
      <c r="O159" s="130">
        <f t="shared" si="184"/>
        <v>4.9201439826191901E-60</v>
      </c>
      <c r="P159" s="130">
        <f t="shared" si="184"/>
        <v>3.7489141204348632E-63</v>
      </c>
      <c r="Q159" s="130" t="e">
        <f t="shared" si="184"/>
        <v>#DIV/0!</v>
      </c>
      <c r="R159" s="148">
        <f t="shared" si="184"/>
        <v>40.863779232996798</v>
      </c>
      <c r="W159" s="130" t="s">
        <v>14</v>
      </c>
      <c r="X159" s="130">
        <f t="shared" si="185"/>
        <v>5.5581485908429651E-60</v>
      </c>
      <c r="Y159" s="130">
        <f t="shared" si="185"/>
        <v>3.8910465501771451E-63</v>
      </c>
      <c r="Z159" s="130" t="e">
        <f t="shared" si="185"/>
        <v>#DIV/0!</v>
      </c>
      <c r="AA159" s="148">
        <f t="shared" si="185"/>
        <v>56.549383640950303</v>
      </c>
      <c r="AG159" s="130" t="s">
        <v>14</v>
      </c>
      <c r="AH159" s="130">
        <f t="shared" si="186"/>
        <v>5.6057639761448016E-60</v>
      </c>
      <c r="AI159" s="130">
        <f t="shared" si="186"/>
        <v>3.9502054791965307E-63</v>
      </c>
      <c r="AJ159" s="130" t="e">
        <f t="shared" si="186"/>
        <v>#DIV/0!</v>
      </c>
      <c r="AK159" s="148">
        <f t="shared" si="186"/>
        <v>56.617333299142693</v>
      </c>
      <c r="AQ159" s="130" t="s">
        <v>14</v>
      </c>
      <c r="AR159" s="130">
        <f t="shared" si="187"/>
        <v>6.014973970455966E-60</v>
      </c>
      <c r="AS159" s="130">
        <f t="shared" si="187"/>
        <v>4.0987080122370597E-63</v>
      </c>
      <c r="AT159" s="130" t="e">
        <f t="shared" si="187"/>
        <v>#DIV/0!</v>
      </c>
      <c r="AU159" s="148">
        <f t="shared" si="187"/>
        <v>74.086835419092623</v>
      </c>
      <c r="BA159" s="130" t="s">
        <v>14</v>
      </c>
      <c r="BB159" s="130">
        <f t="shared" si="188"/>
        <v>6.2847557186346235E-60</v>
      </c>
      <c r="BC159" s="130">
        <f t="shared" si="188"/>
        <v>4.4716393702779843E-63</v>
      </c>
      <c r="BD159" s="130" t="e">
        <f t="shared" si="188"/>
        <v>#DIV/0!</v>
      </c>
      <c r="BE159" s="148">
        <f t="shared" si="188"/>
        <v>62.508843471819517</v>
      </c>
      <c r="BK159" s="130" t="s">
        <v>14</v>
      </c>
      <c r="BL159" s="130">
        <f t="shared" si="189"/>
        <v>6.6633813991799667E-60</v>
      </c>
      <c r="BM159" s="130">
        <f t="shared" si="189"/>
        <v>4.7625830104020781E-63</v>
      </c>
      <c r="BN159" s="130" t="e">
        <f t="shared" si="189"/>
        <v>#DIV/0!</v>
      </c>
      <c r="BO159" s="148">
        <f t="shared" si="189"/>
        <v>65.78737397179907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1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-292.46623722950238</v>
      </c>
      <c r="J28" s="206">
        <f t="shared" si="7"/>
        <v>-296.49331774541344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-291.37804574934034</v>
      </c>
      <c r="J29" s="206">
        <f t="shared" si="10"/>
        <v>-286.1818580922025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-310.50916287422177</v>
      </c>
      <c r="H30" s="206">
        <f t="shared" si="10"/>
        <v>-291.37804574934034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-305.31297521708393</v>
      </c>
      <c r="H31" s="206">
        <f t="shared" si="10"/>
        <v>-286.1818580922025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9.627799295019319E-128</v>
      </c>
      <c r="J33" s="206">
        <f t="shared" si="13"/>
        <v>1.7162801594429695E-129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2.8583972364327411E-127</v>
      </c>
      <c r="J34" s="206">
        <f t="shared" si="16"/>
        <v>5.1617647769260335E-125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1.4047012967067961E-135</v>
      </c>
      <c r="H35" s="206">
        <f t="shared" si="16"/>
        <v>2.8583972364327411E-127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2.5366445163837103E-133</v>
      </c>
      <c r="H36" s="206">
        <f t="shared" si="16"/>
        <v>5.1617647769260335E-125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4.1784861591947095E-73</v>
      </c>
      <c r="O38" s="206">
        <f t="shared" si="20"/>
        <v>2.3440011163911381E-71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1.702313758120682E-48</v>
      </c>
      <c r="T38" s="206">
        <f t="shared" si="21"/>
        <v>9.5494521160550655E-47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1.4474456742856643E-50</v>
      </c>
      <c r="O39" s="206">
        <f t="shared" si="20"/>
        <v>8.0154266884834369E-53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8.4332321825917647E-29</v>
      </c>
      <c r="T39" s="206">
        <f t="shared" si="21"/>
        <v>4.6700166719475018E-31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2.8639274550438429E-65</v>
      </c>
      <c r="M40" s="206">
        <f t="shared" si="20"/>
        <v>1.4474456742856643E-50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1.1667630149384695E-40</v>
      </c>
      <c r="R40" s="206">
        <f t="shared" si="21"/>
        <v>8.4332321825917647E-29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1.5859386617993659E-67</v>
      </c>
      <c r="M41" s="206">
        <f t="shared" si="20"/>
        <v>8.0154266884834369E-53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6.4611084030415223E-43</v>
      </c>
      <c r="R41" s="206">
        <f t="shared" si="21"/>
        <v>4.6700166719475018E-31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13.998215259887765</v>
      </c>
      <c r="J46">
        <f>'Trip Length Frequency'!L28</f>
        <v>14.183632660132298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13.948112056233727</v>
      </c>
      <c r="J47">
        <f>'Trip Length Frequency'!L29</f>
        <v>13.708865882048089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14.828959108348531</v>
      </c>
      <c r="H48">
        <f>'Trip Length Frequency'!J30</f>
        <v>13.948112056233727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14.589712934162895</v>
      </c>
      <c r="H49">
        <f>'Trip Length Frequency'!J31</f>
        <v>13.708865882048091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F74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Gravity!AH134</f>
        <v>4.9892216580799225E-86</v>
      </c>
      <c r="G25" s="4" t="e">
        <f>Gravity!AI134</f>
        <v>#DIV/0!</v>
      </c>
      <c r="H25" s="4">
        <f>Gravity!AJ134</f>
        <v>1192.675301349527</v>
      </c>
      <c r="I25" s="4">
        <f>Gravity!AK134</f>
        <v>722.06229705422516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Gravity!AH135</f>
        <v>#DIV/0!</v>
      </c>
      <c r="G26" s="4">
        <f>Gravity!AI135</f>
        <v>1.3513421217704917E-86</v>
      </c>
      <c r="H26" s="4">
        <f>Gravity!AJ135</f>
        <v>1000.8291603136821</v>
      </c>
      <c r="I26" s="4">
        <f>Gravity!AK135</f>
        <v>1335.0980169424151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Gravity!AH136</f>
        <v>406.62895218691494</v>
      </c>
      <c r="G27" s="4">
        <f>Gravity!AI136</f>
        <v>743.53305070872671</v>
      </c>
      <c r="H27" s="4">
        <f>Gravity!AJ136</f>
        <v>8.1459601415200884E-87</v>
      </c>
      <c r="I27" s="4" t="e">
        <f>Gravity!AK136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Gravity!AH137</f>
        <v>446.09106087226371</v>
      </c>
      <c r="G28" s="4">
        <f>Gravity!AI137</f>
        <v>814.63492843766528</v>
      </c>
      <c r="H28" s="4" t="e">
        <f>Gravity!AJ137</f>
        <v>#DIV/0!</v>
      </c>
      <c r="I28" s="4">
        <f>Gravity!AK137</f>
        <v>4.8901269820198988E-87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1192.675301349527</v>
      </c>
      <c r="D36" s="31">
        <f>E36-H36</f>
        <v>0</v>
      </c>
      <c r="E36">
        <f>W6*G66+(W6*0.17/X6^3.8)*(G66^4.8/4.8)</f>
        <v>2974.0463434541857</v>
      </c>
      <c r="F36" s="258"/>
      <c r="G36" s="32" t="s">
        <v>62</v>
      </c>
      <c r="H36" s="33">
        <f>W6*G66+0.17*W6/X6^3.8*G66^4.8/4.8</f>
        <v>2974.0463434541857</v>
      </c>
      <c r="I36" s="32" t="s">
        <v>63</v>
      </c>
      <c r="J36" s="33">
        <f>W6*(1+0.17*(G66/X6)^3.8)</f>
        <v>2.5125935008714944</v>
      </c>
      <c r="K36" s="34">
        <v>1</v>
      </c>
      <c r="L36" s="35" t="s">
        <v>61</v>
      </c>
      <c r="M36" s="36" t="s">
        <v>64</v>
      </c>
      <c r="N36" s="37">
        <f>J36+J54+J51</f>
        <v>15.051048408616033</v>
      </c>
      <c r="O36" s="38" t="s">
        <v>65</v>
      </c>
      <c r="P36" s="39">
        <v>0</v>
      </c>
      <c r="Q36" s="39">
        <f>IF(P36&lt;=0,0,P36)</f>
        <v>0</v>
      </c>
      <c r="R36" s="40">
        <f>G58</f>
        <v>1192.6752999438713</v>
      </c>
      <c r="S36" s="40" t="s">
        <v>39</v>
      </c>
      <c r="T36" s="40">
        <f>I58</f>
        <v>1192.675301349527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722.06229705422516</v>
      </c>
      <c r="D37" s="31">
        <f t="shared" ref="D37:D54" si="1">E37-H37</f>
        <v>0</v>
      </c>
      <c r="E37">
        <f t="shared" ref="E37:E54" si="2">W7*G67+(W7*0.17/X7^3.8)*(G67^4.8/4.8)</f>
        <v>339.48447593692958</v>
      </c>
      <c r="F37" s="258"/>
      <c r="G37" s="44" t="s">
        <v>67</v>
      </c>
      <c r="H37" s="33">
        <f t="shared" ref="H37:H53" si="3">W7*G67+0.17*W7/X7^3.8*G67^4.8/4.8</f>
        <v>339.48447593692958</v>
      </c>
      <c r="I37" s="44" t="s">
        <v>68</v>
      </c>
      <c r="J37" s="33">
        <f t="shared" ref="J37:J54" si="4">W7*(1+0.17*(G67/X7)^3.8)</f>
        <v>2.5000461508240317</v>
      </c>
      <c r="K37" s="34">
        <v>2</v>
      </c>
      <c r="L37" s="45"/>
      <c r="M37" s="46" t="s">
        <v>69</v>
      </c>
      <c r="N37" s="47">
        <f>J36+J47+J39+J40+J51</f>
        <v>14.085856066345272</v>
      </c>
      <c r="O37" s="48" t="s">
        <v>70</v>
      </c>
      <c r="P37" s="39">
        <v>699.12911436101786</v>
      </c>
      <c r="Q37" s="39">
        <f t="shared" ref="Q37:Q60" si="5">IF(P37&lt;=0,0,P37)</f>
        <v>699.12911436101786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1000.8291603136821</v>
      </c>
      <c r="D38" s="31">
        <f t="shared" si="1"/>
        <v>0</v>
      </c>
      <c r="E38">
        <f t="shared" si="2"/>
        <v>2158.517958399199</v>
      </c>
      <c r="F38" s="258"/>
      <c r="G38" s="44" t="s">
        <v>72</v>
      </c>
      <c r="H38" s="33">
        <f t="shared" si="3"/>
        <v>2158.517958399199</v>
      </c>
      <c r="I38" s="44" t="s">
        <v>73</v>
      </c>
      <c r="J38" s="33">
        <f t="shared" si="4"/>
        <v>2.5173663216640776</v>
      </c>
      <c r="K38" s="34">
        <v>3</v>
      </c>
      <c r="L38" s="45"/>
      <c r="M38" s="46" t="s">
        <v>74</v>
      </c>
      <c r="N38" s="47">
        <f>J36+J47+J39+J49+J43</f>
        <v>14.20925915820647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1335.0980169424151</v>
      </c>
      <c r="D39" s="31">
        <f t="shared" si="1"/>
        <v>0</v>
      </c>
      <c r="E39">
        <f t="shared" si="2"/>
        <v>7551.9492529463814</v>
      </c>
      <c r="F39" s="258"/>
      <c r="G39" s="44" t="s">
        <v>77</v>
      </c>
      <c r="H39" s="33">
        <f t="shared" si="3"/>
        <v>7551.9492529463814</v>
      </c>
      <c r="I39" s="44" t="s">
        <v>78</v>
      </c>
      <c r="J39" s="33">
        <f t="shared" si="4"/>
        <v>3.8862327904442946</v>
      </c>
      <c r="K39" s="34">
        <v>4</v>
      </c>
      <c r="L39" s="45"/>
      <c r="M39" s="46" t="s">
        <v>79</v>
      </c>
      <c r="N39" s="47">
        <f>J36+J47+J48+J42+J43</f>
        <v>14.209259581213907</v>
      </c>
      <c r="O39" s="48" t="s">
        <v>80</v>
      </c>
      <c r="P39" s="39">
        <v>7.1054273576010019E-15</v>
      </c>
      <c r="Q39" s="39">
        <f t="shared" si="5"/>
        <v>7.1054273576010019E-15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3346.0210468891364</v>
      </c>
      <c r="F40" s="258"/>
      <c r="G40" s="44" t="s">
        <v>81</v>
      </c>
      <c r="H40" s="33">
        <f t="shared" si="3"/>
        <v>3346.0210468891364</v>
      </c>
      <c r="I40" s="44" t="s">
        <v>82</v>
      </c>
      <c r="J40" s="33">
        <f t="shared" si="4"/>
        <v>2.5897862479264782</v>
      </c>
      <c r="K40" s="34">
        <v>5</v>
      </c>
      <c r="L40" s="45"/>
      <c r="M40" s="46" t="s">
        <v>83</v>
      </c>
      <c r="N40" s="47">
        <f>J45+J38+J39+J40+J51</f>
        <v>14.0858562492215</v>
      </c>
      <c r="O40" s="48" t="s">
        <v>84</v>
      </c>
      <c r="P40" s="39">
        <v>493.54618558285352</v>
      </c>
      <c r="Q40" s="39">
        <f t="shared" si="5"/>
        <v>493.54618558285352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6335.4697142739451</v>
      </c>
      <c r="F41" s="258"/>
      <c r="G41" s="44" t="s">
        <v>85</v>
      </c>
      <c r="H41" s="33">
        <f t="shared" si="3"/>
        <v>6335.4697142739451</v>
      </c>
      <c r="I41" s="44" t="s">
        <v>86</v>
      </c>
      <c r="J41" s="33">
        <f t="shared" si="4"/>
        <v>4.3220017081617659</v>
      </c>
      <c r="K41" s="34">
        <v>6</v>
      </c>
      <c r="L41" s="45"/>
      <c r="M41" s="46" t="s">
        <v>87</v>
      </c>
      <c r="N41" s="47">
        <f>J45+J38+J39+J49+J43</f>
        <v>14.209259341082699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5696.8912325560186</v>
      </c>
      <c r="F42" s="258"/>
      <c r="G42" s="44" t="s">
        <v>89</v>
      </c>
      <c r="H42" s="33">
        <f t="shared" si="3"/>
        <v>5696.8912325560186</v>
      </c>
      <c r="I42" s="44" t="s">
        <v>90</v>
      </c>
      <c r="J42" s="33">
        <f t="shared" si="4"/>
        <v>2.6429036442923808</v>
      </c>
      <c r="K42" s="34">
        <v>7</v>
      </c>
      <c r="L42" s="45"/>
      <c r="M42" s="46" t="s">
        <v>91</v>
      </c>
      <c r="N42" s="47">
        <f>J45+J38+J48+J42+J43</f>
        <v>14.209259764090138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2206.7377740956849</v>
      </c>
      <c r="F43" s="258"/>
      <c r="G43" s="44" t="s">
        <v>93</v>
      </c>
      <c r="H43" s="33">
        <f t="shared" si="3"/>
        <v>2206.7377740956849</v>
      </c>
      <c r="I43" s="44" t="s">
        <v>94</v>
      </c>
      <c r="J43" s="33">
        <f t="shared" si="4"/>
        <v>2.7449732207817408</v>
      </c>
      <c r="K43" s="34">
        <v>8</v>
      </c>
      <c r="L43" s="53"/>
      <c r="M43" s="54" t="s">
        <v>95</v>
      </c>
      <c r="N43" s="55">
        <f>J45+J46+J41+J42+J43</f>
        <v>14.763894554678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14.266638937207386</v>
      </c>
      <c r="O44" s="38" t="s">
        <v>100</v>
      </c>
      <c r="P44" s="39">
        <v>457.55576805172291</v>
      </c>
      <c r="Q44" s="39">
        <f t="shared" si="5"/>
        <v>457.55576805172291</v>
      </c>
      <c r="R44" s="40">
        <f>G59</f>
        <v>722.06229476517228</v>
      </c>
      <c r="S44" s="40" t="s">
        <v>39</v>
      </c>
      <c r="T44" s="40">
        <f>I59</f>
        <v>722.06229705422516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1824.0895473864343</v>
      </c>
      <c r="F45" s="258"/>
      <c r="G45" s="44" t="s">
        <v>101</v>
      </c>
      <c r="H45" s="33">
        <f t="shared" si="3"/>
        <v>1824.0895473864343</v>
      </c>
      <c r="I45" s="44" t="s">
        <v>102</v>
      </c>
      <c r="J45" s="33">
        <f t="shared" si="4"/>
        <v>2.5540159814421104</v>
      </c>
      <c r="K45" s="34">
        <v>10</v>
      </c>
      <c r="L45" s="45"/>
      <c r="M45" s="46" t="s">
        <v>103</v>
      </c>
      <c r="N45" s="47">
        <f>J36+J47+J48+J42+J50</f>
        <v>14.266639360214823</v>
      </c>
      <c r="O45" s="48" t="s">
        <v>104</v>
      </c>
      <c r="P45" s="39">
        <v>31.686508623211104</v>
      </c>
      <c r="Q45" s="39">
        <f t="shared" si="5"/>
        <v>31.686508623211104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14.266639120083616</v>
      </c>
      <c r="O46" s="48" t="s">
        <v>108</v>
      </c>
      <c r="P46" s="39">
        <v>212.7014650393086</v>
      </c>
      <c r="Q46" s="39">
        <f t="shared" si="5"/>
        <v>212.7014650393086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2985.4832095407342</v>
      </c>
      <c r="F47" s="258"/>
      <c r="G47" s="44" t="s">
        <v>109</v>
      </c>
      <c r="H47" s="33">
        <f t="shared" si="3"/>
        <v>2985.4832095407342</v>
      </c>
      <c r="I47" s="44" t="s">
        <v>110</v>
      </c>
      <c r="J47" s="33">
        <f t="shared" si="4"/>
        <v>2.5587886193584648</v>
      </c>
      <c r="K47" s="34">
        <v>12</v>
      </c>
      <c r="L47" s="45"/>
      <c r="M47" s="46" t="s">
        <v>111</v>
      </c>
      <c r="N47" s="47">
        <f>J45+J38+J48+J42+J50</f>
        <v>14.266639543091054</v>
      </c>
      <c r="O47" s="48" t="s">
        <v>112</v>
      </c>
      <c r="P47" s="39">
        <v>20.118553050929698</v>
      </c>
      <c r="Q47" s="39">
        <f t="shared" si="5"/>
        <v>20.118553050929698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194.26898770951664</v>
      </c>
      <c r="F48" s="258"/>
      <c r="G48" s="44" t="s">
        <v>113</v>
      </c>
      <c r="H48" s="33">
        <f t="shared" si="3"/>
        <v>194.26898770951664</v>
      </c>
      <c r="I48" s="44" t="s">
        <v>114</v>
      </c>
      <c r="J48" s="33">
        <f t="shared" si="4"/>
        <v>3.7500005959098264</v>
      </c>
      <c r="K48" s="34">
        <v>13</v>
      </c>
      <c r="L48" s="45"/>
      <c r="M48" s="46" t="s">
        <v>115</v>
      </c>
      <c r="N48" s="47">
        <f>J45+J46+J41+J42+J50</f>
        <v>14.821274333678916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1676.5746043800057</v>
      </c>
      <c r="F49" s="258"/>
      <c r="G49" s="44" t="s">
        <v>117</v>
      </c>
      <c r="H49" s="33">
        <f t="shared" si="3"/>
        <v>1676.5746043800057</v>
      </c>
      <c r="I49" s="44" t="s">
        <v>118</v>
      </c>
      <c r="J49" s="33">
        <f t="shared" si="4"/>
        <v>2.506671026750475</v>
      </c>
      <c r="K49" s="34">
        <v>14</v>
      </c>
      <c r="L49" s="53"/>
      <c r="M49" s="54" t="s">
        <v>119</v>
      </c>
      <c r="N49" s="55">
        <f>J45+J46+J53+J44</f>
        <v>15.05401598144211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5272.4817357853462</v>
      </c>
      <c r="F50" s="258"/>
      <c r="G50" s="44" t="s">
        <v>121</v>
      </c>
      <c r="H50" s="33">
        <f t="shared" si="3"/>
        <v>5272.4817357853462</v>
      </c>
      <c r="I50" s="44" t="s">
        <v>122</v>
      </c>
      <c r="J50" s="33">
        <f t="shared" si="4"/>
        <v>2.8023529997826579</v>
      </c>
      <c r="K50" s="34">
        <v>15</v>
      </c>
      <c r="L50" s="35" t="s">
        <v>71</v>
      </c>
      <c r="M50" s="36" t="s">
        <v>123</v>
      </c>
      <c r="N50" s="37">
        <f>J37+J46+J41+J42+J43</f>
        <v>14.70992472405992</v>
      </c>
      <c r="O50" s="38" t="s">
        <v>124</v>
      </c>
      <c r="P50" s="39">
        <v>0</v>
      </c>
      <c r="Q50" s="39">
        <f t="shared" si="5"/>
        <v>0</v>
      </c>
      <c r="R50" s="40">
        <f>G60</f>
        <v>1000.8291587473582</v>
      </c>
      <c r="S50" s="40" t="s">
        <v>39</v>
      </c>
      <c r="T50" s="40">
        <f>I60</f>
        <v>1000.8291603136821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3331.8143652248305</v>
      </c>
      <c r="F51" s="258"/>
      <c r="G51" s="44" t="s">
        <v>125</v>
      </c>
      <c r="H51" s="33">
        <f t="shared" si="3"/>
        <v>3331.8143652248305</v>
      </c>
      <c r="I51" s="44" t="s">
        <v>126</v>
      </c>
      <c r="J51" s="33">
        <f t="shared" si="4"/>
        <v>2.5384549077445397</v>
      </c>
      <c r="K51" s="34">
        <v>16</v>
      </c>
      <c r="L51" s="45"/>
      <c r="M51" s="46" t="s">
        <v>127</v>
      </c>
      <c r="N51" s="47">
        <f>J37+J38+J39+J40+J51</f>
        <v>14.03188641860342</v>
      </c>
      <c r="O51" s="48" t="s">
        <v>128</v>
      </c>
      <c r="P51" s="39">
        <v>135.79326812716999</v>
      </c>
      <c r="Q51" s="39">
        <f t="shared" si="5"/>
        <v>135.79326812716999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6335.4697142739451</v>
      </c>
      <c r="F52" s="258"/>
      <c r="G52" s="44" t="s">
        <v>129</v>
      </c>
      <c r="H52" s="33">
        <f t="shared" si="3"/>
        <v>6335.4697142739451</v>
      </c>
      <c r="I52" s="44" t="s">
        <v>130</v>
      </c>
      <c r="J52" s="33">
        <f t="shared" si="4"/>
        <v>4.3220017081617659</v>
      </c>
      <c r="K52" s="34">
        <v>17</v>
      </c>
      <c r="L52" s="45"/>
      <c r="M52" s="46" t="s">
        <v>131</v>
      </c>
      <c r="N52" s="47">
        <f>J37+J38+J39+J49+J43</f>
        <v>14.15528951046462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14.155289933472059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14.031880281397655</v>
      </c>
      <c r="O54" s="56" t="s">
        <v>140</v>
      </c>
      <c r="P54" s="39">
        <v>865.03589062018818</v>
      </c>
      <c r="Q54" s="39">
        <f t="shared" si="5"/>
        <v>865.03589062018818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52229.299962852296</v>
      </c>
      <c r="K55" s="34">
        <v>20</v>
      </c>
      <c r="L55" s="35" t="s">
        <v>76</v>
      </c>
      <c r="M55" s="36" t="s">
        <v>142</v>
      </c>
      <c r="N55" s="37">
        <f>J37+J38+J39+J49+J50</f>
        <v>14.212669289465536</v>
      </c>
      <c r="O55" s="38" t="s">
        <v>143</v>
      </c>
      <c r="P55" s="39">
        <v>0</v>
      </c>
      <c r="Q55" s="39">
        <f t="shared" si="5"/>
        <v>0</v>
      </c>
      <c r="R55" s="40">
        <f>G61</f>
        <v>1335.0980169424151</v>
      </c>
      <c r="S55" s="40" t="s">
        <v>39</v>
      </c>
      <c r="T55" s="40">
        <f>I61</f>
        <v>1335.0980169424151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14.212669712472975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14.767304503060837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1192.6752999438713</v>
      </c>
      <c r="H58" s="68" t="s">
        <v>39</v>
      </c>
      <c r="I58" s="69">
        <f>C36</f>
        <v>1192.675301349527</v>
      </c>
      <c r="K58" s="34">
        <v>23</v>
      </c>
      <c r="L58" s="45"/>
      <c r="M58" s="46" t="s">
        <v>149</v>
      </c>
      <c r="N58" s="47">
        <f>J37+J46+J53+J44</f>
        <v>15.000046150824032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722.06229476517228</v>
      </c>
      <c r="H59" s="68" t="s">
        <v>39</v>
      </c>
      <c r="I59" s="69">
        <f t="shared" ref="I59:I60" si="6">C37</f>
        <v>722.06229705422516</v>
      </c>
      <c r="K59" s="34">
        <v>24</v>
      </c>
      <c r="L59" s="45"/>
      <c r="M59" s="46" t="s">
        <v>151</v>
      </c>
      <c r="N59" s="47">
        <f>J52+J53+J44</f>
        <v>14.322001708161766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1000.8291587473582</v>
      </c>
      <c r="H60" s="68" t="s">
        <v>39</v>
      </c>
      <c r="I60" s="69">
        <f t="shared" si="6"/>
        <v>1000.8291603136821</v>
      </c>
      <c r="K60" s="34">
        <v>25</v>
      </c>
      <c r="L60" s="53"/>
      <c r="M60" s="54" t="s">
        <v>153</v>
      </c>
      <c r="N60" s="55">
        <f>J52+J41+J42+J50</f>
        <v>14.089260060398571</v>
      </c>
      <c r="O60" s="56" t="s">
        <v>154</v>
      </c>
      <c r="P60" s="39">
        <v>1335.0980169424151</v>
      </c>
      <c r="Q60" s="71">
        <f t="shared" si="5"/>
        <v>1335.0980169424151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1335.0980169424151</v>
      </c>
      <c r="H61" s="74" t="s">
        <v>39</v>
      </c>
      <c r="I61" s="69">
        <f>C39</f>
        <v>1335.0980169424151</v>
      </c>
      <c r="K61" s="264" t="s">
        <v>155</v>
      </c>
      <c r="L61" s="264"/>
      <c r="M61" s="264"/>
      <c r="N61" s="76">
        <f>SUM(N36:N60)</f>
        <v>359.45376269155327</v>
      </c>
      <c r="U61" s="77" t="s">
        <v>156</v>
      </c>
      <c r="V61" s="78">
        <f>SUMPRODUCT($Q$36:$Q$60,V36:V60)</f>
        <v>1188.3713910359518</v>
      </c>
      <c r="W61" s="78">
        <f>SUMPRODUCT($Q$36:$Q$60,W36:W60)</f>
        <v>135.79326812716999</v>
      </c>
      <c r="X61" s="78">
        <f t="shared" ref="X61:AN61" si="7">SUMPRODUCT($Q$36:$Q$60,X36:X60)</f>
        <v>862.15947180026183</v>
      </c>
      <c r="Y61" s="78">
        <f t="shared" si="7"/>
        <v>1998.7258011620729</v>
      </c>
      <c r="Z61" s="78">
        <f t="shared" si="7"/>
        <v>1328.4685680710413</v>
      </c>
      <c r="AA61" s="78">
        <f t="shared" si="7"/>
        <v>2200.1339075626033</v>
      </c>
      <c r="AB61" s="78">
        <f t="shared" si="7"/>
        <v>2251.938969236744</v>
      </c>
      <c r="AC61" s="78">
        <f t="shared" si="7"/>
        <v>865.03589062018818</v>
      </c>
      <c r="AD61" s="78">
        <f t="shared" si="7"/>
        <v>0</v>
      </c>
      <c r="AE61" s="78">
        <f t="shared" si="7"/>
        <v>726.36620367309183</v>
      </c>
      <c r="AF61" s="78">
        <f t="shared" si="7"/>
        <v>0</v>
      </c>
      <c r="AG61" s="78">
        <f t="shared" si="7"/>
        <v>1188.3713910359518</v>
      </c>
      <c r="AH61" s="78">
        <f t="shared" si="7"/>
        <v>51.805061674140809</v>
      </c>
      <c r="AI61" s="78">
        <f t="shared" si="7"/>
        <v>670.25723309103148</v>
      </c>
      <c r="AJ61" s="78">
        <f t="shared" si="7"/>
        <v>2057.1603117075874</v>
      </c>
      <c r="AK61" s="78">
        <f t="shared" si="7"/>
        <v>1328.4685680710413</v>
      </c>
      <c r="AL61" s="78">
        <f t="shared" si="7"/>
        <v>2200.1339075626033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0.39612379701198391</v>
      </c>
      <c r="W64">
        <f t="shared" ref="W64:AN64" si="8">W61/W63</f>
        <v>9.0528845418113332E-2</v>
      </c>
      <c r="X64">
        <f t="shared" si="8"/>
        <v>0.43107973590013093</v>
      </c>
      <c r="Y64">
        <f t="shared" si="8"/>
        <v>0.66624193372069096</v>
      </c>
      <c r="Z64">
        <f t="shared" si="8"/>
        <v>0.66423428403552065</v>
      </c>
      <c r="AA64">
        <f t="shared" si="8"/>
        <v>1.4667559383750688</v>
      </c>
      <c r="AB64">
        <f t="shared" si="8"/>
        <v>0.75064632307891466</v>
      </c>
      <c r="AC64">
        <f t="shared" si="8"/>
        <v>0.86503589062018815</v>
      </c>
      <c r="AD64">
        <f t="shared" si="8"/>
        <v>0</v>
      </c>
      <c r="AE64">
        <f t="shared" si="8"/>
        <v>0.58109296293847346</v>
      </c>
      <c r="AF64">
        <f t="shared" si="8"/>
        <v>0</v>
      </c>
      <c r="AG64">
        <f t="shared" si="8"/>
        <v>0.59418569551797584</v>
      </c>
      <c r="AH64">
        <f t="shared" si="8"/>
        <v>2.5902530837070406E-2</v>
      </c>
      <c r="AI64">
        <f t="shared" si="8"/>
        <v>0.33512861654551573</v>
      </c>
      <c r="AJ64">
        <f t="shared" si="8"/>
        <v>0.91429347187003884</v>
      </c>
      <c r="AK64">
        <f t="shared" si="8"/>
        <v>0.53138742722841648</v>
      </c>
      <c r="AL64">
        <f t="shared" si="8"/>
        <v>1.4667559383750688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1188.3713910359518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135.79326812716999</v>
      </c>
      <c r="H67" s="6"/>
      <c r="U67" t="s">
        <v>162</v>
      </c>
      <c r="V67" s="82">
        <f>AA15*(1+0.17*(V61/AA16)^3.8)</f>
        <v>2.5125935008714944</v>
      </c>
      <c r="W67" s="82">
        <f t="shared" ref="W67:AN67" si="9">AB15*(1+0.17*(W61/AB16)^3.8)</f>
        <v>2.5000461508240317</v>
      </c>
      <c r="X67" s="82">
        <f t="shared" si="9"/>
        <v>2.5173663216640776</v>
      </c>
      <c r="Y67" s="82">
        <f t="shared" si="9"/>
        <v>3.8862327904442946</v>
      </c>
      <c r="Z67" s="82">
        <f t="shared" si="9"/>
        <v>2.5897862479264782</v>
      </c>
      <c r="AA67" s="82">
        <f t="shared" si="9"/>
        <v>4.3220017081617659</v>
      </c>
      <c r="AB67" s="82">
        <f t="shared" si="9"/>
        <v>2.6429036442923808</v>
      </c>
      <c r="AC67" s="82">
        <f t="shared" si="9"/>
        <v>2.7449732207817408</v>
      </c>
      <c r="AD67" s="82">
        <f t="shared" si="9"/>
        <v>2.5</v>
      </c>
      <c r="AE67" s="82">
        <f t="shared" si="9"/>
        <v>2.5540159814421104</v>
      </c>
      <c r="AF67" s="82">
        <f t="shared" si="9"/>
        <v>2.5</v>
      </c>
      <c r="AG67" s="82">
        <f t="shared" si="9"/>
        <v>2.5587886193584648</v>
      </c>
      <c r="AH67" s="82">
        <f t="shared" si="9"/>
        <v>3.7500005959098264</v>
      </c>
      <c r="AI67" s="82">
        <f t="shared" si="9"/>
        <v>2.506671026750475</v>
      </c>
      <c r="AJ67" s="82">
        <f t="shared" si="9"/>
        <v>2.8023529997826579</v>
      </c>
      <c r="AK67" s="82">
        <f t="shared" si="9"/>
        <v>2.5384549077445397</v>
      </c>
      <c r="AL67" s="82">
        <f t="shared" si="9"/>
        <v>4.3220017081617659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862.15947180026183</v>
      </c>
      <c r="H68" s="6"/>
    </row>
    <row r="69" spans="6:40" x14ac:dyDescent="0.3">
      <c r="F69" s="4" t="s">
        <v>45</v>
      </c>
      <c r="G69" s="4">
        <f>Y61</f>
        <v>1998.7258011620729</v>
      </c>
      <c r="H69" s="6"/>
    </row>
    <row r="70" spans="6:40" x14ac:dyDescent="0.3">
      <c r="F70" s="4" t="s">
        <v>46</v>
      </c>
      <c r="G70" s="4">
        <f>Z61</f>
        <v>1328.4685680710413</v>
      </c>
      <c r="U70" s="41" t="s">
        <v>65</v>
      </c>
      <c r="V70">
        <f t="shared" ref="V70:V94" si="10">SUMPRODUCT($V$67:$AN$67,V36:AN36)</f>
        <v>15.051048408616033</v>
      </c>
      <c r="X70">
        <v>15.000195603366421</v>
      </c>
    </row>
    <row r="71" spans="6:40" x14ac:dyDescent="0.3">
      <c r="F71" s="4" t="s">
        <v>47</v>
      </c>
      <c r="G71" s="4">
        <f>AA61</f>
        <v>2200.1339075626033</v>
      </c>
      <c r="U71" s="41" t="s">
        <v>70</v>
      </c>
      <c r="V71">
        <f t="shared" si="10"/>
        <v>14.085856066345272</v>
      </c>
      <c r="X71">
        <v>13.75090229828113</v>
      </c>
    </row>
    <row r="72" spans="6:40" x14ac:dyDescent="0.3">
      <c r="F72" s="4" t="s">
        <v>48</v>
      </c>
      <c r="G72" s="4">
        <f>AB61</f>
        <v>2251.938969236744</v>
      </c>
      <c r="U72" s="41" t="s">
        <v>75</v>
      </c>
      <c r="V72">
        <f t="shared" si="10"/>
        <v>14.20925915820647</v>
      </c>
      <c r="X72">
        <v>14.225219683523857</v>
      </c>
    </row>
    <row r="73" spans="6:40" x14ac:dyDescent="0.3">
      <c r="F73" s="4" t="s">
        <v>49</v>
      </c>
      <c r="G73" s="4">
        <f>AC61</f>
        <v>865.03589062018818</v>
      </c>
      <c r="U73" s="41" t="s">
        <v>80</v>
      </c>
      <c r="V73">
        <f t="shared" si="10"/>
        <v>14.209259581213907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14.0858562492215</v>
      </c>
      <c r="X74">
        <v>13.805151472614</v>
      </c>
    </row>
    <row r="75" spans="6:40" x14ac:dyDescent="0.3">
      <c r="F75" s="4" t="s">
        <v>51</v>
      </c>
      <c r="G75" s="4">
        <f>AE61</f>
        <v>726.36620367309183</v>
      </c>
      <c r="U75" s="41" t="s">
        <v>88</v>
      </c>
      <c r="V75">
        <f t="shared" si="10"/>
        <v>14.209259341082699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14.209259764090136</v>
      </c>
      <c r="X76">
        <v>14.326575531725375</v>
      </c>
    </row>
    <row r="77" spans="6:40" x14ac:dyDescent="0.3">
      <c r="F77" s="4" t="s">
        <v>53</v>
      </c>
      <c r="G77" s="4">
        <f>AG61</f>
        <v>1188.3713910359518</v>
      </c>
      <c r="U77" s="41" t="s">
        <v>96</v>
      </c>
      <c r="V77">
        <f t="shared" si="10"/>
        <v>14.763894554677996</v>
      </c>
      <c r="X77">
        <v>13.750902037729439</v>
      </c>
    </row>
    <row r="78" spans="6:40" x14ac:dyDescent="0.3">
      <c r="F78" s="4" t="s">
        <v>54</v>
      </c>
      <c r="G78" s="4">
        <f>AH61</f>
        <v>51.805061674140809</v>
      </c>
      <c r="U78" s="41" t="s">
        <v>100</v>
      </c>
      <c r="V78">
        <f t="shared" si="10"/>
        <v>14.266638937207386</v>
      </c>
      <c r="X78">
        <v>13.750771910176033</v>
      </c>
    </row>
    <row r="79" spans="6:40" x14ac:dyDescent="0.3">
      <c r="F79" s="4" t="s">
        <v>55</v>
      </c>
      <c r="G79" s="4">
        <f>AI61</f>
        <v>670.25723309103148</v>
      </c>
      <c r="U79" s="41" t="s">
        <v>104</v>
      </c>
      <c r="V79">
        <f t="shared" si="10"/>
        <v>14.266639360214823</v>
      </c>
      <c r="X79">
        <v>13.801434953032715</v>
      </c>
    </row>
    <row r="80" spans="6:40" x14ac:dyDescent="0.3">
      <c r="F80" s="4" t="s">
        <v>56</v>
      </c>
      <c r="G80" s="4">
        <f>AJ61</f>
        <v>2057.1603117075874</v>
      </c>
      <c r="U80" s="41" t="s">
        <v>108</v>
      </c>
      <c r="V80">
        <f t="shared" si="10"/>
        <v>14.266639120083616</v>
      </c>
      <c r="X80">
        <v>13.808577453496937</v>
      </c>
    </row>
    <row r="81" spans="6:24" x14ac:dyDescent="0.3">
      <c r="F81" s="4" t="s">
        <v>57</v>
      </c>
      <c r="G81" s="4">
        <f>AK61</f>
        <v>1328.4685680710413</v>
      </c>
      <c r="U81" s="41" t="s">
        <v>112</v>
      </c>
      <c r="V81">
        <f t="shared" si="10"/>
        <v>14.266639543091053</v>
      </c>
      <c r="X81">
        <v>13.855684127365585</v>
      </c>
    </row>
    <row r="82" spans="6:24" x14ac:dyDescent="0.3">
      <c r="F82" s="4" t="s">
        <v>58</v>
      </c>
      <c r="G82" s="4">
        <f>AL61</f>
        <v>2200.1339075626033</v>
      </c>
      <c r="U82" s="41" t="s">
        <v>116</v>
      </c>
      <c r="V82">
        <f t="shared" si="10"/>
        <v>14.821274333678915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15.05401598144211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14.70992472405992</v>
      </c>
      <c r="X84">
        <v>13.696318465991869</v>
      </c>
    </row>
    <row r="85" spans="6:24" x14ac:dyDescent="0.3">
      <c r="U85" s="41" t="s">
        <v>128</v>
      </c>
      <c r="V85">
        <f t="shared" si="10"/>
        <v>14.03188641860342</v>
      </c>
      <c r="X85">
        <v>13.75056790087643</v>
      </c>
    </row>
    <row r="86" spans="6:24" x14ac:dyDescent="0.3">
      <c r="U86" s="41" t="s">
        <v>132</v>
      </c>
      <c r="V86">
        <f t="shared" si="10"/>
        <v>14.15528951046462</v>
      </c>
      <c r="X86">
        <v>14.224885286119157</v>
      </c>
    </row>
    <row r="87" spans="6:24" x14ac:dyDescent="0.3">
      <c r="U87" s="41" t="s">
        <v>136</v>
      </c>
      <c r="V87">
        <f t="shared" si="10"/>
        <v>14.155289933472057</v>
      </c>
      <c r="X87">
        <v>14.271991959987805</v>
      </c>
    </row>
    <row r="88" spans="6:24" x14ac:dyDescent="0.3">
      <c r="U88" s="41" t="s">
        <v>140</v>
      </c>
      <c r="V88">
        <f t="shared" si="10"/>
        <v>14.031880281397653</v>
      </c>
      <c r="X88">
        <v>11.68222407686552</v>
      </c>
    </row>
    <row r="89" spans="6:24" x14ac:dyDescent="0.3">
      <c r="U89" s="41" t="s">
        <v>143</v>
      </c>
      <c r="V89">
        <f t="shared" si="10"/>
        <v>14.212669289465536</v>
      </c>
      <c r="X89">
        <v>13.753993881759367</v>
      </c>
    </row>
    <row r="90" spans="6:24" x14ac:dyDescent="0.3">
      <c r="U90" s="41" t="s">
        <v>145</v>
      </c>
      <c r="V90">
        <f t="shared" si="10"/>
        <v>14.212669712472975</v>
      </c>
      <c r="X90">
        <v>13.801100555628015</v>
      </c>
    </row>
    <row r="91" spans="6:24" x14ac:dyDescent="0.3">
      <c r="U91" s="41" t="s">
        <v>148</v>
      </c>
      <c r="V91">
        <f t="shared" si="10"/>
        <v>14.767304503060837</v>
      </c>
      <c r="X91">
        <v>13.225427061632079</v>
      </c>
    </row>
    <row r="92" spans="6:24" x14ac:dyDescent="0.3">
      <c r="U92" s="41" t="s">
        <v>150</v>
      </c>
      <c r="V92">
        <f t="shared" si="10"/>
        <v>15.000046150824032</v>
      </c>
      <c r="X92">
        <v>15.239521451121469</v>
      </c>
    </row>
    <row r="93" spans="6:24" x14ac:dyDescent="0.3">
      <c r="U93" s="41" t="s">
        <v>152</v>
      </c>
      <c r="V93">
        <f t="shared" si="10"/>
        <v>14.322001708161766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14.089260060398571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2.5125935008714944</v>
      </c>
      <c r="K97" s="4" t="s">
        <v>61</v>
      </c>
      <c r="L97" s="76">
        <f>MIN(N36:N43)</f>
        <v>14.085856066345272</v>
      </c>
      <c r="M97" s="135" t="s">
        <v>11</v>
      </c>
      <c r="N97" s="4">
        <v>15</v>
      </c>
      <c r="O97" s="4">
        <v>99999</v>
      </c>
      <c r="P97" s="76">
        <f>L97</f>
        <v>14.085856066345272</v>
      </c>
      <c r="Q97" s="76">
        <f>L98</f>
        <v>14.266638937207386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2.5000461508240317</v>
      </c>
      <c r="K98" s="4" t="s">
        <v>66</v>
      </c>
      <c r="L98" s="76">
        <f>MIN(N44:N49)</f>
        <v>14.266638937207386</v>
      </c>
      <c r="M98" s="135" t="s">
        <v>12</v>
      </c>
      <c r="N98" s="4">
        <v>99999</v>
      </c>
      <c r="O98" s="4">
        <v>15</v>
      </c>
      <c r="P98" s="76">
        <f>L99</f>
        <v>14.031880281397655</v>
      </c>
      <c r="Q98" s="76">
        <f>L100</f>
        <v>14.089260060398571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2.5173663216640776</v>
      </c>
      <c r="K99" s="4" t="s">
        <v>71</v>
      </c>
      <c r="L99" s="76">
        <f>MIN(N50:N54)</f>
        <v>14.031880281397655</v>
      </c>
      <c r="M99" s="135" t="s">
        <v>13</v>
      </c>
      <c r="N99" s="76">
        <f>L101</f>
        <v>14.763894554677996</v>
      </c>
      <c r="O99" s="76">
        <f>L102</f>
        <v>14.031880281397653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3.8862327904442946</v>
      </c>
      <c r="K100" s="4" t="s">
        <v>76</v>
      </c>
      <c r="L100" s="76">
        <f>MIN(N55:N60)</f>
        <v>14.089260060398571</v>
      </c>
      <c r="M100" s="135" t="s">
        <v>14</v>
      </c>
      <c r="N100" s="76">
        <f>L104</f>
        <v>14.821274333678915</v>
      </c>
      <c r="O100" s="76">
        <f>L105</f>
        <v>14.089260060398571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2.5897862479264782</v>
      </c>
      <c r="K101" s="4" t="s">
        <v>252</v>
      </c>
      <c r="L101" s="76">
        <f>J104+J103+J102+J107+J106</f>
        <v>14.763894554677996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4.3220017081617659</v>
      </c>
      <c r="K102" s="4" t="s">
        <v>253</v>
      </c>
      <c r="L102" s="76">
        <f>J104+J103+J102+J113</f>
        <v>14.031880281397653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2.6429036442923808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2.7449732207817408</v>
      </c>
      <c r="K104" s="4" t="s">
        <v>255</v>
      </c>
      <c r="L104" s="76">
        <f>J111+J103+J102+J107+J106</f>
        <v>14.821274333678915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14.089260060398571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2.5540159814421104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2.5587886193584648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3.7500005959098264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2.506671026750475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2.8023529997826579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2.5384549077445397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4.3220017081617659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2024-01-07T17:18:07Z</dcterms:modified>
</cp:coreProperties>
</file>