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5\"/>
    </mc:Choice>
  </mc:AlternateContent>
  <xr:revisionPtr revIDLastSave="0" documentId="13_ncr:1_{C347DE41-0CB5-40D6-9B33-D047EE4AEC20}" xr6:coauthVersionLast="47" xr6:coauthVersionMax="47" xr10:uidLastSave="{00000000-0000-0000-0000-000000000000}"/>
  <bookViews>
    <workbookView xWindow="-792" yWindow="624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100" i="7"/>
  <c r="Q98" i="7" s="1"/>
  <c r="L97" i="7"/>
  <c r="P97" i="7" s="1"/>
  <c r="L99" i="7"/>
  <c r="P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G26" i="7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F28" i="7" s="1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G28" i="7" s="1"/>
  <c r="BM159" i="5"/>
  <c r="BM137" i="5"/>
  <c r="BM148" i="5"/>
  <c r="E69" i="5" l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I26" i="7" s="1"/>
  <c r="AK146" i="5"/>
  <c r="AK157" i="5"/>
  <c r="AJ123" i="5"/>
  <c r="AN59" i="5"/>
  <c r="AO59" i="5" s="1"/>
  <c r="AJ136" i="5"/>
  <c r="H27" i="7" s="1"/>
  <c r="H71" i="5"/>
  <c r="AJ157" i="5"/>
  <c r="AJ146" i="5"/>
  <c r="AJ135" i="5"/>
  <c r="H26" i="7" s="1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G27" i="7" s="1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I27" i="7" s="1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H28" i="7" s="1"/>
  <c r="AJ148" i="5"/>
  <c r="AJ159" i="5"/>
  <c r="AK137" i="5"/>
  <c r="I28" i="7" s="1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F26" i="7" s="1"/>
  <c r="AH157" i="5"/>
  <c r="R74" i="5"/>
  <c r="R75" i="5" s="1"/>
  <c r="AI156" i="5"/>
  <c r="AI134" i="5"/>
  <c r="G25" i="7" s="1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F25" i="7" s="1"/>
  <c r="AH145" i="5"/>
  <c r="AJ156" i="5"/>
  <c r="AJ134" i="5"/>
  <c r="H25" i="7" s="1"/>
  <c r="AJ145" i="5"/>
  <c r="BN134" i="5"/>
  <c r="BN156" i="5"/>
  <c r="BN145" i="5"/>
  <c r="E83" i="5"/>
  <c r="AK134" i="5"/>
  <c r="I25" i="7" s="1"/>
  <c r="AK156" i="5"/>
  <c r="AK145" i="5"/>
  <c r="P69" i="5"/>
  <c r="P70" i="5"/>
  <c r="P71" i="5"/>
  <c r="BL147" i="5"/>
  <c r="BL136" i="5"/>
  <c r="BL158" i="5"/>
  <c r="AH147" i="5"/>
  <c r="AH158" i="5"/>
  <c r="AH136" i="5"/>
  <c r="F27" i="7" s="1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<sst xmlns="http://schemas.openxmlformats.org/spreadsheetml/2006/main" count="2044" uniqueCount="259">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</sst>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14.085856066345272</v>
      </c>
      <c r="L28" s="147">
        <v>14.266638937207386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14.031880281397655</v>
      </c>
      <c r="L29" s="147">
        <v>14.089260060398571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14.763894554677996</v>
      </c>
      <c r="J30" s="4">
        <v>14.031880281397653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14.821274333678915</v>
      </c>
      <c r="J31" s="4">
        <v>14.089260060398571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14.448396349104298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3.2138855798658497E-11</v>
      </c>
      <c r="V44" s="215">
        <f t="shared" si="1"/>
        <v>2.2953720260061398E-11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3.5535046928681235E-11</v>
      </c>
      <c r="V45" s="215">
        <f t="shared" si="1"/>
        <v>3.1935875757971333E-11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9.0852983228243861E-12</v>
      </c>
      <c r="T46" s="215">
        <f t="shared" si="1"/>
        <v>3.5535046928681358E-11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8.1630320095052566E-12</v>
      </c>
      <c r="T47" s="215">
        <f t="shared" si="1"/>
        <v>3.1935875757971333E-11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3.2138855798658497E-11</v>
      </c>
      <c r="V53" s="216">
        <f t="shared" si="2"/>
        <v>2.2953720260061398E-11</v>
      </c>
      <c r="W53" s="165">
        <f>N40</f>
        <v>2050</v>
      </c>
      <c r="X53" s="165">
        <f>SUM(S53:V53)</f>
        <v>6.09404833385894E-11</v>
      </c>
      <c r="Y53" s="129">
        <f>W53/X53</f>
        <v>33639378746145.855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3.5535046928681235E-11</v>
      </c>
      <c r="V54" s="216">
        <f t="shared" si="2"/>
        <v>3.1935875757971333E-11</v>
      </c>
      <c r="W54" s="165">
        <f>N41</f>
        <v>2050</v>
      </c>
      <c r="X54" s="165">
        <f>SUM(S54:V54)</f>
        <v>7.3318829966522083E-11</v>
      </c>
      <c r="Y54" s="129">
        <f>W54/X54</f>
        <v>27960075207638.27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9.0852983228243861E-12</v>
      </c>
      <c r="T55" s="216">
        <f t="shared" si="2"/>
        <v>3.5535046928681358E-11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5.0468252531375255E-11</v>
      </c>
      <c r="Y55" s="129">
        <f>W55/X55</f>
        <v>20884416383245.012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8.1630320095052566E-12</v>
      </c>
      <c r="T56" s="216">
        <f t="shared" si="2"/>
        <v>3.1935875757971333E-11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4.5946815047346096E-11</v>
      </c>
      <c r="Y56" s="129">
        <f>W56/X56</f>
        <v>24114837967729.789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2.3096237612199146E-11</v>
      </c>
      <c r="T58" s="165">
        <f>SUM(T53:T56)</f>
        <v>7.3318829966522199E-11</v>
      </c>
      <c r="U58" s="165">
        <f>SUM(U53:U56)</f>
        <v>7.3521810007209234E-11</v>
      </c>
      <c r="V58" s="165">
        <f>SUM(V53:V56)</f>
        <v>6.0737503297902236E-11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88759045279185.016</v>
      </c>
      <c r="T59" s="120">
        <f>T57/T58</f>
        <v>27960075207638.227</v>
      </c>
      <c r="U59" s="120">
        <f>U57/U58</f>
        <v>14335882099429.398</v>
      </c>
      <c r="V59" s="120">
        <f>V57/V58</f>
        <v>18242435724852.527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519.05466704241314</v>
      </c>
      <c r="T64" s="216">
        <f t="shared" si="3"/>
        <v>0</v>
      </c>
      <c r="U64" s="216">
        <f t="shared" si="3"/>
        <v>460.73884754013108</v>
      </c>
      <c r="V64" s="216">
        <f t="shared" si="3"/>
        <v>418.73176649041528</v>
      </c>
      <c r="W64" s="165">
        <f>W53</f>
        <v>2050</v>
      </c>
      <c r="X64" s="165">
        <f>SUM(S64:V64)</f>
        <v>1398.5252810729596</v>
      </c>
      <c r="Y64" s="129">
        <f>W64/X64</f>
        <v>1.4658297763678778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163.50792735244647</v>
      </c>
      <c r="U65" s="216">
        <f t="shared" si="3"/>
        <v>509.42624316726494</v>
      </c>
      <c r="V65" s="216">
        <f t="shared" si="3"/>
        <v>582.58816083166801</v>
      </c>
      <c r="W65" s="165">
        <f>W54</f>
        <v>2050</v>
      </c>
      <c r="X65" s="165">
        <f>SUM(S65:V65)</f>
        <v>1255.5223313513793</v>
      </c>
      <c r="Y65" s="129">
        <f>W65/X65</f>
        <v>1.6327865692309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806.40240521047338</v>
      </c>
      <c r="T66" s="216">
        <f t="shared" si="3"/>
        <v>993.56258463288452</v>
      </c>
      <c r="U66" s="216">
        <f t="shared" si="3"/>
        <v>83.834909292604124</v>
      </c>
      <c r="V66" s="216">
        <f t="shared" si="3"/>
        <v>0</v>
      </c>
      <c r="W66" s="165">
        <f>W55</f>
        <v>1054</v>
      </c>
      <c r="X66" s="165">
        <f>SUM(S66:V66)</f>
        <v>1883.7998991359621</v>
      </c>
      <c r="Y66" s="129">
        <f>W66/X66</f>
        <v>0.55950740866024873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724.54292774711371</v>
      </c>
      <c r="T67" s="216">
        <f t="shared" si="3"/>
        <v>892.92948801466889</v>
      </c>
      <c r="U67" s="216">
        <f t="shared" si="3"/>
        <v>0</v>
      </c>
      <c r="V67" s="216">
        <f t="shared" si="3"/>
        <v>106.68007267791666</v>
      </c>
      <c r="W67" s="165">
        <f>W56</f>
        <v>1108</v>
      </c>
      <c r="X67" s="165">
        <f>SUM(S67:V67)</f>
        <v>1724.152488439699</v>
      </c>
      <c r="Y67" s="129">
        <f>W67/X67</f>
        <v>0.64263457404669777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1054.0000000000002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0.99999999999999978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760.84578651348374</v>
      </c>
      <c r="T75" s="216">
        <f t="shared" si="4"/>
        <v>0</v>
      </c>
      <c r="U75" s="216">
        <f t="shared" si="4"/>
        <v>675.36472185374407</v>
      </c>
      <c r="V75" s="216">
        <f t="shared" si="4"/>
        <v>613.78949163277184</v>
      </c>
      <c r="W75" s="165">
        <f>W64</f>
        <v>2050</v>
      </c>
      <c r="X75" s="165">
        <f>SUM(S75:V75)</f>
        <v>2049.9999999999995</v>
      </c>
      <c r="Y75" s="129">
        <f>W75/X75</f>
        <v>1.0000000000000002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266.97354774385633</v>
      </c>
      <c r="U76" s="216">
        <f t="shared" si="4"/>
        <v>831.78432785726477</v>
      </c>
      <c r="V76" s="216">
        <f t="shared" si="4"/>
        <v>951.24212439887901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451.1881200767038</v>
      </c>
      <c r="T77" s="216">
        <f t="shared" si="4"/>
        <v>555.90562706972423</v>
      </c>
      <c r="U77" s="216">
        <f t="shared" si="4"/>
        <v>46.906252853571942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465.61633575131373</v>
      </c>
      <c r="T78" s="216">
        <f t="shared" si="4"/>
        <v>573.82736118404262</v>
      </c>
      <c r="U78" s="216">
        <f t="shared" si="4"/>
        <v>0</v>
      </c>
      <c r="V78" s="216">
        <f t="shared" si="4"/>
        <v>68.556303064643728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1677.6502423415013</v>
      </c>
      <c r="T80" s="165">
        <f>SUM(T75:T78)</f>
        <v>1396.7065359976232</v>
      </c>
      <c r="U80" s="165">
        <f>SUM(U75:U78)</f>
        <v>1554.0553025645809</v>
      </c>
      <c r="V80" s="165">
        <f>SUM(V75:V78)</f>
        <v>1633.5879190962946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1.2219471903385588</v>
      </c>
      <c r="T81" s="120">
        <f>T79/T80</f>
        <v>1.4677385314415745</v>
      </c>
      <c r="U81" s="120">
        <f>U79/U80</f>
        <v>0.67822554207732233</v>
      </c>
      <c r="V81" s="120">
        <f>V79/V80</f>
        <v>0.678261627089498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929.71337111108244</v>
      </c>
      <c r="T86" s="131">
        <f t="shared" si="5"/>
        <v>0</v>
      </c>
      <c r="U86" s="131">
        <f t="shared" si="5"/>
        <v>458.04960457915558</v>
      </c>
      <c r="V86" s="131">
        <f t="shared" si="5"/>
        <v>416.30985928527963</v>
      </c>
      <c r="W86" s="165">
        <f>W75</f>
        <v>2050</v>
      </c>
      <c r="X86" s="165">
        <f>SUM(S86:V86)</f>
        <v>1804.0728349755175</v>
      </c>
      <c r="Y86" s="129">
        <f>W86/X86</f>
        <v>1.1363177584943902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391.84736289931476</v>
      </c>
      <c r="U87" s="131">
        <f t="shared" si="5"/>
        <v>564.13737665241456</v>
      </c>
      <c r="V87" s="131">
        <f t="shared" si="5"/>
        <v>645.19103105085435</v>
      </c>
      <c r="W87" s="165">
        <f>W76</f>
        <v>2050</v>
      </c>
      <c r="X87" s="165">
        <f>SUM(S87:V87)</f>
        <v>1601.1757706025837</v>
      </c>
      <c r="Y87" s="129">
        <f>W87/X87</f>
        <v>1.2803091563323534</v>
      </c>
    </row>
    <row r="88" spans="17:25" ht="15.6" x14ac:dyDescent="0.3">
      <c r="Q88" s="128"/>
      <c r="R88" s="131">
        <v>3</v>
      </c>
      <c r="S88" s="131">
        <f t="shared" si="5"/>
        <v>551.32805564186447</v>
      </c>
      <c r="T88" s="131">
        <f t="shared" si="5"/>
        <v>815.92410869542459</v>
      </c>
      <c r="U88" s="131">
        <f t="shared" si="5"/>
        <v>31.813018768429778</v>
      </c>
      <c r="V88" s="131">
        <f t="shared" si="5"/>
        <v>0</v>
      </c>
      <c r="W88" s="165">
        <f>W77</f>
        <v>1054</v>
      </c>
      <c r="X88" s="165">
        <f>SUM(S88:V88)</f>
        <v>1399.0651831057189</v>
      </c>
      <c r="Y88" s="129">
        <f>W88/X88</f>
        <v>0.75336018130354376</v>
      </c>
    </row>
    <row r="89" spans="17:25" ht="15.6" x14ac:dyDescent="0.3">
      <c r="Q89" s="128"/>
      <c r="R89" s="131">
        <v>4</v>
      </c>
      <c r="S89" s="131">
        <f t="shared" si="5"/>
        <v>568.95857324705287</v>
      </c>
      <c r="T89" s="131">
        <f t="shared" si="5"/>
        <v>842.2285284052607</v>
      </c>
      <c r="U89" s="131">
        <f t="shared" si="5"/>
        <v>0</v>
      </c>
      <c r="V89" s="131">
        <f t="shared" si="5"/>
        <v>46.499109663865994</v>
      </c>
      <c r="W89" s="165">
        <f>W78</f>
        <v>1108</v>
      </c>
      <c r="X89" s="165">
        <f>SUM(S89:V89)</f>
        <v>1457.6862113161797</v>
      </c>
      <c r="Y89" s="129">
        <f>W89/X89</f>
        <v>0.76010871983179451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2049.9999999999995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1.0000000000000002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1056.4498139032085</v>
      </c>
      <c r="T97" s="131">
        <f t="shared" si="6"/>
        <v>0</v>
      </c>
      <c r="U97" s="131">
        <f t="shared" si="6"/>
        <v>520.48989995462784</v>
      </c>
      <c r="V97" s="131">
        <f t="shared" si="6"/>
        <v>473.06028614216393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501.6857666046792</v>
      </c>
      <c r="U98" s="131">
        <f t="shared" si="6"/>
        <v>722.27024875739994</v>
      </c>
      <c r="V98" s="131">
        <f t="shared" si="6"/>
        <v>826.04398463792063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415.3486039560853</v>
      </c>
      <c r="T99" s="131">
        <f t="shared" si="6"/>
        <v>614.68473445671736</v>
      </c>
      <c r="U99" s="131">
        <f t="shared" si="6"/>
        <v>23.966661587197297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432.47037274814164</v>
      </c>
      <c r="T100" s="131">
        <f t="shared" si="6"/>
        <v>640.1852485319389</v>
      </c>
      <c r="U100" s="131">
        <f t="shared" si="6"/>
        <v>0</v>
      </c>
      <c r="V100" s="131">
        <f t="shared" si="6"/>
        <v>35.344378719919405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1904.2687906074354</v>
      </c>
      <c r="T102" s="165">
        <f>SUM(T97:T100)</f>
        <v>1756.5557495933356</v>
      </c>
      <c r="U102" s="165">
        <f>SUM(U97:U100)</f>
        <v>1266.726810299225</v>
      </c>
      <c r="V102" s="165">
        <f>SUM(V97:V100)</f>
        <v>1334.448649500004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1.0765286970575609</v>
      </c>
      <c r="T103" s="120">
        <f>T101/T102</f>
        <v>1.1670566109129188</v>
      </c>
      <c r="U103" s="120">
        <f>U101/U102</f>
        <v>0.8320657551654923</v>
      </c>
      <c r="V103" s="120">
        <f>V101/V102</f>
        <v>0.83030546017274587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1137.2985416679237</v>
      </c>
      <c r="T108" s="131">
        <f t="shared" ref="T108:V108" si="7">T97*T$103</f>
        <v>0</v>
      </c>
      <c r="U108" s="131">
        <f t="shared" si="7"/>
        <v>433.08182166175897</v>
      </c>
      <c r="V108" s="131">
        <f t="shared" si="7"/>
        <v>392.78453857472027</v>
      </c>
      <c r="W108" s="165">
        <f>W97</f>
        <v>2050</v>
      </c>
      <c r="X108" s="165">
        <f>SUM(S108:V108)</f>
        <v>1963.164901904403</v>
      </c>
      <c r="Y108" s="129">
        <f>W108/X108</f>
        <v>1.0442321977187761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585.49569051690651</v>
      </c>
      <c r="U109" s="131">
        <f t="shared" si="8"/>
        <v>600.976339965894</v>
      </c>
      <c r="V109" s="131">
        <f t="shared" si="8"/>
        <v>685.86883078771734</v>
      </c>
      <c r="W109" s="165">
        <f>W98</f>
        <v>2050</v>
      </c>
      <c r="X109" s="165">
        <f>SUM(S109:V109)</f>
        <v>1872.340861270518</v>
      </c>
      <c r="Y109" s="129">
        <f>W109/X109</f>
        <v>1.0948861088300597</v>
      </c>
    </row>
    <row r="110" spans="17:25" ht="15.6" x14ac:dyDescent="0.3">
      <c r="Q110" s="70"/>
      <c r="R110" s="131">
        <v>3</v>
      </c>
      <c r="S110" s="131">
        <f t="shared" ref="S110:V110" si="9">S99*S$103</f>
        <v>447.1346914415214</v>
      </c>
      <c r="T110" s="131">
        <f t="shared" si="9"/>
        <v>717.37188297496402</v>
      </c>
      <c r="U110" s="131">
        <f t="shared" si="9"/>
        <v>19.941838372347114</v>
      </c>
      <c r="V110" s="131">
        <f t="shared" si="9"/>
        <v>0</v>
      </c>
      <c r="W110" s="165">
        <f>W99</f>
        <v>1054</v>
      </c>
      <c r="X110" s="165">
        <f>SUM(S110:V110)</f>
        <v>1184.4484127888325</v>
      </c>
      <c r="Y110" s="129">
        <f>W110/X110</f>
        <v>0.88986568652518494</v>
      </c>
    </row>
    <row r="111" spans="17:25" ht="15.6" x14ac:dyDescent="0.3">
      <c r="Q111" s="70"/>
      <c r="R111" s="131">
        <v>4</v>
      </c>
      <c r="S111" s="131">
        <f t="shared" ref="S111:V111" si="10">S100*S$103</f>
        <v>465.56676689055462</v>
      </c>
      <c r="T111" s="131">
        <f t="shared" si="10"/>
        <v>747.13242650812924</v>
      </c>
      <c r="U111" s="131">
        <f t="shared" si="10"/>
        <v>0</v>
      </c>
      <c r="V111" s="131">
        <f t="shared" si="10"/>
        <v>29.346630637562487</v>
      </c>
      <c r="W111" s="165">
        <f>W100</f>
        <v>1108</v>
      </c>
      <c r="X111" s="165">
        <f>SUM(S111:V111)</f>
        <v>1242.0458240362461</v>
      </c>
      <c r="Y111" s="129">
        <f>W111/X111</f>
        <v>0.8920765873189439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14.448396349104298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L108" zoomScale="55" zoomScaleNormal="55" workbookViewId="0">
      <selection activeCell="AH134" sqref="AH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3.2138855798658497E-11</v>
      </c>
      <c r="H7" s="132">
        <f>'Trip Length Frequency'!V44</f>
        <v>2.2953720260061398E-11</v>
      </c>
      <c r="I7" s="120">
        <f>SUMPRODUCT(E18:H18,E7:H7)</f>
        <v>7.1295285983666567E-8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3.2138855798658497E-11</v>
      </c>
      <c r="R7" s="132">
        <f t="shared" si="0"/>
        <v>2.2953720260061398E-11</v>
      </c>
      <c r="S7" s="120">
        <f>SUMPRODUCT(O18:R18,O7:R7)</f>
        <v>1.096845308176594E-7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3.2138855798658497E-11</v>
      </c>
      <c r="AB7" s="132">
        <f t="shared" si="1"/>
        <v>2.2953720260061398E-11</v>
      </c>
      <c r="AC7" s="120">
        <f>SUMPRODUCT(Y18:AB18,Y7:AB7)</f>
        <v>1.096845308176594E-7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3.2138855798658497E-11</v>
      </c>
      <c r="AL7" s="132">
        <f t="shared" si="2"/>
        <v>2.2953720260061398E-11</v>
      </c>
      <c r="AM7" s="120">
        <f>SUMPRODUCT(AI18:AL18,AI7:AL7)</f>
        <v>1.2426656863849458E-7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3.2138855798658497E-11</v>
      </c>
      <c r="AV7" s="132">
        <f t="shared" si="3"/>
        <v>2.2953720260061398E-11</v>
      </c>
      <c r="AW7" s="120">
        <f>SUMPRODUCT(AS18:AV18,AS7:AV7)</f>
        <v>1.3239224216482956E-7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3.2138855798658497E-11</v>
      </c>
      <c r="BF7" s="132">
        <f t="shared" si="4"/>
        <v>2.2953720260061398E-11</v>
      </c>
      <c r="BG7" s="120">
        <f>SUMPRODUCT(BC18:BF18,BC7:BF7)</f>
        <v>1.4113093128859771E-7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3.2138855798658497E-11</v>
      </c>
      <c r="BP7" s="132">
        <f t="shared" si="5"/>
        <v>2.2953720260061398E-11</v>
      </c>
      <c r="BQ7" s="120">
        <f>SUMPRODUCT(BM18:BP18,BM7:BP7)</f>
        <v>1.5963953106764846E-7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3.5535046928681235E-11</v>
      </c>
      <c r="H8" s="132">
        <f>'Trip Length Frequency'!V45</f>
        <v>3.1935875757971333E-11</v>
      </c>
      <c r="I8" s="120">
        <f>SUMPRODUCT(E18:H18,E8:H8)</f>
        <v>8.4827099726394741E-8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3.5535046928681235E-11</v>
      </c>
      <c r="R8" s="132">
        <f t="shared" si="0"/>
        <v>3.1935875757971333E-11</v>
      </c>
      <c r="S8" s="120">
        <f>SUMPRODUCT(O18:R18,O8:R8)</f>
        <v>1.3389324519957238E-7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3.5535046928681235E-11</v>
      </c>
      <c r="AB8" s="132">
        <f t="shared" si="1"/>
        <v>3.1935875757971333E-11</v>
      </c>
      <c r="AC8" s="120">
        <f>SUMPRODUCT(Y18:AB18,Y8:AB8)</f>
        <v>1.3389324519957238E-7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3.5535046928681235E-11</v>
      </c>
      <c r="AL8" s="132">
        <f t="shared" si="2"/>
        <v>3.1935875757971333E-11</v>
      </c>
      <c r="AM8" s="120">
        <f>SUMPRODUCT(AI18:AL18,AI8:AL8)</f>
        <v>1.5172769826511185E-7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3.5535046928681235E-11</v>
      </c>
      <c r="AV8" s="132">
        <f t="shared" si="3"/>
        <v>3.1935875757971333E-11</v>
      </c>
      <c r="AW8" s="120">
        <f>SUMPRODUCT(AS18:AV18,AS8:AV8)</f>
        <v>1.6166586370950277E-7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3.5535046928681235E-11</v>
      </c>
      <c r="BF8" s="132">
        <f t="shared" si="4"/>
        <v>3.1935875757971333E-11</v>
      </c>
      <c r="BG8" s="120">
        <f>SUMPRODUCT(BC18:BF18,BC8:BF8)</f>
        <v>1.7235387268253941E-7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3.5535046928681235E-11</v>
      </c>
      <c r="BP8" s="132">
        <f t="shared" si="5"/>
        <v>3.1935875757971333E-11</v>
      </c>
      <c r="BQ8" s="120">
        <f>SUMPRODUCT(BM18:BP18,BM8:BP8)</f>
        <v>1.9497558313754535E-7</v>
      </c>
      <c r="BS8" s="129"/>
    </row>
    <row r="9" spans="2:71" x14ac:dyDescent="0.3">
      <c r="C9" s="128"/>
      <c r="D9" s="4" t="s">
        <v>13</v>
      </c>
      <c r="E9" s="132">
        <f>'Trip Length Frequency'!S46</f>
        <v>9.0852983228243861E-12</v>
      </c>
      <c r="F9" s="132">
        <f>'Trip Length Frequency'!T46</f>
        <v>3.5535046928681358E-11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9.7635402038569238E-8</v>
      </c>
      <c r="K9" s="129"/>
      <c r="M9" s="128"/>
      <c r="N9" s="4" t="s">
        <v>13</v>
      </c>
      <c r="O9" s="132">
        <f t="shared" si="0"/>
        <v>9.0852983228243861E-12</v>
      </c>
      <c r="P9" s="132">
        <f t="shared" si="0"/>
        <v>3.5535046928681358E-11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8.2213874868637731E-8</v>
      </c>
      <c r="U9" s="129"/>
      <c r="W9" s="128"/>
      <c r="X9" s="4" t="s">
        <v>13</v>
      </c>
      <c r="Y9" s="132">
        <f t="shared" si="1"/>
        <v>9.0852983228243861E-12</v>
      </c>
      <c r="Z9" s="132">
        <f t="shared" si="1"/>
        <v>3.5535046928681358E-11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8.2213874868637731E-8</v>
      </c>
      <c r="AE9" s="129"/>
      <c r="AG9" s="128"/>
      <c r="AH9" s="4" t="s">
        <v>13</v>
      </c>
      <c r="AI9" s="132">
        <f t="shared" si="2"/>
        <v>9.0852983228243861E-12</v>
      </c>
      <c r="AJ9" s="132">
        <f t="shared" si="2"/>
        <v>3.5535046928681358E-11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9.3226842612946367E-8</v>
      </c>
      <c r="AO9" s="129"/>
      <c r="AQ9" s="128"/>
      <c r="AR9" s="4" t="s">
        <v>13</v>
      </c>
      <c r="AS9" s="132">
        <f t="shared" si="3"/>
        <v>9.0852983228243861E-12</v>
      </c>
      <c r="AT9" s="132">
        <f t="shared" si="3"/>
        <v>3.5535046928681358E-11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9.9374348126527603E-8</v>
      </c>
      <c r="AY9" s="129"/>
      <c r="BA9" s="128"/>
      <c r="BB9" s="4" t="s">
        <v>13</v>
      </c>
      <c r="BC9" s="132">
        <f t="shared" si="4"/>
        <v>9.0852983228243861E-12</v>
      </c>
      <c r="BD9" s="132">
        <f t="shared" si="4"/>
        <v>3.5535046928681358E-11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1.0599339322225452E-7</v>
      </c>
      <c r="BI9" s="129"/>
      <c r="BK9" s="128"/>
      <c r="BL9" s="4" t="s">
        <v>13</v>
      </c>
      <c r="BM9" s="132">
        <f t="shared" si="5"/>
        <v>9.0852983228243861E-12</v>
      </c>
      <c r="BN9" s="132">
        <f t="shared" si="5"/>
        <v>3.5535046928681358E-11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1.1996668226835781E-7</v>
      </c>
      <c r="BS9" s="129"/>
    </row>
    <row r="10" spans="2:71" x14ac:dyDescent="0.3">
      <c r="C10" s="128"/>
      <c r="D10" s="4" t="s">
        <v>14</v>
      </c>
      <c r="E10" s="132">
        <f>'Trip Length Frequency'!S47</f>
        <v>8.1630320095052566E-12</v>
      </c>
      <c r="F10" s="132">
        <f>'Trip Length Frequency'!T47</f>
        <v>3.1935875757971333E-11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8.8682242189422419E-8</v>
      </c>
      <c r="K10" s="129"/>
      <c r="M10" s="128"/>
      <c r="N10" s="4" t="s">
        <v>14</v>
      </c>
      <c r="O10" s="132">
        <f t="shared" si="0"/>
        <v>8.1630320095052566E-12</v>
      </c>
      <c r="P10" s="132">
        <f t="shared" si="0"/>
        <v>3.1935875757971333E-11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7.4067517550233853E-8</v>
      </c>
      <c r="U10" s="129"/>
      <c r="W10" s="128"/>
      <c r="X10" s="4" t="s">
        <v>14</v>
      </c>
      <c r="Y10" s="132">
        <f t="shared" si="1"/>
        <v>8.1630320095052566E-12</v>
      </c>
      <c r="Z10" s="132">
        <f t="shared" si="1"/>
        <v>3.1935875757971333E-11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7.4067517550233853E-8</v>
      </c>
      <c r="AE10" s="129"/>
      <c r="AG10" s="128"/>
      <c r="AH10" s="4" t="s">
        <v>14</v>
      </c>
      <c r="AI10" s="132">
        <f t="shared" si="2"/>
        <v>8.1630320095052566E-12</v>
      </c>
      <c r="AJ10" s="132">
        <f t="shared" si="2"/>
        <v>3.1935875757971333E-11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8.4000586174319611E-8</v>
      </c>
      <c r="AO10" s="129"/>
      <c r="AQ10" s="128"/>
      <c r="AR10" s="4" t="s">
        <v>14</v>
      </c>
      <c r="AS10" s="132">
        <f t="shared" si="3"/>
        <v>8.1630320095052566E-12</v>
      </c>
      <c r="AT10" s="132">
        <f t="shared" si="3"/>
        <v>3.1935875757971333E-11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8.954611852164997E-8</v>
      </c>
      <c r="AY10" s="129"/>
      <c r="BA10" s="128"/>
      <c r="BB10" s="4" t="s">
        <v>14</v>
      </c>
      <c r="BC10" s="132">
        <f t="shared" si="4"/>
        <v>8.1630320095052566E-12</v>
      </c>
      <c r="BD10" s="132">
        <f t="shared" si="4"/>
        <v>3.1935875757971333E-11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9.5517608313344251E-8</v>
      </c>
      <c r="BI10" s="129"/>
      <c r="BK10" s="128"/>
      <c r="BL10" s="4" t="s">
        <v>14</v>
      </c>
      <c r="BM10" s="132">
        <f t="shared" si="5"/>
        <v>8.1630320095052566E-12</v>
      </c>
      <c r="BN10" s="132">
        <f t="shared" si="5"/>
        <v>3.1935875757971333E-11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1.0811809634714288E-7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344.70484274769325</v>
      </c>
      <c r="F14" s="139">
        <f t="shared" si="6"/>
        <v>0</v>
      </c>
      <c r="G14" s="139">
        <f t="shared" si="6"/>
        <v>974.0114618527565</v>
      </c>
      <c r="H14" s="139">
        <f t="shared" si="6"/>
        <v>731.28369539955054</v>
      </c>
      <c r="I14" s="120">
        <v>2050</v>
      </c>
      <c r="J14" s="165">
        <f>SUM(E14:H14)</f>
        <v>2050.0000000000005</v>
      </c>
      <c r="K14" s="129">
        <f>I14/J14</f>
        <v>0.99999999999999978</v>
      </c>
      <c r="M14" s="128"/>
      <c r="N14" s="4" t="s">
        <v>11</v>
      </c>
      <c r="O14" s="139">
        <f t="shared" ref="O14:R17" si="7">$S14*(O$18*O7*1)/$S7</f>
        <v>154.83020126213751</v>
      </c>
      <c r="P14" s="139">
        <f t="shared" si="7"/>
        <v>0</v>
      </c>
      <c r="Q14" s="139">
        <f t="shared" si="7"/>
        <v>1228.8228882558924</v>
      </c>
      <c r="R14" s="139">
        <f t="shared" si="7"/>
        <v>803.09346163325017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165.25212943846259</v>
      </c>
      <c r="Z14" s="139">
        <f t="shared" ref="Z14:AB14" si="8">$AC14*(Z$18*Z7*1)/$AC7</f>
        <v>0</v>
      </c>
      <c r="AA14" s="139">
        <f t="shared" si="8"/>
        <v>1311.5373960097425</v>
      </c>
      <c r="AB14" s="139">
        <f t="shared" si="8"/>
        <v>857.15127663180738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176.31029509917428</v>
      </c>
      <c r="AJ14" s="139">
        <f t="shared" ref="AJ14:AL14" si="9">$AM14*(AJ$18*AJ7*1)/$AM7</f>
        <v>0</v>
      </c>
      <c r="AK14" s="139">
        <f t="shared" si="9"/>
        <v>1400.1180804902363</v>
      </c>
      <c r="AL14" s="139">
        <f t="shared" si="9"/>
        <v>915.95566437285618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188.32789256154189</v>
      </c>
      <c r="AT14" s="139">
        <f t="shared" ref="AT14:AV14" si="10">$AW14*(AT$18*AT7*1)/$AW7</f>
        <v>0</v>
      </c>
      <c r="AU14" s="139">
        <f t="shared" si="10"/>
        <v>1495.643402644245</v>
      </c>
      <c r="AV14" s="139">
        <f t="shared" si="10"/>
        <v>978.96786959011888</v>
      </c>
      <c r="AW14" s="120">
        <v>2662.939164795906</v>
      </c>
      <c r="AX14" s="165">
        <f>SUM(AS14:AV14)</f>
        <v>2662.9391647959055</v>
      </c>
      <c r="AY14" s="129">
        <f>AW14/AX14</f>
        <v>1.0000000000000002</v>
      </c>
      <c r="BA14" s="128"/>
      <c r="BB14" s="4" t="s">
        <v>11</v>
      </c>
      <c r="BC14" s="139">
        <f>$BG14*(BC$18*BC7*1)/$BG7</f>
        <v>201.28709031775318</v>
      </c>
      <c r="BD14" s="139">
        <f t="shared" ref="BD14:BF14" si="11">$BG14*(BD$18*BD7*1)/$BG7</f>
        <v>0</v>
      </c>
      <c r="BE14" s="139">
        <f t="shared" si="11"/>
        <v>1598.4277576337274</v>
      </c>
      <c r="BF14" s="139">
        <f t="shared" si="11"/>
        <v>1046.8205871246746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215.26201598731609</v>
      </c>
      <c r="BN14" s="139">
        <f t="shared" ref="BN14:BP14" si="12">$BQ14*(BN$18*BN7*1)/$BQ7</f>
        <v>0</v>
      </c>
      <c r="BO14" s="139">
        <f t="shared" si="12"/>
        <v>1709.0250417266188</v>
      </c>
      <c r="BP14" s="139">
        <f t="shared" si="12"/>
        <v>1119.886521705379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289.71673466285682</v>
      </c>
      <c r="G15" s="139">
        <f t="shared" si="6"/>
        <v>905.14206128057151</v>
      </c>
      <c r="H15" s="139">
        <f t="shared" si="6"/>
        <v>855.14120405657172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158.39598308115234</v>
      </c>
      <c r="Q15" s="139">
        <f t="shared" si="7"/>
        <v>1113.0187700517324</v>
      </c>
      <c r="R15" s="139">
        <f t="shared" si="7"/>
        <v>915.33179801839549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169.05793110959465</v>
      </c>
      <c r="AA15" s="139">
        <f t="shared" si="13"/>
        <v>1187.9382727445022</v>
      </c>
      <c r="AB15" s="139">
        <f t="shared" si="13"/>
        <v>976.94459822591568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180.76341129100837</v>
      </c>
      <c r="AK15" s="139">
        <f t="shared" si="14"/>
        <v>1267.8870995654254</v>
      </c>
      <c r="AL15" s="139">
        <f t="shared" si="14"/>
        <v>1043.733529105833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193.26953631832149</v>
      </c>
      <c r="AU15" s="139">
        <f t="shared" si="15"/>
        <v>1354.2497135678414</v>
      </c>
      <c r="AV15" s="139">
        <f t="shared" si="15"/>
        <v>1115.4199149097433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206.74978839575206</v>
      </c>
      <c r="BE15" s="139">
        <f t="shared" si="16"/>
        <v>1447.1736828273101</v>
      </c>
      <c r="BF15" s="139">
        <f t="shared" si="16"/>
        <v>1192.6119638530927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221.28039695230754</v>
      </c>
      <c r="BO15" s="139">
        <f t="shared" si="17"/>
        <v>1547.1596273214452</v>
      </c>
      <c r="BP15" s="139">
        <f t="shared" si="17"/>
        <v>1275.733555145561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201.0603088249886</v>
      </c>
      <c r="F16" s="139">
        <f t="shared" si="6"/>
        <v>786.4009805426</v>
      </c>
      <c r="G16" s="139">
        <f t="shared" si="6"/>
        <v>66.538710632411437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163.33712934316591</v>
      </c>
      <c r="P16" s="139">
        <f t="shared" si="7"/>
        <v>797.8190296051929</v>
      </c>
      <c r="Q16" s="139">
        <f t="shared" si="7"/>
        <v>151.82730572055326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172.63869550107927</v>
      </c>
      <c r="Z16" s="139">
        <f t="shared" si="18"/>
        <v>843.25246238166665</v>
      </c>
      <c r="AA16" s="139">
        <f t="shared" si="18"/>
        <v>160.47342148380025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182.30598848558267</v>
      </c>
      <c r="AJ16" s="139">
        <f t="shared" si="19"/>
        <v>892.61063161339223</v>
      </c>
      <c r="AK16" s="139">
        <f t="shared" si="19"/>
        <v>169.55838813701183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192.88015903475275</v>
      </c>
      <c r="AT16" s="139">
        <f t="shared" si="20"/>
        <v>945.38738776918171</v>
      </c>
      <c r="AU16" s="139">
        <f t="shared" si="20"/>
        <v>179.40408247005729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204.25474483616654</v>
      </c>
      <c r="BD16" s="139">
        <f t="shared" si="21"/>
        <v>1002.1156523786481</v>
      </c>
      <c r="BE16" s="139">
        <f t="shared" si="21"/>
        <v>189.96806439709502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216.49054370178141</v>
      </c>
      <c r="BN16" s="139">
        <f t="shared" si="22"/>
        <v>1063.0947056139264</v>
      </c>
      <c r="BO16" s="139">
        <f t="shared" si="22"/>
        <v>201.3034913399818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209.07805721450038</v>
      </c>
      <c r="F17" s="139">
        <f t="shared" si="6"/>
        <v>817.96700676235491</v>
      </c>
      <c r="G17" s="139">
        <f t="shared" si="6"/>
        <v>0</v>
      </c>
      <c r="H17" s="139">
        <f t="shared" si="6"/>
        <v>80.954936023144725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171.64259684245022</v>
      </c>
      <c r="P17" s="139">
        <f t="shared" si="7"/>
        <v>838.59868749308873</v>
      </c>
      <c r="Q17" s="139">
        <f t="shared" si="7"/>
        <v>0</v>
      </c>
      <c r="R17" s="139">
        <f t="shared" si="7"/>
        <v>162.49195377019183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181.83748116534409</v>
      </c>
      <c r="Z17" s="139">
        <f t="shared" si="23"/>
        <v>888.40809826639543</v>
      </c>
      <c r="AA17" s="139">
        <f t="shared" si="23"/>
        <v>0</v>
      </c>
      <c r="AB17" s="139">
        <f t="shared" si="23"/>
        <v>172.14332646300127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192.43528061738172</v>
      </c>
      <c r="AJ17" s="139">
        <f t="shared" si="24"/>
        <v>942.44376907898152</v>
      </c>
      <c r="AK17" s="139">
        <f t="shared" si="24"/>
        <v>0</v>
      </c>
      <c r="AL17" s="139">
        <f t="shared" si="24"/>
        <v>182.46427681602162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204.04590972300926</v>
      </c>
      <c r="AT17" s="139">
        <f t="shared" si="25"/>
        <v>1000.3679554019807</v>
      </c>
      <c r="AU17" s="139">
        <f t="shared" si="25"/>
        <v>0</v>
      </c>
      <c r="AV17" s="139">
        <f t="shared" si="25"/>
        <v>193.58783249882936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216.54949082136434</v>
      </c>
      <c r="BD17" s="139">
        <f t="shared" si="26"/>
        <v>1062.7044227035356</v>
      </c>
      <c r="BE17" s="139">
        <f t="shared" si="26"/>
        <v>0</v>
      </c>
      <c r="BF17" s="139">
        <f t="shared" si="26"/>
        <v>205.54639875428265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230.01468685145232</v>
      </c>
      <c r="BN17" s="139">
        <f t="shared" si="27"/>
        <v>1129.7912868491549</v>
      </c>
      <c r="BO17" s="139">
        <f t="shared" si="27"/>
        <v>0</v>
      </c>
      <c r="BP17" s="139">
        <f t="shared" si="27"/>
        <v>218.40297717106515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754.84320878718222</v>
      </c>
      <c r="F19" s="165">
        <f>SUM(F14:F17)</f>
        <v>1894.0847219678117</v>
      </c>
      <c r="G19" s="165">
        <f>SUM(G14:G17)</f>
        <v>1945.6922337657395</v>
      </c>
      <c r="H19" s="165">
        <f>SUM(H14:H17)</f>
        <v>1667.3798354792668</v>
      </c>
      <c r="K19" s="129"/>
      <c r="M19" s="128"/>
      <c r="N19" s="120" t="s">
        <v>195</v>
      </c>
      <c r="O19" s="165">
        <f>SUM(O14:O17)</f>
        <v>489.80992744775358</v>
      </c>
      <c r="P19" s="165">
        <f>SUM(P14:P17)</f>
        <v>1794.8137001794339</v>
      </c>
      <c r="Q19" s="165">
        <f>SUM(Q14:Q17)</f>
        <v>2493.6689640281784</v>
      </c>
      <c r="R19" s="165">
        <f>SUM(R14:R17)</f>
        <v>1880.9172134218377</v>
      </c>
      <c r="U19" s="129"/>
      <c r="W19" s="128"/>
      <c r="X19" s="120" t="s">
        <v>195</v>
      </c>
      <c r="Y19" s="165">
        <f>SUM(Y14:Y17)</f>
        <v>519.72830610488597</v>
      </c>
      <c r="Z19" s="165">
        <f>SUM(Z14:Z17)</f>
        <v>1900.7184917576567</v>
      </c>
      <c r="AA19" s="165">
        <f>SUM(AA14:AA17)</f>
        <v>2659.9490902380453</v>
      </c>
      <c r="AB19" s="165">
        <f>SUM(AB14:AB17)</f>
        <v>2006.2392013207245</v>
      </c>
      <c r="AE19" s="129"/>
      <c r="AG19" s="128"/>
      <c r="AH19" s="120" t="s">
        <v>195</v>
      </c>
      <c r="AI19" s="165">
        <f>SUM(AI14:AI17)</f>
        <v>551.05156420213871</v>
      </c>
      <c r="AJ19" s="165">
        <f>SUM(AJ14:AJ17)</f>
        <v>2015.8178119833819</v>
      </c>
      <c r="AK19" s="165">
        <f>SUM(AK14:AK17)</f>
        <v>2837.5635681926733</v>
      </c>
      <c r="AL19" s="165">
        <f>SUM(AL14:AL17)</f>
        <v>2142.1534702947106</v>
      </c>
      <c r="AO19" s="129"/>
      <c r="AQ19" s="128"/>
      <c r="AR19" s="120" t="s">
        <v>195</v>
      </c>
      <c r="AS19" s="165">
        <f>SUM(AS14:AS17)</f>
        <v>585.25396131930393</v>
      </c>
      <c r="AT19" s="165">
        <f>SUM(AT14:AT17)</f>
        <v>2139.0248794894842</v>
      </c>
      <c r="AU19" s="165">
        <f>SUM(AU14:AU17)</f>
        <v>3029.2971986821435</v>
      </c>
      <c r="AV19" s="165">
        <f>SUM(AV14:AV17)</f>
        <v>2287.9756169986917</v>
      </c>
      <c r="AY19" s="129"/>
      <c r="BA19" s="128"/>
      <c r="BB19" s="120" t="s">
        <v>195</v>
      </c>
      <c r="BC19" s="165">
        <f>SUM(BC14:BC17)</f>
        <v>622.09132597528401</v>
      </c>
      <c r="BD19" s="165">
        <f>SUM(BD14:BD17)</f>
        <v>2271.5698634779355</v>
      </c>
      <c r="BE19" s="165">
        <f>SUM(BE14:BE17)</f>
        <v>3235.5695048581329</v>
      </c>
      <c r="BF19" s="165">
        <f>SUM(BF14:BF17)</f>
        <v>2444.9789497320498</v>
      </c>
      <c r="BI19" s="129"/>
      <c r="BK19" s="128"/>
      <c r="BL19" s="120" t="s">
        <v>195</v>
      </c>
      <c r="BM19" s="165">
        <f>SUM(BM14:BM17)</f>
        <v>661.76724654054988</v>
      </c>
      <c r="BN19" s="165">
        <f>SUM(BN14:BN17)</f>
        <v>2414.1663894153889</v>
      </c>
      <c r="BO19" s="165">
        <f>SUM(BO14:BO17)</f>
        <v>3457.4881603880463</v>
      </c>
      <c r="BP19" s="165">
        <f>SUM(BP14:BP17)</f>
        <v>2614.023054022005</v>
      </c>
      <c r="BS19" s="129"/>
    </row>
    <row r="20" spans="3:71" x14ac:dyDescent="0.3">
      <c r="C20" s="128"/>
      <c r="D20" s="120" t="s">
        <v>194</v>
      </c>
      <c r="E20" s="120">
        <f>E18/E19</f>
        <v>2.7157957786939164</v>
      </c>
      <c r="F20" s="120">
        <f>F18/F19</f>
        <v>1.0823169503580621</v>
      </c>
      <c r="G20" s="120">
        <f>G18/G19</f>
        <v>0.54170951690548874</v>
      </c>
      <c r="H20" s="120">
        <f>H18/H19</f>
        <v>0.6645156528965217</v>
      </c>
      <c r="K20" s="129"/>
      <c r="M20" s="128"/>
      <c r="N20" s="120" t="s">
        <v>194</v>
      </c>
      <c r="O20" s="120">
        <f>O18/O19</f>
        <v>2.7112811124139795</v>
      </c>
      <c r="P20" s="120">
        <f>P18/P19</f>
        <v>0.92402671422579441</v>
      </c>
      <c r="Q20" s="120">
        <f>Q18/Q19</f>
        <v>0.76907202195591218</v>
      </c>
      <c r="R20" s="120">
        <f>R18/R19</f>
        <v>0.93301850252330387</v>
      </c>
      <c r="U20" s="129"/>
      <c r="W20" s="128"/>
      <c r="X20" s="120" t="s">
        <v>194</v>
      </c>
      <c r="Y20" s="120">
        <f>Y18/Y19</f>
        <v>2.5552050741949599</v>
      </c>
      <c r="Z20" s="120">
        <f>Z18/Z19</f>
        <v>0.87254152217491932</v>
      </c>
      <c r="AA20" s="120">
        <f>AA18/AA19</f>
        <v>0.72099539020960224</v>
      </c>
      <c r="AB20" s="120">
        <f>AB18/AB19</f>
        <v>0.8747364525037008</v>
      </c>
      <c r="AE20" s="129"/>
      <c r="AG20" s="128"/>
      <c r="AH20" s="120" t="s">
        <v>194</v>
      </c>
      <c r="AI20" s="120">
        <f>AI18/AI19</f>
        <v>2.7278739560570409</v>
      </c>
      <c r="AJ20" s="120">
        <f>AJ18/AJ19</f>
        <v>0.93348787225565089</v>
      </c>
      <c r="AK20" s="120">
        <f>AK18/AK19</f>
        <v>0.76546968885183819</v>
      </c>
      <c r="AL20" s="120">
        <f>AL18/AL19</f>
        <v>0.9287741751586599</v>
      </c>
      <c r="AO20" s="129"/>
      <c r="AQ20" s="128"/>
      <c r="AR20" s="120" t="s">
        <v>194</v>
      </c>
      <c r="AS20" s="120">
        <f>AS18/AS19</f>
        <v>2.7357165566182391</v>
      </c>
      <c r="AT20" s="120">
        <f>AT18/AT19</f>
        <v>0.93800288125784437</v>
      </c>
      <c r="AU20" s="120">
        <f>AU18/AU19</f>
        <v>0.76376026044034429</v>
      </c>
      <c r="AV20" s="120">
        <f>AV18/AV19</f>
        <v>0.92675567495926536</v>
      </c>
      <c r="AY20" s="129"/>
      <c r="BA20" s="128"/>
      <c r="BB20" s="120" t="s">
        <v>194</v>
      </c>
      <c r="BC20" s="120">
        <f>BC18/BC19</f>
        <v>2.7432596199757064</v>
      </c>
      <c r="BD20" s="120">
        <f>BD18/BD19</f>
        <v>0.94237324803860689</v>
      </c>
      <c r="BE20" s="120">
        <f>BE18/BE19</f>
        <v>0.76210968544529323</v>
      </c>
      <c r="BF20" s="120">
        <f>BF18/BF19</f>
        <v>0.9248039136819286</v>
      </c>
      <c r="BI20" s="129"/>
      <c r="BK20" s="128"/>
      <c r="BL20" s="120" t="s">
        <v>194</v>
      </c>
      <c r="BM20" s="120">
        <f>BM18/BM19</f>
        <v>2.9169748703808676</v>
      </c>
      <c r="BN20" s="120">
        <f>BN18/BN19</f>
        <v>1.0038898886308218</v>
      </c>
      <c r="BO20" s="120">
        <f>BO18/BO19</f>
        <v>0.80654451990022424</v>
      </c>
      <c r="BP20" s="120">
        <f>BP18/BP19</f>
        <v>0.97877428508465281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936.14795682953559</v>
      </c>
      <c r="F25" s="139">
        <f t="shared" si="28"/>
        <v>0</v>
      </c>
      <c r="G25" s="139">
        <f t="shared" si="28"/>
        <v>527.63127846066561</v>
      </c>
      <c r="H25" s="139">
        <f t="shared" si="28"/>
        <v>485.94946230101345</v>
      </c>
      <c r="I25" s="120">
        <f>I14</f>
        <v>2050</v>
      </c>
      <c r="J25" s="165">
        <f>SUM(E25:H25)</f>
        <v>1949.7286975912145</v>
      </c>
      <c r="K25" s="129">
        <f>I25/J25</f>
        <v>1.0514283359180512</v>
      </c>
      <c r="M25" s="128"/>
      <c r="N25" s="4" t="s">
        <v>11</v>
      </c>
      <c r="O25" s="139">
        <f t="shared" ref="O25:R28" si="29">O14*O$20</f>
        <v>419.78820031328854</v>
      </c>
      <c r="P25" s="139">
        <f t="shared" si="29"/>
        <v>0</v>
      </c>
      <c r="Q25" s="139">
        <f t="shared" si="29"/>
        <v>945.0533032966631</v>
      </c>
      <c r="R25" s="139">
        <f t="shared" si="29"/>
        <v>749.30105895931149</v>
      </c>
      <c r="S25" s="120">
        <f>S14</f>
        <v>2186.7465511512801</v>
      </c>
      <c r="T25" s="165">
        <f>SUM(O25:R25)</f>
        <v>2114.1425625692632</v>
      </c>
      <c r="U25" s="129">
        <f>S25/T25</f>
        <v>1.034342049522802</v>
      </c>
      <c r="W25" s="128"/>
      <c r="X25" s="4" t="s">
        <v>11</v>
      </c>
      <c r="Y25" s="139">
        <f>Y14*Y$20</f>
        <v>422.2530796626819</v>
      </c>
      <c r="Z25" s="139">
        <f t="shared" ref="Z25:AB25" si="30">Z14*Z$20</f>
        <v>0</v>
      </c>
      <c r="AA25" s="139">
        <f t="shared" si="30"/>
        <v>945.61241661052986</v>
      </c>
      <c r="AB25" s="139">
        <f t="shared" si="30"/>
        <v>749.78146697992543</v>
      </c>
      <c r="AC25" s="120">
        <f>AC14</f>
        <v>2333.9408020800124</v>
      </c>
      <c r="AD25" s="165">
        <f>SUM(Y25:AB25)</f>
        <v>2117.6469632531371</v>
      </c>
      <c r="AE25" s="129">
        <f>AC25/AD25</f>
        <v>1.1021387618333718</v>
      </c>
      <c r="AG25" s="128"/>
      <c r="AH25" s="4" t="s">
        <v>11</v>
      </c>
      <c r="AI25" s="139">
        <f t="shared" ref="AI25:AL28" si="31">AI14*AI$20</f>
        <v>480.95226218576886</v>
      </c>
      <c r="AJ25" s="139">
        <f t="shared" si="31"/>
        <v>0</v>
      </c>
      <c r="AK25" s="139">
        <f t="shared" si="31"/>
        <v>1071.747951428694</v>
      </c>
      <c r="AL25" s="139">
        <f t="shared" si="31"/>
        <v>850.71596665980178</v>
      </c>
      <c r="AM25" s="120">
        <f>AM14</f>
        <v>2492.3840399622668</v>
      </c>
      <c r="AN25" s="165">
        <f>SUM(AI25:AL25)</f>
        <v>2403.4161802742647</v>
      </c>
      <c r="AO25" s="129">
        <f>AM25/AN25</f>
        <v>1.0370172508690731</v>
      </c>
      <c r="AQ25" s="128"/>
      <c r="AR25" s="4" t="s">
        <v>11</v>
      </c>
      <c r="AS25" s="139">
        <f t="shared" ref="AS25:AV28" si="32">AS14*AS$20</f>
        <v>515.21173375363105</v>
      </c>
      <c r="AT25" s="139">
        <f t="shared" si="32"/>
        <v>0</v>
      </c>
      <c r="AU25" s="139">
        <f t="shared" si="32"/>
        <v>1142.3129947294512</v>
      </c>
      <c r="AV25" s="139">
        <f t="shared" si="32"/>
        <v>907.26402874542464</v>
      </c>
      <c r="AW25" s="120">
        <f>AW14</f>
        <v>2662.939164795906</v>
      </c>
      <c r="AX25" s="165">
        <f>SUM(AS25:AV25)</f>
        <v>2564.7887572285072</v>
      </c>
      <c r="AY25" s="129">
        <f>AW25/AX25</f>
        <v>1.0382684177364609</v>
      </c>
      <c r="BA25" s="128"/>
      <c r="BB25" s="4" t="s">
        <v>11</v>
      </c>
      <c r="BC25" s="139">
        <f t="shared" ref="BC25:BF28" si="33">BC14*BC$20</f>
        <v>552.18274689109535</v>
      </c>
      <c r="BD25" s="139">
        <f t="shared" si="33"/>
        <v>0</v>
      </c>
      <c r="BE25" s="139">
        <f t="shared" si="33"/>
        <v>1218.1772755772654</v>
      </c>
      <c r="BF25" s="139">
        <f t="shared" si="33"/>
        <v>968.1037758957134</v>
      </c>
      <c r="BG25" s="120">
        <f>BG14</f>
        <v>2846.535435076155</v>
      </c>
      <c r="BH25" s="165">
        <f>SUM(BC25:BF25)</f>
        <v>2738.4637983640741</v>
      </c>
      <c r="BI25" s="129">
        <f>BG25/BH25</f>
        <v>1.0394643291529513</v>
      </c>
      <c r="BK25" s="128"/>
      <c r="BL25" s="4" t="s">
        <v>11</v>
      </c>
      <c r="BM25" s="139">
        <f t="shared" ref="BM25:BP28" si="34">BM14*BM$20</f>
        <v>627.91389118252562</v>
      </c>
      <c r="BN25" s="139">
        <f t="shared" si="34"/>
        <v>0</v>
      </c>
      <c r="BO25" s="139">
        <f t="shared" si="34"/>
        <v>1378.4047817768565</v>
      </c>
      <c r="BP25" s="139">
        <f t="shared" si="34"/>
        <v>1096.1161296581208</v>
      </c>
      <c r="BQ25" s="120">
        <f>BQ14</f>
        <v>3044.1735794193137</v>
      </c>
      <c r="BR25" s="165">
        <f>SUM(BM25:BP25)</f>
        <v>3102.434802617503</v>
      </c>
      <c r="BS25" s="129">
        <f>BQ25/BR25</f>
        <v>0.98122080659067046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313.56533272799908</v>
      </c>
      <c r="G26" s="139">
        <f t="shared" si="28"/>
        <v>490.32406874713666</v>
      </c>
      <c r="H26" s="139">
        <f t="shared" si="28"/>
        <v>568.25471553237048</v>
      </c>
      <c r="I26" s="120">
        <f>I15</f>
        <v>2050</v>
      </c>
      <c r="J26" s="165">
        <f>SUM(E26:H26)</f>
        <v>1372.1441170075063</v>
      </c>
      <c r="K26" s="129">
        <f>I26/J26</f>
        <v>1.4940121628556204</v>
      </c>
      <c r="M26" s="128"/>
      <c r="N26" s="4" t="s">
        <v>12</v>
      </c>
      <c r="O26" s="139">
        <f t="shared" si="29"/>
        <v>0</v>
      </c>
      <c r="P26" s="139">
        <f t="shared" si="29"/>
        <v>146.36211979304173</v>
      </c>
      <c r="Q26" s="139">
        <f t="shared" si="29"/>
        <v>855.99159595856827</v>
      </c>
      <c r="R26" s="139">
        <f t="shared" si="29"/>
        <v>854.02150349908663</v>
      </c>
      <c r="S26" s="120">
        <f>S15</f>
        <v>2186.7465511512801</v>
      </c>
      <c r="T26" s="165">
        <f>SUM(O26:R26)</f>
        <v>1856.3752192506968</v>
      </c>
      <c r="U26" s="129">
        <f>S26/T26</f>
        <v>1.1779658166488205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147.51006454610837</v>
      </c>
      <c r="AA26" s="139">
        <f t="shared" si="35"/>
        <v>856.49801850234326</v>
      </c>
      <c r="AB26" s="139">
        <f t="shared" si="35"/>
        <v>854.5690521447907</v>
      </c>
      <c r="AC26" s="120">
        <f>AC15</f>
        <v>2333.9408020800124</v>
      </c>
      <c r="AD26" s="165">
        <f>SUM(Y26:AB26)</f>
        <v>1858.5771351932424</v>
      </c>
      <c r="AE26" s="129">
        <f>AC26/AD26</f>
        <v>1.2557675212319583</v>
      </c>
      <c r="AG26" s="128"/>
      <c r="AH26" s="4" t="s">
        <v>12</v>
      </c>
      <c r="AI26" s="139">
        <f t="shared" si="31"/>
        <v>0</v>
      </c>
      <c r="AJ26" s="139">
        <f t="shared" si="31"/>
        <v>168.7404521877165</v>
      </c>
      <c r="AK26" s="139">
        <f t="shared" si="31"/>
        <v>970.5291436036058</v>
      </c>
      <c r="AL26" s="139">
        <f t="shared" si="31"/>
        <v>969.39274758070712</v>
      </c>
      <c r="AM26" s="120">
        <f>AM15</f>
        <v>2492.3840399622668</v>
      </c>
      <c r="AN26" s="165">
        <f>SUM(AI26:AL26)</f>
        <v>2108.6623433720292</v>
      </c>
      <c r="AO26" s="129">
        <f>AM26/AN26</f>
        <v>1.1819739882946911</v>
      </c>
      <c r="AQ26" s="128"/>
      <c r="AR26" s="4" t="s">
        <v>12</v>
      </c>
      <c r="AS26" s="139">
        <f t="shared" si="32"/>
        <v>0</v>
      </c>
      <c r="AT26" s="139">
        <f t="shared" si="32"/>
        <v>181.28738192595316</v>
      </c>
      <c r="AU26" s="139">
        <f t="shared" si="32"/>
        <v>1034.3221139358361</v>
      </c>
      <c r="AV26" s="139">
        <f t="shared" si="32"/>
        <v>1033.7217361051855</v>
      </c>
      <c r="AW26" s="120">
        <f>AW15</f>
        <v>2662.939164795906</v>
      </c>
      <c r="AX26" s="165">
        <f>SUM(AS26:AV26)</f>
        <v>2249.3312319669749</v>
      </c>
      <c r="AY26" s="129">
        <f>AW26/AX26</f>
        <v>1.183880402739637</v>
      </c>
      <c r="BA26" s="128"/>
      <c r="BB26" s="4" t="s">
        <v>12</v>
      </c>
      <c r="BC26" s="139">
        <f t="shared" si="33"/>
        <v>0</v>
      </c>
      <c r="BD26" s="139">
        <f t="shared" si="33"/>
        <v>194.83546962179955</v>
      </c>
      <c r="BE26" s="139">
        <f t="shared" si="33"/>
        <v>1102.9050802042279</v>
      </c>
      <c r="BF26" s="139">
        <f t="shared" si="33"/>
        <v>1102.932211675231</v>
      </c>
      <c r="BG26" s="120">
        <f>BG15</f>
        <v>2846.535435076155</v>
      </c>
      <c r="BH26" s="165">
        <f>SUM(BC26:BF26)</f>
        <v>2400.6727615012587</v>
      </c>
      <c r="BI26" s="129">
        <f>BG26/BH26</f>
        <v>1.1857240523260972</v>
      </c>
      <c r="BK26" s="128"/>
      <c r="BL26" s="4" t="s">
        <v>12</v>
      </c>
      <c r="BM26" s="139">
        <f t="shared" si="34"/>
        <v>0</v>
      </c>
      <c r="BN26" s="139">
        <f t="shared" si="34"/>
        <v>222.14115305263607</v>
      </c>
      <c r="BO26" s="139">
        <f t="shared" si="34"/>
        <v>1247.8531188269849</v>
      </c>
      <c r="BP26" s="139">
        <f t="shared" si="34"/>
        <v>1248.655198396099</v>
      </c>
      <c r="BQ26" s="120">
        <f>BQ15</f>
        <v>3044.1735794193137</v>
      </c>
      <c r="BR26" s="165">
        <f>SUM(BM26:BP26)</f>
        <v>2718.64947027572</v>
      </c>
      <c r="BS26" s="129">
        <f>BQ26/BR26</f>
        <v>1.1197374331272578</v>
      </c>
    </row>
    <row r="27" spans="3:71" x14ac:dyDescent="0.3">
      <c r="C27" s="128"/>
      <c r="D27" s="4" t="s">
        <v>13</v>
      </c>
      <c r="E27" s="139">
        <f t="shared" si="28"/>
        <v>546.03873796979917</v>
      </c>
      <c r="F27" s="139">
        <f t="shared" si="28"/>
        <v>851.13511101945653</v>
      </c>
      <c r="G27" s="139">
        <f t="shared" si="28"/>
        <v>36.044652792197709</v>
      </c>
      <c r="H27" s="139">
        <f t="shared" si="28"/>
        <v>0</v>
      </c>
      <c r="I27" s="120">
        <f>I16</f>
        <v>1054</v>
      </c>
      <c r="J27" s="165">
        <f>SUM(E27:H27)</f>
        <v>1433.2185017814534</v>
      </c>
      <c r="K27" s="129">
        <f>I27/J27</f>
        <v>0.73540775442816664</v>
      </c>
      <c r="M27" s="128"/>
      <c r="N27" s="4" t="s">
        <v>13</v>
      </c>
      <c r="O27" s="139">
        <f t="shared" si="29"/>
        <v>442.85287374404493</v>
      </c>
      <c r="P27" s="139">
        <f t="shared" si="29"/>
        <v>737.20609647289814</v>
      </c>
      <c r="Q27" s="139">
        <f t="shared" si="29"/>
        <v>116.76613299862433</v>
      </c>
      <c r="R27" s="139">
        <f t="shared" si="29"/>
        <v>0</v>
      </c>
      <c r="S27" s="120">
        <f>S16</f>
        <v>1112.9834646689119</v>
      </c>
      <c r="T27" s="165">
        <f>SUM(O27:R27)</f>
        <v>1296.8251032155674</v>
      </c>
      <c r="U27" s="129">
        <f>S27/T27</f>
        <v>0.85823713769049703</v>
      </c>
      <c r="W27" s="128"/>
      <c r="X27" s="4" t="s">
        <v>13</v>
      </c>
      <c r="Y27" s="139">
        <f t="shared" ref="Y27:AB27" si="36">Y16*Y$20</f>
        <v>441.12727074675632</v>
      </c>
      <c r="Z27" s="139">
        <f t="shared" si="36"/>
        <v>735.77278710424832</v>
      </c>
      <c r="AA27" s="139">
        <f t="shared" si="36"/>
        <v>115.70059714098252</v>
      </c>
      <c r="AB27" s="139">
        <f t="shared" si="36"/>
        <v>0</v>
      </c>
      <c r="AC27" s="120">
        <f>AC16</f>
        <v>1176.364579366546</v>
      </c>
      <c r="AD27" s="165">
        <f>SUM(Y27:AB27)</f>
        <v>1292.6006549919873</v>
      </c>
      <c r="AE27" s="129">
        <f>AC27/AD27</f>
        <v>0.91007580324476789</v>
      </c>
      <c r="AG27" s="128"/>
      <c r="AH27" s="4" t="s">
        <v>13</v>
      </c>
      <c r="AI27" s="139">
        <f t="shared" si="31"/>
        <v>497.30775802305573</v>
      </c>
      <c r="AJ27" s="139">
        <f t="shared" si="31"/>
        <v>833.24119925755815</v>
      </c>
      <c r="AK27" s="139">
        <f t="shared" si="31"/>
        <v>129.79180660945767</v>
      </c>
      <c r="AL27" s="139">
        <f t="shared" si="31"/>
        <v>0</v>
      </c>
      <c r="AM27" s="120">
        <f>AM16</f>
        <v>1244.4750082359867</v>
      </c>
      <c r="AN27" s="165">
        <f>SUM(AI27:AL27)</f>
        <v>1460.3407638900715</v>
      </c>
      <c r="AO27" s="129">
        <f>AM27/AN27</f>
        <v>0.85218124358929814</v>
      </c>
      <c r="AQ27" s="128"/>
      <c r="AR27" s="4" t="s">
        <v>13</v>
      </c>
      <c r="AS27" s="139">
        <f t="shared" si="32"/>
        <v>527.66544451453217</v>
      </c>
      <c r="AT27" s="139">
        <f t="shared" si="32"/>
        <v>886.77609363231943</v>
      </c>
      <c r="AU27" s="139">
        <f t="shared" si="32"/>
        <v>137.02170875139197</v>
      </c>
      <c r="AV27" s="139">
        <f t="shared" si="32"/>
        <v>0</v>
      </c>
      <c r="AW27" s="120">
        <f>AW16</f>
        <v>1317.6716292739918</v>
      </c>
      <c r="AX27" s="165">
        <f>SUM(AS27:AV27)</f>
        <v>1551.4632468982436</v>
      </c>
      <c r="AY27" s="129">
        <f>AW27/AX27</f>
        <v>0.84930895521266214</v>
      </c>
      <c r="BA27" s="128"/>
      <c r="BB27" s="4" t="s">
        <v>13</v>
      </c>
      <c r="BC27" s="139">
        <f t="shared" si="33"/>
        <v>560.32379369749708</v>
      </c>
      <c r="BD27" s="139">
        <f t="shared" si="33"/>
        <v>944.3669822423941</v>
      </c>
      <c r="BE27" s="139">
        <f t="shared" si="33"/>
        <v>144.77650180232129</v>
      </c>
      <c r="BF27" s="139">
        <f t="shared" si="33"/>
        <v>0</v>
      </c>
      <c r="BG27" s="120">
        <f>BG16</f>
        <v>1396.3384616119097</v>
      </c>
      <c r="BH27" s="165">
        <f>SUM(BC27:BF27)</f>
        <v>1649.4672777422124</v>
      </c>
      <c r="BI27" s="129">
        <f>BG27/BH27</f>
        <v>0.84653904957921622</v>
      </c>
      <c r="BK27" s="128"/>
      <c r="BL27" s="4" t="s">
        <v>13</v>
      </c>
      <c r="BM27" s="139">
        <f t="shared" si="34"/>
        <v>631.49747565318739</v>
      </c>
      <c r="BN27" s="139">
        <f t="shared" si="34"/>
        <v>1067.2300256227809</v>
      </c>
      <c r="BO27" s="139">
        <f t="shared" si="34"/>
        <v>162.36022777704457</v>
      </c>
      <c r="BP27" s="139">
        <f t="shared" si="34"/>
        <v>0</v>
      </c>
      <c r="BQ27" s="120">
        <f>BQ16</f>
        <v>1480.8887406556896</v>
      </c>
      <c r="BR27" s="165">
        <f>SUM(BM27:BP27)</f>
        <v>1861.0877290530129</v>
      </c>
      <c r="BS27" s="129">
        <f>BQ27/BR27</f>
        <v>0.79571140980507027</v>
      </c>
    </row>
    <row r="28" spans="3:71" x14ac:dyDescent="0.3">
      <c r="C28" s="128"/>
      <c r="D28" s="4" t="s">
        <v>14</v>
      </c>
      <c r="E28" s="139">
        <f t="shared" si="28"/>
        <v>567.81330520066524</v>
      </c>
      <c r="F28" s="139">
        <f t="shared" si="28"/>
        <v>885.29955625254433</v>
      </c>
      <c r="G28" s="139">
        <f t="shared" si="28"/>
        <v>0</v>
      </c>
      <c r="H28" s="139">
        <f t="shared" si="28"/>
        <v>53.795822166616162</v>
      </c>
      <c r="I28" s="120">
        <f>I17</f>
        <v>1108</v>
      </c>
      <c r="J28" s="165">
        <f>SUM(E28:H28)</f>
        <v>1506.9086836198255</v>
      </c>
      <c r="K28" s="129">
        <f>I28/J28</f>
        <v>0.73528012151234956</v>
      </c>
      <c r="M28" s="128"/>
      <c r="N28" s="4" t="s">
        <v>14</v>
      </c>
      <c r="O28" s="139">
        <f t="shared" si="29"/>
        <v>465.37133090462265</v>
      </c>
      <c r="P28" s="139">
        <f t="shared" si="29"/>
        <v>774.88758975830262</v>
      </c>
      <c r="Q28" s="139">
        <f t="shared" si="29"/>
        <v>0</v>
      </c>
      <c r="R28" s="139">
        <f t="shared" si="29"/>
        <v>151.60799937875029</v>
      </c>
      <c r="S28" s="120">
        <f>S17</f>
        <v>1172.7332381057306</v>
      </c>
      <c r="T28" s="165">
        <f>SUM(O28:R28)</f>
        <v>1391.8669200416755</v>
      </c>
      <c r="U28" s="129">
        <f>S28/T28</f>
        <v>0.84256132624419044</v>
      </c>
      <c r="W28" s="128"/>
      <c r="X28" s="4" t="s">
        <v>14</v>
      </c>
      <c r="Y28" s="139">
        <f t="shared" ref="Y28:AB28" si="37">Y17*Y$20</f>
        <v>464.63205455251767</v>
      </c>
      <c r="Z28" s="139">
        <f t="shared" si="37"/>
        <v>775.172954373886</v>
      </c>
      <c r="AA28" s="139">
        <f t="shared" si="37"/>
        <v>0</v>
      </c>
      <c r="AB28" s="139">
        <f t="shared" si="37"/>
        <v>150.58004271243217</v>
      </c>
      <c r="AC28" s="120">
        <f>AC17</f>
        <v>1242.3889058947407</v>
      </c>
      <c r="AD28" s="165">
        <f>SUM(Y28:AB28)</f>
        <v>1390.3850516388359</v>
      </c>
      <c r="AE28" s="129">
        <f>AC28/AD28</f>
        <v>0.89355743894854645</v>
      </c>
      <c r="AG28" s="128"/>
      <c r="AH28" s="4" t="s">
        <v>14</v>
      </c>
      <c r="AI28" s="139">
        <f t="shared" si="31"/>
        <v>524.93919022268392</v>
      </c>
      <c r="AJ28" s="139">
        <f t="shared" si="31"/>
        <v>879.75982871813449</v>
      </c>
      <c r="AK28" s="139">
        <f t="shared" si="31"/>
        <v>0</v>
      </c>
      <c r="AL28" s="139">
        <f t="shared" si="31"/>
        <v>169.46810819572187</v>
      </c>
      <c r="AM28" s="120">
        <f>AM17</f>
        <v>1317.3433265123847</v>
      </c>
      <c r="AN28" s="165">
        <f>SUM(AI28:AL28)</f>
        <v>1574.1671271365403</v>
      </c>
      <c r="AO28" s="129">
        <f>AM28/AN28</f>
        <v>0.83685099491861059</v>
      </c>
      <c r="AQ28" s="128"/>
      <c r="AR28" s="4" t="s">
        <v>14</v>
      </c>
      <c r="AS28" s="139">
        <f t="shared" si="32"/>
        <v>558.211773539467</v>
      </c>
      <c r="AT28" s="139">
        <f t="shared" si="32"/>
        <v>938.34802448507662</v>
      </c>
      <c r="AU28" s="139">
        <f t="shared" si="32"/>
        <v>0</v>
      </c>
      <c r="AV28" s="139">
        <f t="shared" si="32"/>
        <v>179.4086223713538</v>
      </c>
      <c r="AW28" s="120">
        <f>AW17</f>
        <v>1398.0016976238194</v>
      </c>
      <c r="AX28" s="165">
        <f>SUM(AS28:AV28)</f>
        <v>1675.9684203958975</v>
      </c>
      <c r="AY28" s="129">
        <f>AW28/AX28</f>
        <v>0.83414560836031937</v>
      </c>
      <c r="BA28" s="128"/>
      <c r="BB28" s="4" t="s">
        <v>14</v>
      </c>
      <c r="BC28" s="139">
        <f t="shared" si="33"/>
        <v>594.05147389654871</v>
      </c>
      <c r="BD28" s="139">
        <f t="shared" si="33"/>
        <v>1001.4642185281234</v>
      </c>
      <c r="BE28" s="139">
        <f t="shared" si="33"/>
        <v>0</v>
      </c>
      <c r="BF28" s="139">
        <f t="shared" si="33"/>
        <v>190.0901140111869</v>
      </c>
      <c r="BG28" s="120">
        <f>BG17</f>
        <v>1484.8003122791824</v>
      </c>
      <c r="BH28" s="165">
        <f>SUM(BC28:BF28)</f>
        <v>1785.605806435859</v>
      </c>
      <c r="BI28" s="129">
        <f>BG28/BH28</f>
        <v>0.83153868951787491</v>
      </c>
      <c r="BK28" s="128"/>
      <c r="BL28" s="4" t="s">
        <v>14</v>
      </c>
      <c r="BM28" s="139">
        <f t="shared" si="34"/>
        <v>670.94706136421098</v>
      </c>
      <c r="BN28" s="139">
        <f t="shared" si="34"/>
        <v>1134.1860491310711</v>
      </c>
      <c r="BO28" s="139">
        <f t="shared" si="34"/>
        <v>0</v>
      </c>
      <c r="BP28" s="139">
        <f t="shared" si="34"/>
        <v>213.76721784096904</v>
      </c>
      <c r="BQ28" s="120">
        <f>BQ17</f>
        <v>1578.2089508716722</v>
      </c>
      <c r="BR28" s="165">
        <f>SUM(BM28:BP28)</f>
        <v>2018.9003283362511</v>
      </c>
      <c r="BS28" s="129">
        <f>BQ28/BR28</f>
        <v>0.7817171203158173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2006.4115000433492</v>
      </c>
      <c r="AU30" s="165">
        <f>SUM(AU25:AU28)</f>
        <v>2313.6568174166796</v>
      </c>
      <c r="AV30" s="165">
        <f>SUM(AV25:AV28)</f>
        <v>2120.3943872219638</v>
      </c>
      <c r="AY30" s="129"/>
      <c r="BA30" s="128"/>
      <c r="BB30" s="120" t="s">
        <v>195</v>
      </c>
      <c r="BC30" s="165">
        <f>SUM(BC25:BC28)</f>
        <v>1706.5580144851413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1.0000000000000002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1.0000000000000002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1.0000000000000002</v>
      </c>
      <c r="AU31" s="120">
        <f>AU29/AU30</f>
        <v>0.99999999999999978</v>
      </c>
      <c r="AV31" s="120">
        <f>AV29/AV30</f>
        <v>1.0000000000000002</v>
      </c>
      <c r="AY31" s="129"/>
      <c r="BA31" s="128"/>
      <c r="BB31" s="120" t="s">
        <v>194</v>
      </c>
      <c r="BC31" s="120">
        <f>BC29/BC30</f>
        <v>0.99999999999999989</v>
      </c>
      <c r="BD31" s="120">
        <f>BD29/BD30</f>
        <v>1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1.0000000000000002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984.29248842236223</v>
      </c>
      <c r="F36" s="139">
        <f t="shared" si="38"/>
        <v>0</v>
      </c>
      <c r="G36" s="139">
        <f t="shared" si="38"/>
        <v>554.76647709021154</v>
      </c>
      <c r="H36" s="139">
        <f t="shared" si="38"/>
        <v>510.94103448742635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434.20458747753543</v>
      </c>
      <c r="P36" s="139">
        <f t="shared" ref="P36:R36" si="39">P25*$U25</f>
        <v>0</v>
      </c>
      <c r="Q36" s="139">
        <f t="shared" si="39"/>
        <v>977.50837064016469</v>
      </c>
      <c r="R36" s="139">
        <f t="shared" si="39"/>
        <v>775.03359303358013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465.38148639975634</v>
      </c>
      <c r="Z36" s="139">
        <f t="shared" ref="Z36:AB36" si="40">Z25*$AE25</f>
        <v>0</v>
      </c>
      <c r="AA36" s="139">
        <f t="shared" si="40"/>
        <v>1042.1960980173919</v>
      </c>
      <c r="AB36" s="139">
        <f t="shared" si="40"/>
        <v>826.36321766286414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498.75579273114772</v>
      </c>
      <c r="AJ36" s="139">
        <f t="shared" ref="AJ36:AL36" si="41">AJ25*$AO25</f>
        <v>0</v>
      </c>
      <c r="AK36" s="139">
        <f t="shared" si="41"/>
        <v>1111.4211142151453</v>
      </c>
      <c r="AL36" s="139">
        <f t="shared" si="41"/>
        <v>882.20713301597368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534.92807160364134</v>
      </c>
      <c r="AT36" s="139">
        <f t="shared" ref="AT36:AV36" si="42">AT25*$AY25</f>
        <v>0</v>
      </c>
      <c r="AU36" s="139">
        <f t="shared" si="42"/>
        <v>1186.0275055975455</v>
      </c>
      <c r="AV36" s="139">
        <f t="shared" si="42"/>
        <v>941.9835875947191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573.97426856698632</v>
      </c>
      <c r="BD36" s="139">
        <f t="shared" ref="BD36:BF36" si="43">BD25*$BI25</f>
        <v>0</v>
      </c>
      <c r="BE36" s="139">
        <f t="shared" si="43"/>
        <v>1266.251824547292</v>
      </c>
      <c r="BF36" s="139">
        <f t="shared" si="43"/>
        <v>1006.3093419618768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616.12217477560432</v>
      </c>
      <c r="BN36" s="139">
        <f t="shared" ref="BN36:BP36" si="44">BN25*$BS25</f>
        <v>0</v>
      </c>
      <c r="BO36" s="139">
        <f t="shared" si="44"/>
        <v>1352.5194517835241</v>
      </c>
      <c r="BP36" s="139">
        <f t="shared" si="44"/>
        <v>1075.5319528601851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468.47042094550017</v>
      </c>
      <c r="G37" s="139">
        <f t="shared" si="38"/>
        <v>732.55012244907755</v>
      </c>
      <c r="H37" s="139">
        <f t="shared" si="38"/>
        <v>848.97945660542211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172.40957396846289</v>
      </c>
      <c r="Q37" s="139">
        <f t="shared" si="45"/>
        <v>1008.3288393778621</v>
      </c>
      <c r="R37" s="139">
        <f t="shared" si="45"/>
        <v>1006.0081378049551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185.23834811183269</v>
      </c>
      <c r="AA37" s="139">
        <f t="shared" si="46"/>
        <v>1075.5623936347715</v>
      </c>
      <c r="AB37" s="139">
        <f t="shared" si="46"/>
        <v>1073.140060333408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199.44682525896491</v>
      </c>
      <c r="AK37" s="139">
        <f t="shared" si="47"/>
        <v>1147.140202621385</v>
      </c>
      <c r="AL37" s="139">
        <f t="shared" si="47"/>
        <v>1145.7970120819173</v>
      </c>
      <c r="AM37" s="120">
        <f>AM26</f>
        <v>2492.3840399622668</v>
      </c>
      <c r="AN37" s="165">
        <f>SUM(AI37:AL37)</f>
        <v>2492.3840399622673</v>
      </c>
      <c r="AO37" s="129">
        <f>AM37/AN37</f>
        <v>0.99999999999999978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214.62257872611181</v>
      </c>
      <c r="AU37" s="139">
        <f t="shared" si="48"/>
        <v>1224.5136808088703</v>
      </c>
      <c r="AV37" s="139">
        <f t="shared" si="48"/>
        <v>1223.8029052609238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231.02110257681838</v>
      </c>
      <c r="BE37" s="139">
        <f t="shared" si="49"/>
        <v>1307.7410810307965</v>
      </c>
      <c r="BF37" s="139">
        <f t="shared" si="49"/>
        <v>1307.7732514685397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248.73976451108803</v>
      </c>
      <c r="BO37" s="139">
        <f t="shared" si="50"/>
        <v>1397.2678481951712</v>
      </c>
      <c r="BP37" s="139">
        <f t="shared" si="50"/>
        <v>1398.1659667130548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401.56112212116011</v>
      </c>
      <c r="F38" s="139">
        <f t="shared" si="38"/>
        <v>625.93136070978687</v>
      </c>
      <c r="G38" s="139">
        <f t="shared" si="38"/>
        <v>26.507517169053063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380.07278278010017</v>
      </c>
      <c r="P38" s="139">
        <f t="shared" si="51"/>
        <v>632.69765012488449</v>
      </c>
      <c r="Q38" s="139">
        <f t="shared" si="51"/>
        <v>100.21303176392723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401.45925525802647</v>
      </c>
      <c r="Z38" s="139">
        <f t="shared" si="52"/>
        <v>669.60901022954044</v>
      </c>
      <c r="AA38" s="139">
        <f t="shared" si="52"/>
        <v>105.29631387897896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423.7963436786934</v>
      </c>
      <c r="AJ38" s="139">
        <f t="shared" si="53"/>
        <v>710.07252139314403</v>
      </c>
      <c r="AK38" s="139">
        <f t="shared" si="53"/>
        <v>110.60614316414932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448.15098738246229</v>
      </c>
      <c r="AT38" s="139">
        <f t="shared" si="54"/>
        <v>753.14687759043102</v>
      </c>
      <c r="AU38" s="139">
        <f t="shared" si="54"/>
        <v>116.3737643010984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474.3359717733</v>
      </c>
      <c r="BD38" s="139">
        <f t="shared" si="55"/>
        <v>799.44352760146887</v>
      </c>
      <c r="BE38" s="139">
        <f t="shared" si="55"/>
        <v>122.55896223714075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502.4897466403408</v>
      </c>
      <c r="BN38" s="139">
        <f t="shared" si="56"/>
        <v>849.20710827460425</v>
      </c>
      <c r="BO38" s="139">
        <f t="shared" si="56"/>
        <v>129.19188574074445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417.50183604427394</v>
      </c>
      <c r="F39" s="139">
        <f t="shared" si="38"/>
        <v>650.94316529619994</v>
      </c>
      <c r="G39" s="139">
        <f t="shared" si="38"/>
        <v>0</v>
      </c>
      <c r="H39" s="139">
        <f t="shared" si="38"/>
        <v>39.554998659526277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392.1038857630229</v>
      </c>
      <c r="P39" s="139">
        <f t="shared" si="57"/>
        <v>652.89031531691967</v>
      </c>
      <c r="Q39" s="139">
        <f t="shared" si="57"/>
        <v>0</v>
      </c>
      <c r="R39" s="139">
        <f t="shared" si="57"/>
        <v>127.73903702578825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415.17542871934899</v>
      </c>
      <c r="Z39" s="139">
        <f t="shared" si="58"/>
        <v>692.66155985250805</v>
      </c>
      <c r="AA39" s="139">
        <f t="shared" si="58"/>
        <v>0</v>
      </c>
      <c r="AB39" s="139">
        <f t="shared" si="58"/>
        <v>134.55191732288364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439.29588360962282</v>
      </c>
      <c r="AJ39" s="139">
        <f t="shared" si="59"/>
        <v>736.22788795219731</v>
      </c>
      <c r="AK39" s="139">
        <f t="shared" si="59"/>
        <v>0</v>
      </c>
      <c r="AL39" s="139">
        <f t="shared" si="59"/>
        <v>141.81955495056459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465.62989943297151</v>
      </c>
      <c r="AT39" s="139">
        <f t="shared" si="60"/>
        <v>782.71888373780814</v>
      </c>
      <c r="AU39" s="139">
        <f t="shared" si="60"/>
        <v>0</v>
      </c>
      <c r="AV39" s="139">
        <f t="shared" si="60"/>
        <v>149.65291445303973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493.97678411009821</v>
      </c>
      <c r="BD39" s="139">
        <f t="shared" si="61"/>
        <v>832.75624387391849</v>
      </c>
      <c r="BE39" s="139">
        <f t="shared" si="61"/>
        <v>0</v>
      </c>
      <c r="BF39" s="139">
        <f t="shared" si="61"/>
        <v>158.06728429516579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524.49080469399098</v>
      </c>
      <c r="BN39" s="139">
        <f t="shared" si="62"/>
        <v>886.61265222911493</v>
      </c>
      <c r="BO39" s="139">
        <f t="shared" si="62"/>
        <v>0</v>
      </c>
      <c r="BP39" s="139">
        <f t="shared" si="62"/>
        <v>167.10549394856633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1803.3554465877962</v>
      </c>
      <c r="F41" s="165">
        <f>SUM(F36:F39)</f>
        <v>1745.3449469514871</v>
      </c>
      <c r="G41" s="165">
        <f>SUM(G36:G39)</f>
        <v>1313.8241167083422</v>
      </c>
      <c r="H41" s="165">
        <f>SUM(H36:H39)</f>
        <v>1399.4754897523746</v>
      </c>
      <c r="K41" s="129"/>
      <c r="M41" s="128"/>
      <c r="N41" s="120" t="s">
        <v>195</v>
      </c>
      <c r="O41" s="165">
        <f>SUM(O36:O39)</f>
        <v>1206.3812560206584</v>
      </c>
      <c r="P41" s="165">
        <f>SUM(P36:P39)</f>
        <v>1457.9975394102671</v>
      </c>
      <c r="Q41" s="165">
        <f>SUM(Q36:Q39)</f>
        <v>2086.0502417819539</v>
      </c>
      <c r="R41" s="165">
        <f>SUM(R36:R39)</f>
        <v>1908.7807678643237</v>
      </c>
      <c r="U41" s="129"/>
      <c r="W41" s="128"/>
      <c r="X41" s="120" t="s">
        <v>195</v>
      </c>
      <c r="Y41" s="165">
        <f>SUM(Y36:Y39)</f>
        <v>1282.0161703771319</v>
      </c>
      <c r="Z41" s="165">
        <f>SUM(Z36:Z39)</f>
        <v>1547.5089181938811</v>
      </c>
      <c r="AA41" s="165">
        <f>SUM(AA36:AA39)</f>
        <v>2223.0548055311428</v>
      </c>
      <c r="AB41" s="165">
        <f>SUM(AB36:AB39)</f>
        <v>2034.0551953191557</v>
      </c>
      <c r="AE41" s="129"/>
      <c r="AG41" s="128"/>
      <c r="AH41" s="120" t="s">
        <v>195</v>
      </c>
      <c r="AI41" s="165">
        <f>SUM(AI36:AI39)</f>
        <v>1361.848020019464</v>
      </c>
      <c r="AJ41" s="165">
        <f>SUM(AJ36:AJ39)</f>
        <v>1645.7472346043062</v>
      </c>
      <c r="AK41" s="165">
        <f>SUM(AK36:AK39)</f>
        <v>2369.1674600006795</v>
      </c>
      <c r="AL41" s="165">
        <f>SUM(AL36:AL39)</f>
        <v>2169.8237000484555</v>
      </c>
      <c r="AO41" s="129"/>
      <c r="AQ41" s="128"/>
      <c r="AR41" s="120" t="s">
        <v>195</v>
      </c>
      <c r="AS41" s="165">
        <f>SUM(AS36:AS39)</f>
        <v>1448.7089584190751</v>
      </c>
      <c r="AT41" s="165">
        <f>SUM(AT36:AT39)</f>
        <v>1750.4883400543508</v>
      </c>
      <c r="AU41" s="165">
        <f>SUM(AU36:AU39)</f>
        <v>2526.9149507075144</v>
      </c>
      <c r="AV41" s="165">
        <f>SUM(AV36:AV39)</f>
        <v>2315.4394073086823</v>
      </c>
      <c r="AY41" s="129"/>
      <c r="BA41" s="128"/>
      <c r="BB41" s="120" t="s">
        <v>195</v>
      </c>
      <c r="BC41" s="165">
        <f>SUM(BC36:BC39)</f>
        <v>1542.2870244503845</v>
      </c>
      <c r="BD41" s="165">
        <f>SUM(BD36:BD39)</f>
        <v>1863.2208740522058</v>
      </c>
      <c r="BE41" s="165">
        <f>SUM(BE36:BE39)</f>
        <v>2696.5518678152293</v>
      </c>
      <c r="BF41" s="165">
        <f>SUM(BF36:BF39)</f>
        <v>2472.1498777255824</v>
      </c>
      <c r="BI41" s="129"/>
      <c r="BK41" s="128"/>
      <c r="BL41" s="120" t="s">
        <v>195</v>
      </c>
      <c r="BM41" s="165">
        <f>SUM(BM36:BM39)</f>
        <v>1643.1027261099362</v>
      </c>
      <c r="BN41" s="165">
        <f>SUM(BN36:BN39)</f>
        <v>1984.5595250148072</v>
      </c>
      <c r="BO41" s="165">
        <f>SUM(BO36:BO39)</f>
        <v>2878.9791857194396</v>
      </c>
      <c r="BP41" s="165">
        <f>SUM(BP36:BP39)</f>
        <v>2640.8034135218063</v>
      </c>
      <c r="BS41" s="129"/>
    </row>
    <row r="42" spans="3:71" x14ac:dyDescent="0.3">
      <c r="C42" s="128"/>
      <c r="D42" s="120" t="s">
        <v>194</v>
      </c>
      <c r="E42" s="120">
        <f>E40/E41</f>
        <v>1.1367697942626287</v>
      </c>
      <c r="F42" s="120">
        <f>F40/F41</f>
        <v>1.1745529177946399</v>
      </c>
      <c r="G42" s="120">
        <f>G40/G41</f>
        <v>0.80223828029637168</v>
      </c>
      <c r="H42" s="120">
        <f>H40/H41</f>
        <v>0.79172519141157038</v>
      </c>
      <c r="K42" s="129"/>
      <c r="M42" s="128"/>
      <c r="N42" s="120" t="s">
        <v>194</v>
      </c>
      <c r="O42" s="120">
        <f>O40/O41</f>
        <v>1.1008231422150137</v>
      </c>
      <c r="P42" s="120">
        <f>P40/P41</f>
        <v>1.1374887550873762</v>
      </c>
      <c r="Q42" s="120">
        <f>Q40/Q41</f>
        <v>0.91935035592221215</v>
      </c>
      <c r="R42" s="120">
        <f>R40/R41</f>
        <v>0.91939870276495217</v>
      </c>
      <c r="U42" s="129"/>
      <c r="W42" s="128"/>
      <c r="X42" s="120" t="s">
        <v>194</v>
      </c>
      <c r="Y42" s="120">
        <f>Y40/Y41</f>
        <v>1.0358780455719943</v>
      </c>
      <c r="Z42" s="120">
        <f>Z40/Z41</f>
        <v>1.0716938600650192</v>
      </c>
      <c r="AA42" s="120">
        <f>AA40/AA41</f>
        <v>0.86269174627732281</v>
      </c>
      <c r="AB42" s="120">
        <f>AB40/AB41</f>
        <v>0.86277430714547998</v>
      </c>
      <c r="AE42" s="129"/>
      <c r="AG42" s="128"/>
      <c r="AH42" s="120" t="s">
        <v>194</v>
      </c>
      <c r="AI42" s="120">
        <f>AI40/AI41</f>
        <v>1.1037936600370608</v>
      </c>
      <c r="AJ42" s="120">
        <f>AJ40/AJ41</f>
        <v>1.1433964102123153</v>
      </c>
      <c r="AK42" s="120">
        <f>AK40/AK41</f>
        <v>0.91680682700290606</v>
      </c>
      <c r="AL42" s="120">
        <f>AL40/AL41</f>
        <v>0.91693017381633368</v>
      </c>
      <c r="AO42" s="129"/>
      <c r="AQ42" s="128"/>
      <c r="AR42" s="120" t="s">
        <v>194</v>
      </c>
      <c r="AS42" s="120">
        <f>AS40/AS41</f>
        <v>1.1051833030388947</v>
      </c>
      <c r="AT42" s="120">
        <f>AT40/AT41</f>
        <v>1.1462010081032887</v>
      </c>
      <c r="AU42" s="120">
        <f>AU40/AU41</f>
        <v>0.91560533795127341</v>
      </c>
      <c r="AV42" s="120">
        <f>AV40/AV41</f>
        <v>0.91576328040757249</v>
      </c>
      <c r="AY42" s="129"/>
      <c r="BA42" s="128"/>
      <c r="BB42" s="120" t="s">
        <v>194</v>
      </c>
      <c r="BC42" s="120">
        <f>BC40/BC41</f>
        <v>1.1065112961663519</v>
      </c>
      <c r="BD42" s="120">
        <f>BD40/BD41</f>
        <v>1.1489065521988873</v>
      </c>
      <c r="BE42" s="120">
        <f>BE40/BE41</f>
        <v>0.91444888823209469</v>
      </c>
      <c r="BF42" s="120">
        <f>BF40/BF41</f>
        <v>0.91463957017945985</v>
      </c>
      <c r="BI42" s="129"/>
      <c r="BK42" s="128"/>
      <c r="BL42" s="120" t="s">
        <v>194</v>
      </c>
      <c r="BM42" s="120">
        <f>BM40/BM41</f>
        <v>1.1748251631047251</v>
      </c>
      <c r="BN42" s="120">
        <f>BN40/BN41</f>
        <v>1.221206619029684</v>
      </c>
      <c r="BO42" s="120">
        <f>BO40/BO41</f>
        <v>0.96861350794518775</v>
      </c>
      <c r="BP42" s="120">
        <f>BP40/BP41</f>
        <v>0.96884854540652532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1118.9139695581396</v>
      </c>
      <c r="F47" s="139">
        <f t="shared" ref="F47:H47" si="63">F36*F$42</f>
        <v>0</v>
      </c>
      <c r="G47" s="139">
        <f t="shared" si="63"/>
        <v>445.05490454692779</v>
      </c>
      <c r="H47" s="139">
        <f t="shared" si="63"/>
        <v>404.5248883295834</v>
      </c>
      <c r="I47" s="120">
        <f>I36</f>
        <v>2050</v>
      </c>
      <c r="J47" s="165">
        <f>SUM(E47:H47)</f>
        <v>1968.4937624346508</v>
      </c>
      <c r="K47" s="129">
        <f>I47/J47</f>
        <v>1.0414053826945033</v>
      </c>
      <c r="L47" s="150"/>
      <c r="M47" s="128"/>
      <c r="N47" s="4" t="s">
        <v>11</v>
      </c>
      <c r="O47" s="139">
        <f>O36*O$42</f>
        <v>477.98245835119434</v>
      </c>
      <c r="P47" s="139">
        <f t="shared" ref="P47:R47" si="64">P36*P$42</f>
        <v>0</v>
      </c>
      <c r="Q47" s="139">
        <f t="shared" si="64"/>
        <v>898.67266846497705</v>
      </c>
      <c r="R47" s="139">
        <f t="shared" si="64"/>
        <v>712.56488003433344</v>
      </c>
      <c r="S47" s="120">
        <f>S36</f>
        <v>2186.7465511512801</v>
      </c>
      <c r="T47" s="165">
        <f>SUM(O47:R47)</f>
        <v>2089.2200068505049</v>
      </c>
      <c r="U47" s="129">
        <f>S47/T47</f>
        <v>1.0466808397301328</v>
      </c>
      <c r="W47" s="128"/>
      <c r="X47" s="4" t="s">
        <v>11</v>
      </c>
      <c r="Y47" s="139">
        <f>Y36*Y$42</f>
        <v>482.0784645771692</v>
      </c>
      <c r="Z47" s="139">
        <f t="shared" ref="Z47:AB47" si="65">Z36*Z$42</f>
        <v>0</v>
      </c>
      <c r="AA47" s="139">
        <f t="shared" si="65"/>
        <v>899.09397176203572</v>
      </c>
      <c r="AB47" s="139">
        <f t="shared" si="65"/>
        <v>712.96495256958713</v>
      </c>
      <c r="AC47" s="120">
        <f>AC36</f>
        <v>2333.9408020800124</v>
      </c>
      <c r="AD47" s="165">
        <f>SUM(Y47:AB47)</f>
        <v>2094.1373889087922</v>
      </c>
      <c r="AE47" s="129">
        <f>AC47/AD47</f>
        <v>1.1145117863046112</v>
      </c>
      <c r="AG47" s="128"/>
      <c r="AH47" s="4" t="s">
        <v>11</v>
      </c>
      <c r="AI47" s="139">
        <f>AI36*AI$42</f>
        <v>550.52348192339923</v>
      </c>
      <c r="AJ47" s="139">
        <f t="shared" ref="AJ47:AL47" si="66">AJ36*AJ$42</f>
        <v>0</v>
      </c>
      <c r="AK47" s="139">
        <f t="shared" si="66"/>
        <v>1018.9584651876218</v>
      </c>
      <c r="AL47" s="139">
        <f t="shared" si="66"/>
        <v>808.92233981834613</v>
      </c>
      <c r="AM47" s="120">
        <f>AM36</f>
        <v>2492.3840399622668</v>
      </c>
      <c r="AN47" s="165">
        <f>SUM(AI47:AL47)</f>
        <v>2378.4042869293671</v>
      </c>
      <c r="AO47" s="129">
        <f>AM47/AN47</f>
        <v>1.0479227832119546</v>
      </c>
      <c r="BA47" s="128"/>
      <c r="BB47" s="4" t="s">
        <v>11</v>
      </c>
      <c r="BC47" s="139">
        <f>BC36*BC$42</f>
        <v>635.10901187818979</v>
      </c>
      <c r="BD47" s="139">
        <f t="shared" ref="BD47:BF47" si="67">BD36*BD$42</f>
        <v>0</v>
      </c>
      <c r="BE47" s="139">
        <f t="shared" si="67"/>
        <v>1157.9225731791325</v>
      </c>
      <c r="BF47" s="139">
        <f t="shared" si="67"/>
        <v>920.41034399958608</v>
      </c>
      <c r="BG47" s="120">
        <f>BG36</f>
        <v>2846.535435076155</v>
      </c>
      <c r="BH47" s="165">
        <f>SUM(BC47:BF47)</f>
        <v>2713.4419290569085</v>
      </c>
      <c r="BI47" s="129">
        <f>BG47/BH47</f>
        <v>1.0490496975793047</v>
      </c>
      <c r="BK47" s="128"/>
      <c r="BL47" s="4" t="s">
        <v>11</v>
      </c>
      <c r="BM47" s="139">
        <f>BM36*BM$42</f>
        <v>723.83583447318722</v>
      </c>
      <c r="BN47" s="139">
        <f t="shared" ref="BN47:BP47" si="68">BN36*BN$42</f>
        <v>0</v>
      </c>
      <c r="BO47" s="139">
        <f t="shared" si="68"/>
        <v>1310.0686107561414</v>
      </c>
      <c r="BP47" s="139">
        <f t="shared" si="68"/>
        <v>1042.0275680668299</v>
      </c>
      <c r="BQ47" s="120">
        <f>BQ36</f>
        <v>3044.1735794193137</v>
      </c>
      <c r="BR47" s="165">
        <f>SUM(BM47:BP47)</f>
        <v>3075.9320132961584</v>
      </c>
      <c r="BS47" s="129">
        <f>BQ47/BR47</f>
        <v>0.9896751834112183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550.24329982202039</v>
      </c>
      <c r="G48" s="139">
        <f t="shared" si="69"/>
        <v>587.67975046444451</v>
      </c>
      <c r="H48" s="139">
        <f t="shared" si="69"/>
        <v>672.15842278541879</v>
      </c>
      <c r="I48" s="120">
        <f>I37</f>
        <v>2050</v>
      </c>
      <c r="J48" s="165">
        <f>SUM(E48:H48)</f>
        <v>1810.0814730718835</v>
      </c>
      <c r="K48" s="129">
        <f>I48/J48</f>
        <v>1.1325457060896555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196.11395165853176</v>
      </c>
      <c r="Q48" s="139">
        <f t="shared" si="70"/>
        <v>927.00747736866856</v>
      </c>
      <c r="R48" s="139">
        <f t="shared" si="70"/>
        <v>924.92257686886103</v>
      </c>
      <c r="S48" s="120">
        <f>S37</f>
        <v>2186.7465511512801</v>
      </c>
      <c r="T48" s="165">
        <f>SUM(O48:R48)</f>
        <v>2048.0440058960612</v>
      </c>
      <c r="U48" s="129">
        <f>S48/T48</f>
        <v>1.0677243969640846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198.51880032003774</v>
      </c>
      <c r="AA48" s="139">
        <f t="shared" si="71"/>
        <v>927.87879959499833</v>
      </c>
      <c r="AB48" s="139">
        <f t="shared" si="71"/>
        <v>925.87767202421469</v>
      </c>
      <c r="AC48" s="120">
        <f>AC37</f>
        <v>2333.9408020800124</v>
      </c>
      <c r="AD48" s="165">
        <f>SUM(Y48:AB48)</f>
        <v>2052.2752719392511</v>
      </c>
      <c r="AE48" s="129">
        <f>AC48/AD48</f>
        <v>1.1372454923527915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228.0467840293434</v>
      </c>
      <c r="AK48" s="139">
        <f t="shared" si="72"/>
        <v>1051.7059692927828</v>
      </c>
      <c r="AL48" s="139">
        <f t="shared" si="72"/>
        <v>1050.6158534465083</v>
      </c>
      <c r="AM48" s="120">
        <f>AM37</f>
        <v>2492.3840399622668</v>
      </c>
      <c r="AN48" s="165">
        <f>SUM(AI48:AL48)</f>
        <v>2330.3686067686344</v>
      </c>
      <c r="AO48" s="129">
        <f>AM48/AN48</f>
        <v>1.0695235220398409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265.42165844671786</v>
      </c>
      <c r="BE48" s="139">
        <f t="shared" si="73"/>
        <v>1195.8623776440495</v>
      </c>
      <c r="BF48" s="139">
        <f t="shared" si="73"/>
        <v>1196.1411646153797</v>
      </c>
      <c r="BG48" s="120">
        <f>BG37</f>
        <v>2846.535435076155</v>
      </c>
      <c r="BH48" s="165">
        <f>SUM(BC48:BF48)</f>
        <v>2657.4252007061468</v>
      </c>
      <c r="BI48" s="129">
        <f>BG48/BH48</f>
        <v>1.0711629566543421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303.76264683682558</v>
      </c>
      <c r="BO48" s="139">
        <f t="shared" si="74"/>
        <v>1353.4125119793489</v>
      </c>
      <c r="BP48" s="139">
        <f t="shared" si="74"/>
        <v>1354.6110630868513</v>
      </c>
      <c r="BQ48" s="120">
        <f>BQ37</f>
        <v>3044.1735794193137</v>
      </c>
      <c r="BR48" s="165">
        <f>SUM(BM48:BP48)</f>
        <v>3011.7862219030258</v>
      </c>
      <c r="BS48" s="129">
        <f>BQ48/BR48</f>
        <v>1.0107535379771488</v>
      </c>
    </row>
    <row r="49" spans="3:71" x14ac:dyDescent="0.3">
      <c r="C49" s="128"/>
      <c r="D49" s="4" t="s">
        <v>13</v>
      </c>
      <c r="E49" s="139">
        <f t="shared" ref="E49:H49" si="75">E38*E$42</f>
        <v>456.48255417754149</v>
      </c>
      <c r="F49" s="139">
        <f t="shared" si="75"/>
        <v>735.18950606084934</v>
      </c>
      <c r="G49" s="139">
        <f t="shared" si="75"/>
        <v>21.265344988627675</v>
      </c>
      <c r="H49" s="139">
        <f t="shared" si="75"/>
        <v>0</v>
      </c>
      <c r="I49" s="120">
        <f>I38</f>
        <v>1054</v>
      </c>
      <c r="J49" s="165">
        <f>SUM(E49:H49)</f>
        <v>1212.9374052270184</v>
      </c>
      <c r="K49" s="129">
        <f>I49/J49</f>
        <v>0.86896487440976311</v>
      </c>
      <c r="L49" s="150"/>
      <c r="M49" s="128"/>
      <c r="N49" s="4" t="s">
        <v>13</v>
      </c>
      <c r="O49" s="139">
        <f t="shared" ref="O49:R49" si="76">O38*O$42</f>
        <v>418.39291501039418</v>
      </c>
      <c r="P49" s="139">
        <f t="shared" si="76"/>
        <v>719.68646238726319</v>
      </c>
      <c r="Q49" s="139">
        <f t="shared" si="76"/>
        <v>92.130886420210459</v>
      </c>
      <c r="R49" s="139">
        <f t="shared" si="76"/>
        <v>0</v>
      </c>
      <c r="S49" s="120">
        <f>S38</f>
        <v>1112.9834646689119</v>
      </c>
      <c r="T49" s="165">
        <f>SUM(O49:R49)</f>
        <v>1230.2102638178681</v>
      </c>
      <c r="U49" s="129">
        <f>S49/T49</f>
        <v>0.90470994870002852</v>
      </c>
      <c r="W49" s="128"/>
      <c r="X49" s="4" t="s">
        <v>13</v>
      </c>
      <c r="Y49" s="139">
        <f t="shared" ref="Y49:AB49" si="77">Y38*Y$42</f>
        <v>415.86282871347282</v>
      </c>
      <c r="Z49" s="139">
        <f t="shared" si="77"/>
        <v>717.61586490721311</v>
      </c>
      <c r="AA49" s="139">
        <f t="shared" si="77"/>
        <v>90.838260896821467</v>
      </c>
      <c r="AB49" s="139">
        <f t="shared" si="77"/>
        <v>0</v>
      </c>
      <c r="AC49" s="120">
        <f>AC38</f>
        <v>1176.364579366546</v>
      </c>
      <c r="AD49" s="165">
        <f>SUM(Y49:AB49)</f>
        <v>1224.3169545175076</v>
      </c>
      <c r="AE49" s="129">
        <f>AC49/AD49</f>
        <v>0.96083336510694717</v>
      </c>
      <c r="AG49" s="128"/>
      <c r="AH49" s="4" t="s">
        <v>13</v>
      </c>
      <c r="AI49" s="139">
        <f t="shared" ref="AI49:AL49" si="78">AI38*AI$42</f>
        <v>467.7837172994291</v>
      </c>
      <c r="AJ49" s="139">
        <f t="shared" si="78"/>
        <v>811.89437195132837</v>
      </c>
      <c r="AK49" s="139">
        <f t="shared" si="78"/>
        <v>101.4044671613529</v>
      </c>
      <c r="AL49" s="139">
        <f t="shared" si="78"/>
        <v>0</v>
      </c>
      <c r="AM49" s="120">
        <f>AM38</f>
        <v>1244.4750082359867</v>
      </c>
      <c r="AN49" s="165">
        <f>SUM(AI49:AL49)</f>
        <v>1381.0825564121103</v>
      </c>
      <c r="AO49" s="129">
        <f>AM49/AN49</f>
        <v>0.90108661676893964</v>
      </c>
      <c r="BA49" s="128"/>
      <c r="BB49" s="4" t="s">
        <v>13</v>
      </c>
      <c r="BC49" s="139">
        <f t="shared" ref="BC49:BF49" si="79">BC38*BC$42</f>
        <v>524.85811094520034</v>
      </c>
      <c r="BD49" s="139">
        <f t="shared" si="79"/>
        <v>918.48590697431962</v>
      </c>
      <c r="BE49" s="139">
        <f t="shared" si="79"/>
        <v>112.07390676063264</v>
      </c>
      <c r="BF49" s="139">
        <f t="shared" si="79"/>
        <v>0</v>
      </c>
      <c r="BG49" s="120">
        <f>BG38</f>
        <v>1396.3384616119097</v>
      </c>
      <c r="BH49" s="165">
        <f>SUM(BC49:BF49)</f>
        <v>1555.4179246801525</v>
      </c>
      <c r="BI49" s="129">
        <f>BG49/BH49</f>
        <v>0.89772558195190211</v>
      </c>
      <c r="BK49" s="128"/>
      <c r="BL49" s="4" t="s">
        <v>13</v>
      </c>
      <c r="BM49" s="139">
        <f t="shared" ref="BM49:BP49" si="80">BM38*BM$42</f>
        <v>590.33759855519031</v>
      </c>
      <c r="BN49" s="139">
        <f t="shared" si="80"/>
        <v>1037.0573415520041</v>
      </c>
      <c r="BO49" s="139">
        <f t="shared" si="80"/>
        <v>125.13700564539637</v>
      </c>
      <c r="BP49" s="139">
        <f t="shared" si="80"/>
        <v>0</v>
      </c>
      <c r="BQ49" s="120">
        <f>BQ38</f>
        <v>1480.8887406556896</v>
      </c>
      <c r="BR49" s="165">
        <f>SUM(BM49:BP49)</f>
        <v>1752.5319457525909</v>
      </c>
      <c r="BS49" s="129">
        <f>BQ49/BR49</f>
        <v>0.84499957004763793</v>
      </c>
    </row>
    <row r="50" spans="3:71" x14ac:dyDescent="0.3">
      <c r="C50" s="128"/>
      <c r="D50" s="4" t="s">
        <v>14</v>
      </c>
      <c r="E50" s="139">
        <f t="shared" ref="E50:H50" si="81">E39*E$42</f>
        <v>474.60347626431906</v>
      </c>
      <c r="F50" s="139">
        <f t="shared" si="81"/>
        <v>764.56719411713016</v>
      </c>
      <c r="G50" s="139">
        <f t="shared" si="81"/>
        <v>0</v>
      </c>
      <c r="H50" s="139">
        <f t="shared" si="81"/>
        <v>31.316688884997852</v>
      </c>
      <c r="I50" s="120">
        <f>I39</f>
        <v>1108</v>
      </c>
      <c r="J50" s="165">
        <f>SUM(E50:H50)</f>
        <v>1270.4873592664471</v>
      </c>
      <c r="K50" s="129">
        <f>I50/J50</f>
        <v>0.8721062763188262</v>
      </c>
      <c r="L50" s="150"/>
      <c r="M50" s="128"/>
      <c r="N50" s="4" t="s">
        <v>14</v>
      </c>
      <c r="O50" s="139">
        <f t="shared" ref="O50:R50" si="82">O39*O$42</f>
        <v>431.63703160036761</v>
      </c>
      <c r="P50" s="139">
        <f t="shared" si="82"/>
        <v>742.65539197844748</v>
      </c>
      <c r="Q50" s="139">
        <f t="shared" si="82"/>
        <v>0</v>
      </c>
      <c r="R50" s="139">
        <f t="shared" si="82"/>
        <v>117.4431049339539</v>
      </c>
      <c r="S50" s="120">
        <f>S39</f>
        <v>1172.7332381057306</v>
      </c>
      <c r="T50" s="165">
        <f>SUM(O50:R50)</f>
        <v>1291.735528512769</v>
      </c>
      <c r="U50" s="129">
        <f>S50/T50</f>
        <v>0.90787410597581775</v>
      </c>
      <c r="W50" s="128"/>
      <c r="X50" s="4" t="s">
        <v>14</v>
      </c>
      <c r="Y50" s="139">
        <f t="shared" ref="Y50:AB50" si="83">Y39*Y$42</f>
        <v>430.07111167131404</v>
      </c>
      <c r="Z50" s="139">
        <f t="shared" si="83"/>
        <v>742.3211407969917</v>
      </c>
      <c r="AA50" s="139">
        <f t="shared" si="83"/>
        <v>0</v>
      </c>
      <c r="AB50" s="139">
        <f t="shared" si="83"/>
        <v>116.08793724334684</v>
      </c>
      <c r="AC50" s="120">
        <f>AC39</f>
        <v>1242.3889058947407</v>
      </c>
      <c r="AD50" s="165">
        <f>SUM(Y50:AB50)</f>
        <v>1288.4801897116527</v>
      </c>
      <c r="AE50" s="129">
        <f>AC50/AD50</f>
        <v>0.96422817813968353</v>
      </c>
      <c r="AG50" s="128"/>
      <c r="AH50" s="4" t="s">
        <v>14</v>
      </c>
      <c r="AI50" s="139">
        <f t="shared" ref="AI50:AL50" si="84">AI39*AI$42</f>
        <v>484.89201120868023</v>
      </c>
      <c r="AJ50" s="139">
        <f t="shared" si="84"/>
        <v>841.80032418273709</v>
      </c>
      <c r="AK50" s="139">
        <f t="shared" si="84"/>
        <v>0</v>
      </c>
      <c r="AL50" s="139">
        <f t="shared" si="84"/>
        <v>130.03862917137627</v>
      </c>
      <c r="AM50" s="120">
        <f>AM39</f>
        <v>1317.3433265123847</v>
      </c>
      <c r="AN50" s="165">
        <f>SUM(AI50:AL50)</f>
        <v>1456.7309645627936</v>
      </c>
      <c r="AO50" s="129">
        <f>AM50/AN50</f>
        <v>0.90431476954823764</v>
      </c>
      <c r="BA50" s="128"/>
      <c r="BB50" s="4" t="s">
        <v>14</v>
      </c>
      <c r="BC50" s="139">
        <f t="shared" ref="BC50:BF50" si="85">BC39*BC$42</f>
        <v>546.5908916617509</v>
      </c>
      <c r="BD50" s="139">
        <f t="shared" si="85"/>
        <v>956.75910497127938</v>
      </c>
      <c r="BE50" s="139">
        <f t="shared" si="85"/>
        <v>0</v>
      </c>
      <c r="BF50" s="139">
        <f t="shared" si="85"/>
        <v>144.57459296716493</v>
      </c>
      <c r="BG50" s="120">
        <f>BG39</f>
        <v>1484.8003122791824</v>
      </c>
      <c r="BH50" s="165">
        <f>SUM(BC50:BF50)</f>
        <v>1647.9245896001953</v>
      </c>
      <c r="BI50" s="129">
        <f>BG50/BH50</f>
        <v>0.90101229246139924</v>
      </c>
      <c r="BK50" s="128"/>
      <c r="BL50" s="4" t="s">
        <v>14</v>
      </c>
      <c r="BM50" s="139">
        <f t="shared" ref="BM50:BP50" si="86">BM39*BM$42</f>
        <v>616.18499517154646</v>
      </c>
      <c r="BN50" s="139">
        <f t="shared" si="86"/>
        <v>1082.7372394176584</v>
      </c>
      <c r="BO50" s="139">
        <f t="shared" si="86"/>
        <v>0</v>
      </c>
      <c r="BP50" s="139">
        <f t="shared" si="86"/>
        <v>161.89991474150742</v>
      </c>
      <c r="BQ50" s="120">
        <f>BQ39</f>
        <v>1578.2089508716722</v>
      </c>
      <c r="BR50" s="165">
        <f>SUM(BM50:BP50)</f>
        <v>1860.8221493307124</v>
      </c>
      <c r="BS50" s="129">
        <f>BQ50/BR50</f>
        <v>0.84812455152649135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1917.8110322538557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2261.1261015821306</v>
      </c>
      <c r="BI52" s="129"/>
      <c r="BK52" s="128"/>
      <c r="BL52" s="120" t="s">
        <v>195</v>
      </c>
      <c r="BM52" s="165">
        <f>SUM(BM47:BM50)</f>
        <v>1930.358428199924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1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1.0000000000000002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1.0000000000000002</v>
      </c>
      <c r="BE53" s="120">
        <f>BE51/BE52</f>
        <v>1</v>
      </c>
      <c r="BF53" s="120">
        <f>BF51/BF52</f>
        <v>1.0000000000000002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0.99999999999999989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1165.2430306699202</v>
      </c>
      <c r="F58" s="139">
        <f t="shared" ref="F58:H58" si="87">F47*$K47</f>
        <v>0</v>
      </c>
      <c r="G58" s="139">
        <f t="shared" si="87"/>
        <v>463.48257318975897</v>
      </c>
      <c r="H58" s="139">
        <f t="shared" si="87"/>
        <v>421.27439614032102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500.29508088330135</v>
      </c>
      <c r="P58" s="139">
        <f t="shared" ref="P58:R58" si="88">P47*$U47</f>
        <v>0</v>
      </c>
      <c r="Q58" s="139">
        <f t="shared" si="88"/>
        <v>940.62346327144144</v>
      </c>
      <c r="R58" s="139">
        <f t="shared" si="88"/>
        <v>745.82800699653751</v>
      </c>
      <c r="S58" s="120">
        <f>S47</f>
        <v>2186.7465511512801</v>
      </c>
      <c r="T58" s="165">
        <f>SUM(O58:R58)</f>
        <v>2186.7465511512805</v>
      </c>
      <c r="U58" s="129">
        <f>S58/T58</f>
        <v>0.99999999999999978</v>
      </c>
      <c r="AG58" s="128"/>
      <c r="AH58" s="4" t="s">
        <v>11</v>
      </c>
      <c r="AI58" s="139">
        <f>AI47*$AO47</f>
        <v>576.90609940070476</v>
      </c>
      <c r="AJ58" s="139">
        <f t="shared" ref="AJ58:AL58" si="89">AJ47*$AO47</f>
        <v>0</v>
      </c>
      <c r="AK58" s="139">
        <f t="shared" si="89"/>
        <v>1067.7897908167943</v>
      </c>
      <c r="AL58" s="139">
        <f t="shared" si="89"/>
        <v>847.68814974476788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666.26091684070605</v>
      </c>
      <c r="BD58" s="139">
        <f t="shared" ref="BD58:BF58" si="90">BD47*$BI47</f>
        <v>0</v>
      </c>
      <c r="BE58" s="139">
        <f t="shared" si="90"/>
        <v>1214.7183252138193</v>
      </c>
      <c r="BF58" s="139">
        <f t="shared" si="90"/>
        <v>965.5561930216295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716.36236224186382</v>
      </c>
      <c r="BN58" s="139">
        <f t="shared" ref="BN58:BP58" si="91">BN47*$BS47</f>
        <v>0</v>
      </c>
      <c r="BO58" s="139">
        <f t="shared" si="91"/>
        <v>1296.5423926313642</v>
      </c>
      <c r="BP58" s="139">
        <f t="shared" si="91"/>
        <v>1031.2688245460856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623.17568651803208</v>
      </c>
      <c r="G59" s="139">
        <f t="shared" si="92"/>
        <v>665.57417794434684</v>
      </c>
      <c r="H59" s="139">
        <f t="shared" si="92"/>
        <v>761.2501355376213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209.39565077084947</v>
      </c>
      <c r="Q59" s="139">
        <f t="shared" si="93"/>
        <v>989.78849975465891</v>
      </c>
      <c r="R59" s="139">
        <f t="shared" si="93"/>
        <v>987.56240062577183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243.90139964492229</v>
      </c>
      <c r="AK59" s="139">
        <f t="shared" si="94"/>
        <v>1124.8242724283418</v>
      </c>
      <c r="AL59" s="139">
        <f t="shared" si="94"/>
        <v>1123.6583678890029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284.30984842188525</v>
      </c>
      <c r="BE59" s="139">
        <f t="shared" si="95"/>
        <v>1280.9634801888915</v>
      </c>
      <c r="BF59" s="139">
        <f t="shared" si="95"/>
        <v>1281.2621064653783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307.02916999562461</v>
      </c>
      <c r="BO59" s="139">
        <f t="shared" si="96"/>
        <v>1367.9664848256673</v>
      </c>
      <c r="BP59" s="139">
        <f t="shared" si="96"/>
        <v>1369.1779245980217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396.66730536113522</v>
      </c>
      <c r="F60" s="139">
        <f t="shared" si="97"/>
        <v>638.85385680154172</v>
      </c>
      <c r="G60" s="139">
        <f t="shared" si="97"/>
        <v>18.478837837323134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378.5242326755091</v>
      </c>
      <c r="P60" s="139">
        <f t="shared" si="98"/>
        <v>651.10750246648593</v>
      </c>
      <c r="Q60" s="139">
        <f t="shared" si="98"/>
        <v>83.351729526916756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421.51364720094068</v>
      </c>
      <c r="AJ60" s="139">
        <f t="shared" si="99"/>
        <v>731.58715279536557</v>
      </c>
      <c r="AK60" s="139">
        <f t="shared" si="99"/>
        <v>91.374208239680527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471.17855309045598</v>
      </c>
      <c r="BD60" s="139">
        <f t="shared" si="100"/>
        <v>824.54829535314173</v>
      </c>
      <c r="BE60" s="139">
        <f t="shared" si="100"/>
        <v>100.61161316831215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498.83501696209089</v>
      </c>
      <c r="BN60" s="139">
        <f t="shared" si="101"/>
        <v>876.31300772618988</v>
      </c>
      <c r="BO60" s="139">
        <f t="shared" si="101"/>
        <v>105.74071596740878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413.90467041284569</v>
      </c>
      <c r="F61" s="139">
        <f t="shared" si="102"/>
        <v>666.78384865702355</v>
      </c>
      <c r="G61" s="139">
        <f t="shared" si="102"/>
        <v>0</v>
      </c>
      <c r="H61" s="139">
        <f t="shared" si="102"/>
        <v>27.311480930130649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391.87208417023953</v>
      </c>
      <c r="P61" s="139">
        <f t="shared" si="103"/>
        <v>674.2376000405535</v>
      </c>
      <c r="Q61" s="139">
        <f t="shared" si="103"/>
        <v>0</v>
      </c>
      <c r="R61" s="139">
        <f t="shared" si="103"/>
        <v>106.62355389493756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438.4950073719591</v>
      </c>
      <c r="AJ61" s="139">
        <f t="shared" si="104"/>
        <v>761.25246616894367</v>
      </c>
      <c r="AK61" s="139">
        <f t="shared" si="104"/>
        <v>0</v>
      </c>
      <c r="AL61" s="139">
        <f t="shared" si="104"/>
        <v>117.59585297148186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492.48511233467451</v>
      </c>
      <c r="BD61" s="139">
        <f t="shared" si="105"/>
        <v>862.05171450348894</v>
      </c>
      <c r="BE61" s="139">
        <f t="shared" si="105"/>
        <v>0</v>
      </c>
      <c r="BF61" s="139">
        <f t="shared" si="105"/>
        <v>130.26348544101896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522.60162268722104</v>
      </c>
      <c r="BN61" s="139">
        <f t="shared" si="106"/>
        <v>918.29603560213286</v>
      </c>
      <c r="BO61" s="139">
        <f t="shared" si="106"/>
        <v>0</v>
      </c>
      <c r="BP61" s="139">
        <f t="shared" si="106"/>
        <v>137.31129258231817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1975.8150064439012</v>
      </c>
      <c r="F63" s="165">
        <f>SUM(F58:F61)</f>
        <v>1928.8133919765974</v>
      </c>
      <c r="G63" s="165">
        <f>SUM(G58:G61)</f>
        <v>1147.535588971429</v>
      </c>
      <c r="H63" s="165">
        <f>SUM(H58:H61)</f>
        <v>1209.8360126080731</v>
      </c>
      <c r="K63" s="129"/>
      <c r="M63" s="128"/>
      <c r="N63" s="120" t="s">
        <v>195</v>
      </c>
      <c r="O63" s="165">
        <f>SUM(O58:O61)</f>
        <v>1270.6913977290501</v>
      </c>
      <c r="P63" s="165">
        <f>SUM(P58:P61)</f>
        <v>1534.7407532778889</v>
      </c>
      <c r="Q63" s="165">
        <f>SUM(Q58:Q61)</f>
        <v>2013.7636925530169</v>
      </c>
      <c r="R63" s="165">
        <f>SUM(R58:R61)</f>
        <v>1840.0139615172468</v>
      </c>
      <c r="U63" s="129"/>
      <c r="AG63" s="128"/>
      <c r="AH63" s="120" t="s">
        <v>195</v>
      </c>
      <c r="AI63" s="165">
        <f>SUM(AI58:AI61)</f>
        <v>1436.9147539736045</v>
      </c>
      <c r="AJ63" s="165">
        <f>SUM(AJ58:AJ61)</f>
        <v>1736.7410186092316</v>
      </c>
      <c r="AK63" s="165">
        <f>SUM(AK58:AK61)</f>
        <v>2283.9882714848168</v>
      </c>
      <c r="AL63" s="165">
        <f>SUM(AL58:AL61)</f>
        <v>2088.9423706052526</v>
      </c>
      <c r="AO63" s="129"/>
      <c r="BA63" s="128"/>
      <c r="BB63" s="120" t="s">
        <v>195</v>
      </c>
      <c r="BC63" s="165">
        <f>SUM(BC58:BC61)</f>
        <v>1629.9245822658365</v>
      </c>
      <c r="BD63" s="165">
        <f>SUM(BD58:BD61)</f>
        <v>1970.9098582785159</v>
      </c>
      <c r="BE63" s="165">
        <f>SUM(BE58:BE61)</f>
        <v>2596.2934185710228</v>
      </c>
      <c r="BF63" s="165">
        <f>SUM(BF58:BF61)</f>
        <v>2377.0817849280265</v>
      </c>
      <c r="BI63" s="129"/>
      <c r="BK63" s="128"/>
      <c r="BL63" s="120" t="s">
        <v>195</v>
      </c>
      <c r="BM63" s="165">
        <f>SUM(BM58:BM61)</f>
        <v>1737.799001891176</v>
      </c>
      <c r="BN63" s="165">
        <f>SUM(BN58:BN61)</f>
        <v>2101.6382133239476</v>
      </c>
      <c r="BO63" s="165">
        <f>SUM(BO58:BO61)</f>
        <v>2770.2495934244403</v>
      </c>
      <c r="BP63" s="165">
        <f>SUM(BP58:BP61)</f>
        <v>2537.7580417264253</v>
      </c>
      <c r="BS63" s="129"/>
    </row>
    <row r="64" spans="3:71" x14ac:dyDescent="0.3">
      <c r="C64" s="128"/>
      <c r="D64" s="120" t="s">
        <v>194</v>
      </c>
      <c r="E64" s="120">
        <f>E62/E63</f>
        <v>1.0375465280474907</v>
      </c>
      <c r="F64" s="120">
        <f>F62/F63</f>
        <v>1.0628296176952681</v>
      </c>
      <c r="G64" s="120">
        <f>G62/G63</f>
        <v>0.9184900321433449</v>
      </c>
      <c r="H64" s="120">
        <f>H62/H63</f>
        <v>0.91582659835977043</v>
      </c>
      <c r="K64" s="129"/>
      <c r="M64" s="128"/>
      <c r="N64" s="120" t="s">
        <v>194</v>
      </c>
      <c r="O64" s="120">
        <f>O62/O63</f>
        <v>1.0451100930842443</v>
      </c>
      <c r="P64" s="120">
        <f>P62/P63</f>
        <v>1.0806097397766521</v>
      </c>
      <c r="Q64" s="120">
        <f>Q62/Q63</f>
        <v>0.95235157895933975</v>
      </c>
      <c r="R64" s="120">
        <f>R62/R63</f>
        <v>0.95375937277674794</v>
      </c>
      <c r="U64" s="129"/>
      <c r="AG64" s="128"/>
      <c r="AH64" s="120" t="s">
        <v>194</v>
      </c>
      <c r="AI64" s="120">
        <f>AI62/AI63</f>
        <v>1.0461297069117028</v>
      </c>
      <c r="AJ64" s="120">
        <f>AJ62/AJ63</f>
        <v>1.0834899734620724</v>
      </c>
      <c r="AK64" s="120">
        <f>AK62/AK63</f>
        <v>0.95099827295947503</v>
      </c>
      <c r="AL64" s="120">
        <f>AL62/AL63</f>
        <v>0.95243260438044941</v>
      </c>
      <c r="AO64" s="129"/>
      <c r="BA64" s="128"/>
      <c r="BB64" s="120" t="s">
        <v>194</v>
      </c>
      <c r="BC64" s="120">
        <f>BC62/BC63</f>
        <v>1.0470165509822378</v>
      </c>
      <c r="BD64" s="120">
        <f>BD62/BD63</f>
        <v>1.0861311903234756</v>
      </c>
      <c r="BE64" s="120">
        <f>BE62/BE63</f>
        <v>0.94976124036897258</v>
      </c>
      <c r="BF64" s="120">
        <f>BF62/BF63</f>
        <v>0.95121931265423143</v>
      </c>
      <c r="BI64" s="129"/>
      <c r="BK64" s="128"/>
      <c r="BL64" s="120" t="s">
        <v>194</v>
      </c>
      <c r="BM64" s="120">
        <f>BM62/BM63</f>
        <v>1.110806500693805</v>
      </c>
      <c r="BN64" s="120">
        <f>BN62/BN63</f>
        <v>1.1531752765255414</v>
      </c>
      <c r="BO64" s="120">
        <f>BO62/BO63</f>
        <v>1.006630642596265</v>
      </c>
      <c r="BP64" s="120">
        <f>BP62/BP63</f>
        <v>1.0081885285464909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1208.9938608031114</v>
      </c>
      <c r="F69" s="139">
        <f t="shared" ref="F69:H69" si="107">F58*F$64</f>
        <v>0</v>
      </c>
      <c r="G69" s="139">
        <f t="shared" si="107"/>
        <v>425.7041235469419</v>
      </c>
      <c r="H69" s="139">
        <f t="shared" si="107"/>
        <v>385.81429719325661</v>
      </c>
      <c r="I69" s="120">
        <f>I58</f>
        <v>2050</v>
      </c>
      <c r="J69" s="165">
        <f>SUM(E69:H69)</f>
        <v>2020.5122815433099</v>
      </c>
      <c r="K69" s="129">
        <f>I69/J69</f>
        <v>1.014594179271292</v>
      </c>
      <c r="M69" s="128"/>
      <c r="N69" s="4" t="s">
        <v>11</v>
      </c>
      <c r="O69" s="139">
        <f>O58*O$64</f>
        <v>522.86343855153666</v>
      </c>
      <c r="P69" s="139">
        <f t="shared" ref="P69:R69" si="108">P58*P$64</f>
        <v>0</v>
      </c>
      <c r="Q69" s="139">
        <f t="shared" si="108"/>
        <v>895.80424045275981</v>
      </c>
      <c r="R69" s="139">
        <f t="shared" si="108"/>
        <v>711.3404521523496</v>
      </c>
      <c r="S69" s="120">
        <f>S58</f>
        <v>2186.7465511512801</v>
      </c>
      <c r="T69" s="165">
        <f>SUM(O69:R69)</f>
        <v>2130.0081311566464</v>
      </c>
      <c r="U69" s="129">
        <f>S69/T69</f>
        <v>1.0266376541782605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662.32957665894628</v>
      </c>
      <c r="G70" s="139">
        <f t="shared" si="109"/>
        <v>611.32324809388354</v>
      </c>
      <c r="H70" s="139">
        <f t="shared" si="109"/>
        <v>697.17312213033392</v>
      </c>
      <c r="I70" s="120">
        <f>I59</f>
        <v>2050</v>
      </c>
      <c r="J70" s="165">
        <f>SUM(E70:H70)</f>
        <v>1970.8259468831639</v>
      </c>
      <c r="K70" s="129">
        <f>I70/J70</f>
        <v>1.0401730316378517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226.27497968985037</v>
      </c>
      <c r="Q70" s="139">
        <f t="shared" si="110"/>
        <v>942.62664057714551</v>
      </c>
      <c r="R70" s="139">
        <f t="shared" si="110"/>
        <v>941.89689579873561</v>
      </c>
      <c r="S70" s="120">
        <f>S59</f>
        <v>2186.7465511512801</v>
      </c>
      <c r="T70" s="165">
        <f>SUM(O70:R70)</f>
        <v>2110.7985160657317</v>
      </c>
      <c r="U70" s="129">
        <f>S70/T70</f>
        <v>1.0359807127527767</v>
      </c>
    </row>
    <row r="71" spans="3:21" x14ac:dyDescent="0.3">
      <c r="C71" s="128"/>
      <c r="D71" s="4" t="s">
        <v>13</v>
      </c>
      <c r="E71" s="139">
        <f t="shared" ref="E71:H71" si="111">E60*E$64</f>
        <v>411.56078546739963</v>
      </c>
      <c r="F71" s="139">
        <f t="shared" si="111"/>
        <v>678.99280038753011</v>
      </c>
      <c r="G71" s="139">
        <f t="shared" si="111"/>
        <v>16.972628359174582</v>
      </c>
      <c r="H71" s="139">
        <f t="shared" si="111"/>
        <v>0</v>
      </c>
      <c r="I71" s="120">
        <f>I60</f>
        <v>1054</v>
      </c>
      <c r="J71" s="165">
        <f>SUM(E71:H71)</f>
        <v>1107.5262142141044</v>
      </c>
      <c r="K71" s="129">
        <f>I71/J71</f>
        <v>0.95167047648430936</v>
      </c>
      <c r="M71" s="128"/>
      <c r="N71" s="4" t="s">
        <v>13</v>
      </c>
      <c r="O71" s="139">
        <f t="shared" ref="O71:R71" si="112">O60*O$64</f>
        <v>395.59949604614349</v>
      </c>
      <c r="P71" s="139">
        <f t="shared" si="112"/>
        <v>703.59310880693522</v>
      </c>
      <c r="Q71" s="139">
        <f t="shared" si="112"/>
        <v>79.380151223950989</v>
      </c>
      <c r="R71" s="139">
        <f t="shared" si="112"/>
        <v>0</v>
      </c>
      <c r="S71" s="120">
        <f>S60</f>
        <v>1112.9834646689119</v>
      </c>
      <c r="T71" s="165">
        <f>SUM(O71:R71)</f>
        <v>1178.5727560770297</v>
      </c>
      <c r="U71" s="129">
        <f>S71/T71</f>
        <v>0.9443485427013969</v>
      </c>
    </row>
    <row r="72" spans="3:21" x14ac:dyDescent="0.3">
      <c r="C72" s="128"/>
      <c r="D72" s="4" t="s">
        <v>14</v>
      </c>
      <c r="E72" s="139">
        <f t="shared" ref="E72:H72" si="113">E61*E$64</f>
        <v>429.445353729489</v>
      </c>
      <c r="F72" s="139">
        <f t="shared" si="113"/>
        <v>708.67762295352384</v>
      </c>
      <c r="G72" s="139">
        <f t="shared" si="113"/>
        <v>0</v>
      </c>
      <c r="H72" s="139">
        <f t="shared" si="113"/>
        <v>25.012580676409293</v>
      </c>
      <c r="I72" s="120">
        <f>I61</f>
        <v>1108</v>
      </c>
      <c r="J72" s="165">
        <f>SUM(E72:H72)</f>
        <v>1163.1355573594221</v>
      </c>
      <c r="K72" s="129">
        <f>I72/J72</f>
        <v>0.95259747927869032</v>
      </c>
      <c r="M72" s="128"/>
      <c r="N72" s="4" t="s">
        <v>14</v>
      </c>
      <c r="O72" s="139">
        <f t="shared" ref="O72:R72" si="114">O61*O$64</f>
        <v>409.54947036427586</v>
      </c>
      <c r="P72" s="139">
        <f t="shared" si="114"/>
        <v>728.5877175274569</v>
      </c>
      <c r="Q72" s="139">
        <f t="shared" si="114"/>
        <v>0</v>
      </c>
      <c r="R72" s="139">
        <f t="shared" si="114"/>
        <v>101.69321388606342</v>
      </c>
      <c r="S72" s="120">
        <f>S61</f>
        <v>1172.7332381057306</v>
      </c>
      <c r="T72" s="165">
        <f>SUM(O72:R72)</f>
        <v>1239.8304017777962</v>
      </c>
      <c r="U72" s="129">
        <f>S72/T72</f>
        <v>0.94588198226478815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2050.0000000000005</v>
      </c>
      <c r="G74" s="165">
        <f>SUM(G69:G72)</f>
        <v>1054.0000000000002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1917.8110322538564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0.99999999999999978</v>
      </c>
      <c r="G75" s="120">
        <f>G73/G74</f>
        <v>0.99999999999999978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0.99999999999999978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1226.6381339455634</v>
      </c>
      <c r="F80" s="139">
        <f t="shared" ref="F80:H80" si="115">F69*$K69</f>
        <v>0</v>
      </c>
      <c r="G80" s="139">
        <f t="shared" si="115"/>
        <v>431.91692584251422</v>
      </c>
      <c r="H80" s="139">
        <f t="shared" si="115"/>
        <v>391.44494021192253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536.79129401012869</v>
      </c>
      <c r="P80" s="139">
        <f t="shared" ref="P80:R80" si="116">P69*$U69</f>
        <v>0</v>
      </c>
      <c r="Q80" s="139">
        <f t="shared" si="116"/>
        <v>919.66636402135975</v>
      </c>
      <c r="R80" s="139">
        <f t="shared" si="116"/>
        <v>730.28889311979128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688.93736369675105</v>
      </c>
      <c r="G81" s="139">
        <f t="shared" si="117"/>
        <v>635.88195628051335</v>
      </c>
      <c r="H81" s="139">
        <f t="shared" si="117"/>
        <v>725.18068002273571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234.41651473721126</v>
      </c>
      <c r="Q81" s="139">
        <f t="shared" si="118"/>
        <v>976.54301896486663</v>
      </c>
      <c r="R81" s="139">
        <f t="shared" si="118"/>
        <v>975.78701744920193</v>
      </c>
      <c r="S81" s="120">
        <f>S70</f>
        <v>2186.7465511512801</v>
      </c>
      <c r="T81" s="165">
        <f>SUM(O81:R81)</f>
        <v>2186.7465511512796</v>
      </c>
      <c r="U81" s="129">
        <f>S81/T81</f>
        <v>1.0000000000000002</v>
      </c>
    </row>
    <row r="82" spans="3:21" x14ac:dyDescent="0.3">
      <c r="C82" s="128"/>
      <c r="D82" s="4" t="s">
        <v>13</v>
      </c>
      <c r="E82" s="139">
        <f t="shared" ref="E82:H82" si="119">E71*$K71</f>
        <v>391.67024880801682</v>
      </c>
      <c r="F82" s="139">
        <f t="shared" si="119"/>
        <v>646.17740187421634</v>
      </c>
      <c r="G82" s="139">
        <f t="shared" si="119"/>
        <v>16.152349317766777</v>
      </c>
      <c r="H82" s="139">
        <f t="shared" si="119"/>
        <v>0</v>
      </c>
      <c r="I82" s="120">
        <f>I71</f>
        <v>1054</v>
      </c>
      <c r="J82" s="165">
        <f>SUM(E82:H82)</f>
        <v>1053.9999999999998</v>
      </c>
      <c r="K82" s="129">
        <f>I82/J82</f>
        <v>1.0000000000000002</v>
      </c>
      <c r="M82" s="128"/>
      <c r="N82" s="4" t="s">
        <v>13</v>
      </c>
      <c r="O82" s="139">
        <f t="shared" ref="O82:R82" si="120">O71*$U71</f>
        <v>373.58380758458264</v>
      </c>
      <c r="P82" s="139">
        <f t="shared" si="120"/>
        <v>664.43712695657462</v>
      </c>
      <c r="Q82" s="139">
        <f t="shared" si="120"/>
        <v>74.962530127754619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409.08856145065675</v>
      </c>
      <c r="F83" s="139">
        <f t="shared" si="121"/>
        <v>675.08451724674092</v>
      </c>
      <c r="G83" s="139">
        <f t="shared" si="121"/>
        <v>0</v>
      </c>
      <c r="H83" s="139">
        <f t="shared" si="121"/>
        <v>23.826921302602372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387.38546486365539</v>
      </c>
      <c r="P83" s="139">
        <f t="shared" si="122"/>
        <v>689.15799450864847</v>
      </c>
      <c r="Q83" s="139">
        <f t="shared" si="122"/>
        <v>0</v>
      </c>
      <c r="R83" s="139">
        <f t="shared" si="122"/>
        <v>96.189778733426749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2027.3969442042369</v>
      </c>
      <c r="F85" s="165">
        <f>SUM(F80:F83)</f>
        <v>2010.1992828177083</v>
      </c>
      <c r="G85" s="165">
        <f>SUM(G80:G83)</f>
        <v>1083.9512314407943</v>
      </c>
      <c r="H85" s="165">
        <f>SUM(H80:H83)</f>
        <v>1140.4525415372607</v>
      </c>
      <c r="K85" s="129"/>
      <c r="M85" s="128"/>
      <c r="N85" s="120" t="s">
        <v>195</v>
      </c>
      <c r="O85" s="165">
        <f>SUM(O80:O83)</f>
        <v>1297.7605664583668</v>
      </c>
      <c r="P85" s="165">
        <f>SUM(P80:P83)</f>
        <v>1588.0116362024344</v>
      </c>
      <c r="Q85" s="165">
        <f>SUM(Q80:Q83)</f>
        <v>1971.1719131139812</v>
      </c>
      <c r="R85" s="165">
        <f>SUM(R80:R83)</f>
        <v>1802.2656893024198</v>
      </c>
      <c r="U85" s="129"/>
    </row>
    <row r="86" spans="3:21" x14ac:dyDescent="0.3">
      <c r="C86" s="128"/>
      <c r="D86" s="120" t="s">
        <v>194</v>
      </c>
      <c r="E86" s="120">
        <f>E84/E85</f>
        <v>1.0111488062860008</v>
      </c>
      <c r="F86" s="120">
        <f>F84/F85</f>
        <v>1.0197993888081101</v>
      </c>
      <c r="G86" s="120">
        <f>G84/G85</f>
        <v>0.9723684695657544</v>
      </c>
      <c r="H86" s="120">
        <f>H84/H85</f>
        <v>0.97154415431130814</v>
      </c>
      <c r="K86" s="129"/>
      <c r="M86" s="128"/>
      <c r="N86" s="120" t="s">
        <v>194</v>
      </c>
      <c r="O86" s="120">
        <f>O84/O85</f>
        <v>1.0233108011488956</v>
      </c>
      <c r="P86" s="120">
        <f>P84/P85</f>
        <v>1.0443599834005424</v>
      </c>
      <c r="Q86" s="120">
        <f>Q84/Q85</f>
        <v>0.97292936222096038</v>
      </c>
      <c r="R86" s="120">
        <f>R84/R85</f>
        <v>0.9737357661824031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1240.313684883944</v>
      </c>
      <c r="F91" s="139">
        <f t="shared" ref="F91:H91" si="123">F80*F$86</f>
        <v>0</v>
      </c>
      <c r="G91" s="139">
        <f t="shared" si="123"/>
        <v>419.98240016103097</v>
      </c>
      <c r="H91" s="139">
        <f t="shared" si="123"/>
        <v>380.30604339763283</v>
      </c>
      <c r="I91" s="120">
        <f>I80</f>
        <v>2050</v>
      </c>
      <c r="J91" s="165">
        <f>SUM(E91:H91)</f>
        <v>2040.6021284426079</v>
      </c>
      <c r="K91" s="129">
        <f>I91/J91</f>
        <v>1.0046054404366247</v>
      </c>
      <c r="M91" s="128"/>
      <c r="N91" s="4" t="s">
        <v>11</v>
      </c>
      <c r="O91" s="139">
        <f>O80*O$86</f>
        <v>549.30432912325716</v>
      </c>
      <c r="P91" s="139">
        <f t="shared" ref="P91:R91" si="124">P80*P$86</f>
        <v>0</v>
      </c>
      <c r="Q91" s="139">
        <f t="shared" si="124"/>
        <v>894.77040900337113</v>
      </c>
      <c r="R91" s="139">
        <f t="shared" si="124"/>
        <v>711.10841487649907</v>
      </c>
      <c r="S91" s="120">
        <f>S80</f>
        <v>2186.7465511512801</v>
      </c>
      <c r="T91" s="165">
        <f>SUM(O91:R91)</f>
        <v>2155.1831530031272</v>
      </c>
      <c r="U91" s="129">
        <f>S91/T91</f>
        <v>1.0146453437630909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702.57790242501733</v>
      </c>
      <c r="G92" s="139">
        <f t="shared" si="125"/>
        <v>618.31156465296067</v>
      </c>
      <c r="H92" s="139">
        <f t="shared" si="125"/>
        <v>704.54505049558816</v>
      </c>
      <c r="I92" s="120">
        <f>I81</f>
        <v>2050</v>
      </c>
      <c r="J92" s="165">
        <f>SUM(E92:H92)</f>
        <v>2025.4345175735662</v>
      </c>
      <c r="K92" s="129">
        <f>I92/J92</f>
        <v>1.0121284999407747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244.81522743976694</v>
      </c>
      <c r="Q92" s="139">
        <f t="shared" si="126"/>
        <v>950.10737662281895</v>
      </c>
      <c r="R92" s="139">
        <f t="shared" si="126"/>
        <v>950.15871906674056</v>
      </c>
      <c r="S92" s="120">
        <f>S81</f>
        <v>2186.7465511512801</v>
      </c>
      <c r="T92" s="165">
        <f>SUM(O92:R92)</f>
        <v>2145.0813231293264</v>
      </c>
      <c r="U92" s="129">
        <f>S92/T92</f>
        <v>1.0194236123230846</v>
      </c>
    </row>
    <row r="93" spans="3:21" x14ac:dyDescent="0.3">
      <c r="C93" s="128"/>
      <c r="D93" s="4" t="s">
        <v>13</v>
      </c>
      <c r="E93" s="139">
        <f t="shared" ref="E93:H93" si="127">E82*E$86</f>
        <v>396.03690453996711</v>
      </c>
      <c r="F93" s="139">
        <f t="shared" si="127"/>
        <v>658.97131949293828</v>
      </c>
      <c r="G93" s="139">
        <f t="shared" si="127"/>
        <v>15.706035186008339</v>
      </c>
      <c r="H93" s="139">
        <f t="shared" si="127"/>
        <v>0</v>
      </c>
      <c r="I93" s="120">
        <f>I82</f>
        <v>1054</v>
      </c>
      <c r="J93" s="165">
        <f>SUM(E93:H93)</f>
        <v>1070.7142592189139</v>
      </c>
      <c r="K93" s="129">
        <f>I93/J93</f>
        <v>0.98438961742126518</v>
      </c>
      <c r="M93" s="128"/>
      <c r="N93" s="4" t="s">
        <v>13</v>
      </c>
      <c r="O93" s="139">
        <f t="shared" ref="O93:R93" si="128">O82*O$86</f>
        <v>382.2923454356341</v>
      </c>
      <c r="P93" s="139">
        <f t="shared" si="128"/>
        <v>693.91154687907238</v>
      </c>
      <c r="Q93" s="139">
        <f t="shared" si="128"/>
        <v>72.933246627665824</v>
      </c>
      <c r="R93" s="139">
        <f t="shared" si="128"/>
        <v>0</v>
      </c>
      <c r="S93" s="120">
        <f>S82</f>
        <v>1112.9834646689119</v>
      </c>
      <c r="T93" s="165">
        <f>SUM(O93:R93)</f>
        <v>1149.1371389423723</v>
      </c>
      <c r="U93" s="129">
        <f>S93/T93</f>
        <v>0.96853841630535498</v>
      </c>
    </row>
    <row r="94" spans="3:21" x14ac:dyDescent="0.3">
      <c r="C94" s="128"/>
      <c r="D94" s="4" t="s">
        <v>14</v>
      </c>
      <c r="E94" s="139">
        <f t="shared" ref="E94:H94" si="129">E83*E$86</f>
        <v>413.64941057608888</v>
      </c>
      <c r="F94" s="139">
        <f t="shared" si="129"/>
        <v>688.45077808204439</v>
      </c>
      <c r="G94" s="139">
        <f t="shared" si="129"/>
        <v>0</v>
      </c>
      <c r="H94" s="139">
        <f t="shared" si="129"/>
        <v>23.148906106778913</v>
      </c>
      <c r="I94" s="120">
        <f>I83</f>
        <v>1108</v>
      </c>
      <c r="J94" s="165">
        <f>SUM(E94:H94)</f>
        <v>1125.2490947649121</v>
      </c>
      <c r="K94" s="129">
        <f>I94/J94</f>
        <v>0.98467086545978</v>
      </c>
      <c r="M94" s="128"/>
      <c r="N94" s="4" t="s">
        <v>14</v>
      </c>
      <c r="O94" s="139">
        <f t="shared" ref="O94:R94" si="130">O83*O$86</f>
        <v>396.41573040306457</v>
      </c>
      <c r="P94" s="139">
        <f t="shared" si="130"/>
        <v>719.72903170540314</v>
      </c>
      <c r="Q94" s="139">
        <f t="shared" si="130"/>
        <v>0</v>
      </c>
      <c r="R94" s="139">
        <f t="shared" si="130"/>
        <v>93.663427893909116</v>
      </c>
      <c r="S94" s="120">
        <f>S83</f>
        <v>1172.7332381057306</v>
      </c>
      <c r="T94" s="165">
        <f>SUM(O94:R94)</f>
        <v>1209.8081900023767</v>
      </c>
      <c r="U94" s="129">
        <f>S94/T94</f>
        <v>0.96935468597168839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1.0000000000000002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1246.0258756824076</v>
      </c>
      <c r="F102" s="139">
        <f t="shared" ref="F102:H102" si="131">F91*$K91</f>
        <v>0</v>
      </c>
      <c r="G102" s="139">
        <f t="shared" si="131"/>
        <v>421.91660408940328</v>
      </c>
      <c r="H102" s="139">
        <f t="shared" si="131"/>
        <v>382.05752022818905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557.34907985382131</v>
      </c>
      <c r="P102" s="139">
        <f t="shared" ref="P102:R102" si="132">P91*$U91</f>
        <v>0</v>
      </c>
      <c r="Q102" s="139">
        <f t="shared" si="132"/>
        <v>907.8746292322669</v>
      </c>
      <c r="R102" s="139">
        <f t="shared" si="132"/>
        <v>721.52284206519209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711.09911847296871</v>
      </c>
      <c r="G103" s="139">
        <f t="shared" si="133"/>
        <v>625.81075642823441</v>
      </c>
      <c r="H103" s="139">
        <f t="shared" si="133"/>
        <v>713.09012509879699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249.57042350834476</v>
      </c>
      <c r="Q103" s="139">
        <f t="shared" si="134"/>
        <v>968.5618939716436</v>
      </c>
      <c r="R103" s="139">
        <f t="shared" si="134"/>
        <v>968.61423367129157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389.85461694480034</v>
      </c>
      <c r="F104" s="139">
        <f t="shared" si="135"/>
        <v>648.68452508723988</v>
      </c>
      <c r="G104" s="139">
        <f t="shared" si="135"/>
        <v>15.460857967959679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370.26482281388877</v>
      </c>
      <c r="P104" s="139">
        <f t="shared" si="136"/>
        <v>672.07999067025582</v>
      </c>
      <c r="Q104" s="139">
        <f t="shared" si="136"/>
        <v>70.638651184767326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407.30852310888531</v>
      </c>
      <c r="F105" s="139">
        <f t="shared" si="137"/>
        <v>677.89742348050561</v>
      </c>
      <c r="G105" s="139">
        <f t="shared" si="137"/>
        <v>0</v>
      </c>
      <c r="H105" s="139">
        <f t="shared" si="137"/>
        <v>22.79405341060918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384.26744585910012</v>
      </c>
      <c r="P105" s="139">
        <f t="shared" si="138"/>
        <v>697.67270951349838</v>
      </c>
      <c r="Q105" s="139">
        <f t="shared" si="138"/>
        <v>0</v>
      </c>
      <c r="R105" s="139">
        <f t="shared" si="138"/>
        <v>90.793082733132152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2043.1890157360931</v>
      </c>
      <c r="F107" s="165">
        <f>SUM(F102:F105)</f>
        <v>2037.681067040714</v>
      </c>
      <c r="G107" s="165">
        <f>SUM(G102:G105)</f>
        <v>1063.1882184855974</v>
      </c>
      <c r="H107" s="165">
        <f>SUM(H102:H105)</f>
        <v>1117.9416987375953</v>
      </c>
      <c r="K107" s="129"/>
      <c r="M107" s="128"/>
      <c r="N107" s="120" t="s">
        <v>195</v>
      </c>
      <c r="O107" s="165">
        <f>SUM(O102:O105)</f>
        <v>1311.8813485268101</v>
      </c>
      <c r="P107" s="165">
        <f>SUM(P102:P105)</f>
        <v>1619.323123692099</v>
      </c>
      <c r="Q107" s="165">
        <f>SUM(Q102:Q105)</f>
        <v>1947.0751743886776</v>
      </c>
      <c r="R107" s="165">
        <f>SUM(R102:R105)</f>
        <v>1780.9301584696159</v>
      </c>
      <c r="U107" s="129"/>
    </row>
    <row r="108" spans="3:21" x14ac:dyDescent="0.3">
      <c r="C108" s="128"/>
      <c r="D108" s="120" t="s">
        <v>194</v>
      </c>
      <c r="E108" s="120">
        <f>E106/E107</f>
        <v>1.0033335066953917</v>
      </c>
      <c r="F108" s="120">
        <f>F106/F107</f>
        <v>1.0060455648131317</v>
      </c>
      <c r="G108" s="120">
        <f>G106/G107</f>
        <v>0.9913578627698818</v>
      </c>
      <c r="H108" s="120">
        <f>H106/H107</f>
        <v>0.9911071402481707</v>
      </c>
      <c r="K108" s="129"/>
      <c r="M108" s="128"/>
      <c r="N108" s="120" t="s">
        <v>194</v>
      </c>
      <c r="O108" s="120">
        <f>O106/O107</f>
        <v>1.0122961245338691</v>
      </c>
      <c r="P108" s="120">
        <f>P106/P107</f>
        <v>1.0241660739352132</v>
      </c>
      <c r="Q108" s="120">
        <f>Q106/Q107</f>
        <v>0.98497020427369497</v>
      </c>
      <c r="R108" s="120">
        <f>R106/R107</f>
        <v>0.98540111384558216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1250.1795112816262</v>
      </c>
      <c r="F113" s="139">
        <f t="shared" ref="F113:H113" si="139">F102*F$108</f>
        <v>0</v>
      </c>
      <c r="G113" s="139">
        <f t="shared" si="139"/>
        <v>418.27034289719722</v>
      </c>
      <c r="H113" s="139">
        <f t="shared" si="139"/>
        <v>378.65993628366806</v>
      </c>
      <c r="I113" s="120">
        <f>I102</f>
        <v>2050</v>
      </c>
      <c r="J113" s="165">
        <f>SUM(E113:H113)</f>
        <v>2047.1097904624914</v>
      </c>
      <c r="K113" s="129">
        <f>I113/J113</f>
        <v>1.0014118488177695</v>
      </c>
      <c r="M113" s="128"/>
      <c r="N113" s="4" t="s">
        <v>11</v>
      </c>
      <c r="O113" s="139">
        <f>O102*O$108</f>
        <v>564.20231354854127</v>
      </c>
      <c r="P113" s="139">
        <f t="shared" ref="P113:R113" si="140">P102*P$108</f>
        <v>0</v>
      </c>
      <c r="Q113" s="139">
        <f t="shared" si="140"/>
        <v>894.22945900981097</v>
      </c>
      <c r="R113" s="139">
        <f t="shared" si="140"/>
        <v>710.98941223607039</v>
      </c>
      <c r="S113" s="120">
        <f>S102</f>
        <v>2186.7465511512801</v>
      </c>
      <c r="T113" s="165">
        <f>SUM(O113:R113)</f>
        <v>2169.4211847944225</v>
      </c>
      <c r="U113" s="129">
        <f>S113/T113</f>
        <v>1.0079861699877792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715.39811428225789</v>
      </c>
      <c r="G114" s="139">
        <f t="shared" si="141"/>
        <v>620.40241399109755</v>
      </c>
      <c r="H114" s="139">
        <f t="shared" si="141"/>
        <v>706.74871462587896</v>
      </c>
      <c r="I114" s="120">
        <f>I103</f>
        <v>2050</v>
      </c>
      <c r="J114" s="165">
        <f>SUM(E114:H114)</f>
        <v>2042.5492428992343</v>
      </c>
      <c r="K114" s="129">
        <f>I114/J114</f>
        <v>1.0036477735489941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255.60156081488989</v>
      </c>
      <c r="Q114" s="139">
        <f t="shared" si="142"/>
        <v>954.00460655696668</v>
      </c>
      <c r="R114" s="139">
        <f t="shared" si="142"/>
        <v>954.47354474637575</v>
      </c>
      <c r="S114" s="120">
        <f>S103</f>
        <v>2186.7465511512801</v>
      </c>
      <c r="T114" s="165">
        <f>SUM(O114:R114)</f>
        <v>2164.0797121182322</v>
      </c>
      <c r="U114" s="129">
        <f>S114/T114</f>
        <v>1.0104741238994663</v>
      </c>
    </row>
    <row r="115" spans="3:71" x14ac:dyDescent="0.3">
      <c r="C115" s="128"/>
      <c r="D115" s="4" t="s">
        <v>13</v>
      </c>
      <c r="E115" s="139">
        <f t="shared" ref="E115:H115" si="143">E104*E$108</f>
        <v>391.15419992061521</v>
      </c>
      <c r="F115" s="139">
        <f t="shared" si="143"/>
        <v>652.60618942693031</v>
      </c>
      <c r="G115" s="139">
        <f t="shared" si="143"/>
        <v>15.327243111705206</v>
      </c>
      <c r="H115" s="139">
        <f t="shared" si="143"/>
        <v>0</v>
      </c>
      <c r="I115" s="120">
        <f>I104</f>
        <v>1054</v>
      </c>
      <c r="J115" s="165">
        <f>SUM(E115:H115)</f>
        <v>1059.0876324592507</v>
      </c>
      <c r="K115" s="129">
        <f>I115/J115</f>
        <v>0.99519621200047725</v>
      </c>
      <c r="M115" s="128"/>
      <c r="N115" s="4" t="s">
        <v>13</v>
      </c>
      <c r="O115" s="139">
        <f t="shared" ref="O115:R115" si="144">O104*O$108</f>
        <v>374.8176451857193</v>
      </c>
      <c r="P115" s="139">
        <f t="shared" si="144"/>
        <v>688.32152541517064</v>
      </c>
      <c r="Q115" s="139">
        <f t="shared" si="144"/>
        <v>69.576966687078553</v>
      </c>
      <c r="R115" s="139">
        <f t="shared" si="144"/>
        <v>0</v>
      </c>
      <c r="S115" s="120">
        <f>S104</f>
        <v>1112.9834646689119</v>
      </c>
      <c r="T115" s="165">
        <f>SUM(O115:R115)</f>
        <v>1132.7161372879684</v>
      </c>
      <c r="U115" s="129">
        <f>S115/T115</f>
        <v>0.9825793312468365</v>
      </c>
    </row>
    <row r="116" spans="3:71" x14ac:dyDescent="0.3">
      <c r="C116" s="128"/>
      <c r="D116" s="4" t="s">
        <v>14</v>
      </c>
      <c r="E116" s="139">
        <f t="shared" ref="E116:H116" si="145">E105*E$108</f>
        <v>408.66628879775885</v>
      </c>
      <c r="F116" s="139">
        <f t="shared" si="145"/>
        <v>681.99569629081202</v>
      </c>
      <c r="G116" s="139">
        <f t="shared" si="145"/>
        <v>0</v>
      </c>
      <c r="H116" s="139">
        <f t="shared" si="145"/>
        <v>22.591349090452926</v>
      </c>
      <c r="I116" s="120">
        <f>I105</f>
        <v>1108</v>
      </c>
      <c r="J116" s="165">
        <f>SUM(E116:H116)</f>
        <v>1113.2533341790238</v>
      </c>
      <c r="K116" s="129">
        <f>I116/J116</f>
        <v>0.99528109728690106</v>
      </c>
      <c r="M116" s="128"/>
      <c r="N116" s="4" t="s">
        <v>14</v>
      </c>
      <c r="O116" s="139">
        <f t="shared" ref="O116:R116" si="146">O105*O$108</f>
        <v>388.99244622769544</v>
      </c>
      <c r="P116" s="139">
        <f t="shared" si="146"/>
        <v>714.53271979418207</v>
      </c>
      <c r="Q116" s="139">
        <f t="shared" si="146"/>
        <v>0</v>
      </c>
      <c r="R116" s="139">
        <f t="shared" si="146"/>
        <v>89.467604854702515</v>
      </c>
      <c r="S116" s="120">
        <f>S105</f>
        <v>1172.7332381057306</v>
      </c>
      <c r="T116" s="165">
        <f>SUM(O116:R116)</f>
        <v>1192.9927708765802</v>
      </c>
      <c r="U116" s="129">
        <f>S116/T116</f>
        <v>0.98301789141943974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0.99999999999999989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1250.1795112816262</v>
      </c>
      <c r="F122" s="159">
        <f t="shared" si="148"/>
        <v>0</v>
      </c>
      <c r="G122" s="159">
        <f t="shared" si="148"/>
        <v>418.27034289719722</v>
      </c>
      <c r="H122" s="158">
        <f t="shared" si="148"/>
        <v>378.65993628366806</v>
      </c>
      <c r="N122" s="150"/>
      <c r="O122" s="160" t="str">
        <f>N36</f>
        <v>A</v>
      </c>
      <c r="P122" s="159">
        <f>O113</f>
        <v>564.20231354854127</v>
      </c>
      <c r="Q122" s="159">
        <f t="shared" ref="Q122:S122" si="149">P113</f>
        <v>0</v>
      </c>
      <c r="R122" s="159">
        <f t="shared" si="149"/>
        <v>894.22945900981097</v>
      </c>
      <c r="S122" s="159">
        <f t="shared" si="149"/>
        <v>710.98941223607039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482.0784645771692</v>
      </c>
      <c r="AA122" s="159">
        <f t="shared" ref="AA122:AC122" si="150">Z47</f>
        <v>0</v>
      </c>
      <c r="AB122" s="159">
        <f t="shared" si="150"/>
        <v>899.09397176203572</v>
      </c>
      <c r="AC122" s="159">
        <f t="shared" si="150"/>
        <v>712.96495256958713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576.90609940070476</v>
      </c>
      <c r="AK122" s="159">
        <f t="shared" ref="AK122:AM122" si="151">AJ58</f>
        <v>0</v>
      </c>
      <c r="AL122" s="159">
        <f t="shared" si="151"/>
        <v>1067.7897908167943</v>
      </c>
      <c r="AM122" s="159">
        <f t="shared" si="151"/>
        <v>847.68814974476788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534.92807160364134</v>
      </c>
      <c r="AU122" s="159">
        <f t="shared" si="147"/>
        <v>0</v>
      </c>
      <c r="AV122" s="159">
        <f t="shared" si="147"/>
        <v>1186.0275055975455</v>
      </c>
      <c r="AW122" s="158">
        <f t="shared" si="147"/>
        <v>941.9835875947191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666.26091684070605</v>
      </c>
      <c r="BE122" s="159">
        <f t="shared" ref="BE122:BG122" si="152">BD58</f>
        <v>0</v>
      </c>
      <c r="BF122" s="159">
        <f t="shared" si="152"/>
        <v>1214.7183252138193</v>
      </c>
      <c r="BG122" s="159">
        <f t="shared" si="152"/>
        <v>965.5561930216295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716.36236224186382</v>
      </c>
      <c r="BO122" s="159">
        <f t="shared" ref="BO122:BQ122" si="153">BN58</f>
        <v>0</v>
      </c>
      <c r="BP122" s="159">
        <f t="shared" si="153"/>
        <v>1296.5423926313642</v>
      </c>
      <c r="BQ122" s="159">
        <f t="shared" si="153"/>
        <v>1031.2688245460856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715.39811428225789</v>
      </c>
      <c r="G123" s="159">
        <f t="shared" si="148"/>
        <v>620.40241399109755</v>
      </c>
      <c r="H123" s="158">
        <f t="shared" si="148"/>
        <v>706.74871462587896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255.60156081488989</v>
      </c>
      <c r="R123" s="159">
        <f t="shared" si="154"/>
        <v>954.00460655696668</v>
      </c>
      <c r="S123" s="159">
        <f t="shared" si="154"/>
        <v>954.47354474637575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198.51880032003774</v>
      </c>
      <c r="AB123" s="159">
        <f t="shared" si="155"/>
        <v>927.87879959499833</v>
      </c>
      <c r="AC123" s="159">
        <f t="shared" si="155"/>
        <v>925.87767202421469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243.90139964492229</v>
      </c>
      <c r="AL123" s="159">
        <f t="shared" si="156"/>
        <v>1124.8242724283418</v>
      </c>
      <c r="AM123" s="159">
        <f t="shared" si="156"/>
        <v>1123.6583678890029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214.62257872611181</v>
      </c>
      <c r="AV123" s="159">
        <f t="shared" si="147"/>
        <v>1224.5136808088703</v>
      </c>
      <c r="AW123" s="158">
        <f t="shared" si="147"/>
        <v>1223.8029052609238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284.30984842188525</v>
      </c>
      <c r="BF123" s="159">
        <f t="shared" si="157"/>
        <v>1280.9634801888915</v>
      </c>
      <c r="BG123" s="159">
        <f t="shared" si="157"/>
        <v>1281.2621064653783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307.02916999562461</v>
      </c>
      <c r="BP123" s="159">
        <f t="shared" si="158"/>
        <v>1367.9664848256673</v>
      </c>
      <c r="BQ123" s="159">
        <f t="shared" si="158"/>
        <v>1369.1779245980217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391.15419992061521</v>
      </c>
      <c r="F124" s="159">
        <f t="shared" si="148"/>
        <v>652.60618942693031</v>
      </c>
      <c r="G124" s="159">
        <f t="shared" si="148"/>
        <v>15.327243111705206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374.8176451857193</v>
      </c>
      <c r="Q124" s="159">
        <f t="shared" si="159"/>
        <v>688.32152541517064</v>
      </c>
      <c r="R124" s="159">
        <f t="shared" si="159"/>
        <v>69.576966687078553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415.86282871347282</v>
      </c>
      <c r="AA124" s="159">
        <f t="shared" si="160"/>
        <v>717.61586490721311</v>
      </c>
      <c r="AB124" s="159">
        <f t="shared" si="160"/>
        <v>90.838260896821467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421.51364720094068</v>
      </c>
      <c r="AK124" s="159">
        <f t="shared" si="161"/>
        <v>731.58715279536557</v>
      </c>
      <c r="AL124" s="159">
        <f t="shared" si="161"/>
        <v>91.374208239680527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448.15098738246229</v>
      </c>
      <c r="AU124" s="159">
        <f t="shared" si="147"/>
        <v>753.14687759043102</v>
      </c>
      <c r="AV124" s="159">
        <f t="shared" si="147"/>
        <v>116.3737643010984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471.17855309045598</v>
      </c>
      <c r="BE124" s="159">
        <f t="shared" si="162"/>
        <v>824.54829535314173</v>
      </c>
      <c r="BF124" s="159">
        <f t="shared" si="162"/>
        <v>100.61161316831215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498.83501696209089</v>
      </c>
      <c r="BO124" s="159">
        <f t="shared" si="163"/>
        <v>876.31300772618988</v>
      </c>
      <c r="BP124" s="159">
        <f t="shared" si="163"/>
        <v>105.74071596740878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408.66628879775885</v>
      </c>
      <c r="F125" s="154">
        <f t="shared" si="148"/>
        <v>681.99569629081202</v>
      </c>
      <c r="G125" s="154">
        <f t="shared" si="148"/>
        <v>0</v>
      </c>
      <c r="H125" s="153">
        <f t="shared" si="148"/>
        <v>22.591349090452926</v>
      </c>
      <c r="N125" s="152"/>
      <c r="O125" s="155" t="str">
        <f>N39</f>
        <v>D</v>
      </c>
      <c r="P125" s="159">
        <f t="shared" ref="P125:S125" si="164">O116</f>
        <v>388.99244622769544</v>
      </c>
      <c r="Q125" s="159">
        <f t="shared" si="164"/>
        <v>714.53271979418207</v>
      </c>
      <c r="R125" s="159">
        <f t="shared" si="164"/>
        <v>0</v>
      </c>
      <c r="S125" s="159">
        <f t="shared" si="164"/>
        <v>89.467604854702515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430.07111167131404</v>
      </c>
      <c r="AA125" s="159">
        <f t="shared" si="165"/>
        <v>742.3211407969917</v>
      </c>
      <c r="AB125" s="159">
        <f t="shared" si="165"/>
        <v>0</v>
      </c>
      <c r="AC125" s="159">
        <f t="shared" si="165"/>
        <v>116.08793724334684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438.4950073719591</v>
      </c>
      <c r="AK125" s="159">
        <f t="shared" si="166"/>
        <v>761.25246616894367</v>
      </c>
      <c r="AL125" s="159">
        <f t="shared" si="166"/>
        <v>0</v>
      </c>
      <c r="AM125" s="159">
        <f t="shared" si="166"/>
        <v>117.59585297148186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465.62989943297151</v>
      </c>
      <c r="AU125" s="154">
        <f t="shared" si="147"/>
        <v>782.71888373780814</v>
      </c>
      <c r="AV125" s="154">
        <f t="shared" si="147"/>
        <v>0</v>
      </c>
      <c r="AW125" s="153">
        <f t="shared" si="147"/>
        <v>149.65291445303973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492.48511233467451</v>
      </c>
      <c r="BE125" s="159">
        <f t="shared" si="167"/>
        <v>862.05171450348894</v>
      </c>
      <c r="BF125" s="159">
        <f t="shared" si="167"/>
        <v>0</v>
      </c>
      <c r="BG125" s="159">
        <f t="shared" si="167"/>
        <v>130.26348544101896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522.60162268722104</v>
      </c>
      <c r="BO125" s="159">
        <f t="shared" si="168"/>
        <v>918.29603560213286</v>
      </c>
      <c r="BP125" s="159">
        <f t="shared" si="168"/>
        <v>0</v>
      </c>
      <c r="BQ125" s="159">
        <f t="shared" si="168"/>
        <v>137.31129258231817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1.079799379936494E-85</v>
      </c>
      <c r="F134" s="130" t="e">
        <f t="shared" si="169"/>
        <v>#DIV/0!</v>
      </c>
      <c r="G134" s="148">
        <f t="shared" si="169"/>
        <v>418.27034289719722</v>
      </c>
      <c r="H134" s="148">
        <f t="shared" si="169"/>
        <v>378.65993628366806</v>
      </c>
      <c r="N134" s="130" t="s">
        <v>11</v>
      </c>
      <c r="O134" s="130">
        <f t="shared" ref="O134:R137" si="170">O129*P122</f>
        <v>4.8731026451065472E-86</v>
      </c>
      <c r="P134" s="130" t="e">
        <f t="shared" si="170"/>
        <v>#DIV/0!</v>
      </c>
      <c r="Q134" s="148">
        <f t="shared" si="170"/>
        <v>894.22945900981097</v>
      </c>
      <c r="R134" s="148">
        <f t="shared" si="170"/>
        <v>710.98941223607039</v>
      </c>
      <c r="W134" s="130" t="s">
        <v>11</v>
      </c>
      <c r="X134" s="130">
        <f t="shared" ref="X134:AA137" si="171">X129*Z122</f>
        <v>4.1637862597629896E-86</v>
      </c>
      <c r="Y134" s="130" t="e">
        <f t="shared" si="171"/>
        <v>#DIV/0!</v>
      </c>
      <c r="Z134" s="148">
        <f t="shared" si="171"/>
        <v>899.09397176203572</v>
      </c>
      <c r="AA134" s="148">
        <f t="shared" si="171"/>
        <v>712.96495256958713</v>
      </c>
      <c r="AG134" s="130" t="s">
        <v>11</v>
      </c>
      <c r="AH134" s="130">
        <f t="shared" ref="AH134:AK137" si="172">AH129*AJ122</f>
        <v>4.9828272083570639E-86</v>
      </c>
      <c r="AI134" s="130" t="e">
        <f t="shared" si="172"/>
        <v>#DIV/0!</v>
      </c>
      <c r="AJ134" s="148">
        <f t="shared" si="172"/>
        <v>1067.7897908167943</v>
      </c>
      <c r="AK134" s="148">
        <f t="shared" si="172"/>
        <v>847.68814974476788</v>
      </c>
      <c r="AQ134" s="130" t="s">
        <v>11</v>
      </c>
      <c r="AR134" s="130">
        <f t="shared" ref="AR134:AU137" si="173">AR129*AT122</f>
        <v>4.6202564896947656E-86</v>
      </c>
      <c r="AS134" s="130" t="e">
        <f t="shared" si="173"/>
        <v>#DIV/0!</v>
      </c>
      <c r="AT134" s="148">
        <f t="shared" si="173"/>
        <v>1186.0275055975455</v>
      </c>
      <c r="AU134" s="148">
        <f t="shared" si="173"/>
        <v>941.9835875947191</v>
      </c>
      <c r="BA134" s="130" t="s">
        <v>11</v>
      </c>
      <c r="BB134" s="130">
        <f t="shared" ref="BB134:BE137" si="174">BB129*BD122</f>
        <v>5.7545985867500739E-86</v>
      </c>
      <c r="BC134" s="130" t="e">
        <f t="shared" si="174"/>
        <v>#DIV/0!</v>
      </c>
      <c r="BD134" s="148">
        <f t="shared" si="174"/>
        <v>1214.7183252138193</v>
      </c>
      <c r="BE134" s="148">
        <f t="shared" si="174"/>
        <v>965.5561930216295</v>
      </c>
      <c r="BK134" s="130" t="s">
        <v>11</v>
      </c>
      <c r="BL134" s="130">
        <f t="shared" ref="BL134:BO137" si="175">BL129*BN122</f>
        <v>6.1873325196764897E-86</v>
      </c>
      <c r="BM134" s="130" t="e">
        <f t="shared" si="175"/>
        <v>#DIV/0!</v>
      </c>
      <c r="BN134" s="148">
        <f t="shared" si="175"/>
        <v>1296.5423926313642</v>
      </c>
      <c r="BO134" s="148">
        <f t="shared" si="175"/>
        <v>1031.2688245460856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6.1790041609128745E-86</v>
      </c>
      <c r="G135" s="148">
        <f t="shared" si="169"/>
        <v>620.40241399109755</v>
      </c>
      <c r="H135" s="148">
        <f t="shared" si="169"/>
        <v>706.74871462587896</v>
      </c>
      <c r="N135" s="130" t="s">
        <v>12</v>
      </c>
      <c r="O135" s="130" t="e">
        <f t="shared" si="170"/>
        <v>#DIV/0!</v>
      </c>
      <c r="P135" s="130">
        <f t="shared" si="170"/>
        <v>2.2076702136621755E-86</v>
      </c>
      <c r="Q135" s="148">
        <f t="shared" si="170"/>
        <v>954.00460655696668</v>
      </c>
      <c r="R135" s="148">
        <f t="shared" si="170"/>
        <v>954.47354474637575</v>
      </c>
      <c r="W135" s="130" t="s">
        <v>12</v>
      </c>
      <c r="X135" s="130" t="e">
        <f t="shared" si="171"/>
        <v>#DIV/0!</v>
      </c>
      <c r="Y135" s="130">
        <f t="shared" si="171"/>
        <v>1.7146375824985405E-86</v>
      </c>
      <c r="Z135" s="148">
        <f t="shared" si="171"/>
        <v>927.87879959499833</v>
      </c>
      <c r="AA135" s="148">
        <f t="shared" si="171"/>
        <v>925.87767202421469</v>
      </c>
      <c r="AG135" s="130" t="s">
        <v>12</v>
      </c>
      <c r="AH135" s="130" t="e">
        <f t="shared" si="172"/>
        <v>#DIV/0!</v>
      </c>
      <c r="AI135" s="130">
        <f t="shared" si="172"/>
        <v>2.1066141120185289E-86</v>
      </c>
      <c r="AJ135" s="148">
        <f t="shared" si="172"/>
        <v>1124.8242724283418</v>
      </c>
      <c r="AK135" s="148">
        <f t="shared" si="172"/>
        <v>1123.6583678890029</v>
      </c>
      <c r="AQ135" s="130" t="s">
        <v>12</v>
      </c>
      <c r="AR135" s="130" t="e">
        <f t="shared" si="173"/>
        <v>#DIV/0!</v>
      </c>
      <c r="AS135" s="130">
        <f t="shared" si="173"/>
        <v>1.8537284073008702E-86</v>
      </c>
      <c r="AT135" s="148">
        <f t="shared" si="173"/>
        <v>1224.5136808088703</v>
      </c>
      <c r="AU135" s="148">
        <f t="shared" si="173"/>
        <v>1223.8029052609238</v>
      </c>
      <c r="BA135" s="130" t="s">
        <v>12</v>
      </c>
      <c r="BB135" s="130" t="e">
        <f t="shared" si="174"/>
        <v>#DIV/0!</v>
      </c>
      <c r="BC135" s="130">
        <f t="shared" si="174"/>
        <v>2.4556281339235082E-86</v>
      </c>
      <c r="BD135" s="148">
        <f t="shared" si="174"/>
        <v>1280.9634801888915</v>
      </c>
      <c r="BE135" s="148">
        <f t="shared" si="174"/>
        <v>1281.2621064653783</v>
      </c>
      <c r="BK135" s="130" t="s">
        <v>12</v>
      </c>
      <c r="BL135" s="130" t="e">
        <f t="shared" si="175"/>
        <v>#DIV/0!</v>
      </c>
      <c r="BM135" s="130">
        <f t="shared" si="175"/>
        <v>2.6518584282654158E-86</v>
      </c>
      <c r="BN135" s="148">
        <f t="shared" si="175"/>
        <v>1367.9664848256673</v>
      </c>
      <c r="BO135" s="148">
        <f t="shared" si="175"/>
        <v>1369.1779245980217</v>
      </c>
    </row>
    <row r="136" spans="4:67" x14ac:dyDescent="0.3">
      <c r="D136" s="130" t="s">
        <v>13</v>
      </c>
      <c r="E136" s="148">
        <f t="shared" si="169"/>
        <v>391.15419992061521</v>
      </c>
      <c r="F136" s="148">
        <f t="shared" si="169"/>
        <v>652.60618942693031</v>
      </c>
      <c r="G136" s="130">
        <f t="shared" si="169"/>
        <v>1.3238376936115783E-87</v>
      </c>
      <c r="H136" s="130" t="e">
        <f t="shared" si="169"/>
        <v>#DIV/0!</v>
      </c>
      <c r="N136" s="130" t="s">
        <v>13</v>
      </c>
      <c r="O136" s="148">
        <f t="shared" si="170"/>
        <v>374.8176451857193</v>
      </c>
      <c r="P136" s="148">
        <f t="shared" si="170"/>
        <v>688.32152541517064</v>
      </c>
      <c r="Q136" s="130">
        <f t="shared" si="170"/>
        <v>6.0094702247640088E-87</v>
      </c>
      <c r="R136" s="130" t="e">
        <f t="shared" si="170"/>
        <v>#DIV/0!</v>
      </c>
      <c r="W136" s="130" t="s">
        <v>13</v>
      </c>
      <c r="X136" s="148">
        <f t="shared" si="171"/>
        <v>415.86282871347282</v>
      </c>
      <c r="Y136" s="148">
        <f t="shared" si="171"/>
        <v>717.61586490721311</v>
      </c>
      <c r="Z136" s="130">
        <f t="shared" si="171"/>
        <v>7.8458410896802286E-87</v>
      </c>
      <c r="AA136" s="130" t="e">
        <f t="shared" si="171"/>
        <v>#DIV/0!</v>
      </c>
      <c r="AG136" s="130" t="s">
        <v>13</v>
      </c>
      <c r="AH136" s="148">
        <f t="shared" si="172"/>
        <v>421.51364720094068</v>
      </c>
      <c r="AI136" s="148">
        <f t="shared" si="172"/>
        <v>731.58715279536557</v>
      </c>
      <c r="AJ136" s="130">
        <f t="shared" si="172"/>
        <v>7.8921316906119741E-87</v>
      </c>
      <c r="AK136" s="130" t="e">
        <f t="shared" si="172"/>
        <v>#DIV/0!</v>
      </c>
      <c r="AQ136" s="130" t="s">
        <v>13</v>
      </c>
      <c r="AR136" s="148">
        <f t="shared" si="173"/>
        <v>448.15098738246229</v>
      </c>
      <c r="AS136" s="148">
        <f t="shared" si="173"/>
        <v>753.14687759043102</v>
      </c>
      <c r="AT136" s="130">
        <f t="shared" si="173"/>
        <v>1.0051382013482257E-86</v>
      </c>
      <c r="AU136" s="130" t="e">
        <f t="shared" si="173"/>
        <v>#DIV/0!</v>
      </c>
      <c r="BA136" s="130" t="s">
        <v>13</v>
      </c>
      <c r="BB136" s="148">
        <f t="shared" si="174"/>
        <v>471.17855309045598</v>
      </c>
      <c r="BC136" s="148">
        <f t="shared" si="174"/>
        <v>824.54829535314173</v>
      </c>
      <c r="BD136" s="130">
        <f t="shared" si="174"/>
        <v>8.6899806414345072E-87</v>
      </c>
      <c r="BE136" s="130" t="e">
        <f t="shared" si="174"/>
        <v>#DIV/0!</v>
      </c>
      <c r="BK136" s="130" t="s">
        <v>13</v>
      </c>
      <c r="BL136" s="148">
        <f t="shared" si="175"/>
        <v>498.83501696209089</v>
      </c>
      <c r="BM136" s="148">
        <f t="shared" si="175"/>
        <v>876.31300772618988</v>
      </c>
      <c r="BN136" s="130">
        <f t="shared" si="175"/>
        <v>9.1329891831772337E-87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408.66628879775885</v>
      </c>
      <c r="F137" s="148">
        <f t="shared" si="169"/>
        <v>681.99569629081202</v>
      </c>
      <c r="G137" s="130" t="e">
        <f t="shared" si="169"/>
        <v>#DIV/0!</v>
      </c>
      <c r="H137" s="130">
        <f t="shared" si="169"/>
        <v>1.9512497621075409E-87</v>
      </c>
      <c r="N137" s="130" t="s">
        <v>14</v>
      </c>
      <c r="O137" s="148">
        <f t="shared" si="170"/>
        <v>388.99244622769544</v>
      </c>
      <c r="P137" s="148">
        <f t="shared" si="170"/>
        <v>714.53271979418207</v>
      </c>
      <c r="Q137" s="130" t="e">
        <f t="shared" si="170"/>
        <v>#DIV/0!</v>
      </c>
      <c r="R137" s="130">
        <f t="shared" si="170"/>
        <v>7.7274554073817729E-87</v>
      </c>
      <c r="W137" s="130" t="s">
        <v>14</v>
      </c>
      <c r="X137" s="148">
        <f t="shared" si="171"/>
        <v>430.07111167131404</v>
      </c>
      <c r="Y137" s="148">
        <f t="shared" si="171"/>
        <v>742.3211407969917</v>
      </c>
      <c r="Z137" s="130" t="e">
        <f t="shared" si="171"/>
        <v>#DIV/0!</v>
      </c>
      <c r="AA137" s="130">
        <f t="shared" si="171"/>
        <v>1.002669468842661E-86</v>
      </c>
      <c r="AG137" s="130" t="s">
        <v>14</v>
      </c>
      <c r="AH137" s="148">
        <f t="shared" si="172"/>
        <v>438.4950073719591</v>
      </c>
      <c r="AI137" s="148">
        <f t="shared" si="172"/>
        <v>761.25246616894367</v>
      </c>
      <c r="AJ137" s="130" t="e">
        <f t="shared" si="172"/>
        <v>#DIV/0!</v>
      </c>
      <c r="AK137" s="130">
        <f t="shared" si="172"/>
        <v>1.0156935702100516E-86</v>
      </c>
      <c r="AQ137" s="130" t="s">
        <v>14</v>
      </c>
      <c r="AR137" s="148">
        <f t="shared" si="173"/>
        <v>465.62989943297151</v>
      </c>
      <c r="AS137" s="148">
        <f t="shared" si="173"/>
        <v>782.71888373780814</v>
      </c>
      <c r="AT137" s="130" t="e">
        <f t="shared" si="173"/>
        <v>#DIV/0!</v>
      </c>
      <c r="AU137" s="130">
        <f t="shared" si="173"/>
        <v>1.2925753683678726E-86</v>
      </c>
      <c r="BA137" s="130" t="s">
        <v>14</v>
      </c>
      <c r="BB137" s="148">
        <f t="shared" si="174"/>
        <v>492.48511233467451</v>
      </c>
      <c r="BC137" s="148">
        <f t="shared" si="174"/>
        <v>862.05171450348894</v>
      </c>
      <c r="BD137" s="130" t="e">
        <f t="shared" si="174"/>
        <v>#DIV/0!</v>
      </c>
      <c r="BE137" s="130">
        <f t="shared" si="174"/>
        <v>1.1251058711031208E-86</v>
      </c>
      <c r="BK137" s="130" t="s">
        <v>14</v>
      </c>
      <c r="BL137" s="148">
        <f t="shared" si="175"/>
        <v>522.60162268722104</v>
      </c>
      <c r="BM137" s="148">
        <f t="shared" si="175"/>
        <v>918.29603560213286</v>
      </c>
      <c r="BN137" s="130" t="e">
        <f t="shared" si="175"/>
        <v>#DIV/0!</v>
      </c>
      <c r="BO137" s="130">
        <f t="shared" si="175"/>
        <v>1.1859788714395705E-86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2.8034045815372887E-72</v>
      </c>
      <c r="H140" s="130">
        <f>'Mode Choice Q'!O38</f>
        <v>1.4220330695767465E-70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8.9277328401961253E-50</v>
      </c>
      <c r="H141" s="130">
        <f>'Mode Choice Q'!O39</f>
        <v>3.1043638293159853E-49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6.9701864213189787E-66</v>
      </c>
      <c r="F142" s="130">
        <f>'Mode Choice Q'!M40</f>
        <v>8.9277328401956183E-50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2.4236830332232424E-65</v>
      </c>
      <c r="F143" s="130">
        <f>'Mode Choice Q'!M41</f>
        <v>3.1043638293159853E-49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8.6189892811924473E-5</v>
      </c>
      <c r="F145" s="130" t="e">
        <f t="shared" si="176"/>
        <v>#DIV/0!</v>
      </c>
      <c r="G145" s="217">
        <f t="shared" si="176"/>
        <v>1.1725809955991754E-69</v>
      </c>
      <c r="H145" s="130">
        <f t="shared" si="176"/>
        <v>5.3846695151919974E-68</v>
      </c>
      <c r="N145" s="130" t="s">
        <v>11</v>
      </c>
      <c r="O145" s="130">
        <f t="shared" ref="O145:R148" si="177">O140*P122</f>
        <v>3.8897243547958043E-5</v>
      </c>
      <c r="P145" s="130" t="e">
        <f t="shared" si="177"/>
        <v>#DIV/0!</v>
      </c>
      <c r="Q145" s="149">
        <f t="shared" si="177"/>
        <v>2.7582880603648617E-84</v>
      </c>
      <c r="R145" s="130">
        <f t="shared" si="177"/>
        <v>2.1930764940221764E-84</v>
      </c>
      <c r="W145" s="130" t="s">
        <v>11</v>
      </c>
      <c r="X145" s="130">
        <f t="shared" ref="X145:AA148" si="178">X140*Z122</f>
        <v>3.3235460039053038E-5</v>
      </c>
      <c r="Y145" s="130" t="e">
        <f t="shared" si="178"/>
        <v>#DIV/0!</v>
      </c>
      <c r="Z145" s="149">
        <f t="shared" si="178"/>
        <v>2.773292852824743E-84</v>
      </c>
      <c r="AA145" s="130">
        <f t="shared" si="178"/>
        <v>2.1991701305712808E-84</v>
      </c>
      <c r="AG145" s="130" t="s">
        <v>11</v>
      </c>
      <c r="AH145" s="130">
        <f t="shared" ref="AH145:AK148" si="179">AH140*AJ122</f>
        <v>3.9773068124367184E-5</v>
      </c>
      <c r="AI145" s="130" t="e">
        <f t="shared" si="179"/>
        <v>#DIV/0!</v>
      </c>
      <c r="AJ145" s="149">
        <f t="shared" si="179"/>
        <v>3.2936421421978036E-84</v>
      </c>
      <c r="AK145" s="130">
        <f t="shared" si="179"/>
        <v>2.6147294509206292E-84</v>
      </c>
      <c r="AQ145" s="130" t="s">
        <v>11</v>
      </c>
      <c r="AR145" s="130">
        <f t="shared" ref="AR145:AU148" si="180">AR140*AT122</f>
        <v>3.6879018363004677E-5</v>
      </c>
      <c r="AS145" s="130" t="e">
        <f t="shared" si="180"/>
        <v>#DIV/0!</v>
      </c>
      <c r="AT145" s="149">
        <f t="shared" si="180"/>
        <v>3.6583513045706279E-84</v>
      </c>
      <c r="AU145" s="130">
        <f t="shared" si="180"/>
        <v>2.905587661582132E-84</v>
      </c>
      <c r="BA145" s="130" t="s">
        <v>11</v>
      </c>
      <c r="BB145" s="130">
        <f t="shared" ref="BB145:BE148" si="181">BB140*BD122</f>
        <v>4.5933369159446205E-5</v>
      </c>
      <c r="BC145" s="130" t="e">
        <f t="shared" si="181"/>
        <v>#DIV/0!</v>
      </c>
      <c r="BD145" s="149">
        <f t="shared" si="181"/>
        <v>3.7468493342343785E-84</v>
      </c>
      <c r="BE145" s="130">
        <f t="shared" si="181"/>
        <v>2.978298346122469E-84</v>
      </c>
      <c r="BK145" s="130" t="s">
        <v>11</v>
      </c>
      <c r="BL145" s="130">
        <f t="shared" ref="BL145:BO148" si="182">BL140*BN122</f>
        <v>4.9387463687376371E-5</v>
      </c>
      <c r="BM145" s="130" t="e">
        <f t="shared" si="182"/>
        <v>#DIV/0!</v>
      </c>
      <c r="BN145" s="149">
        <f t="shared" si="182"/>
        <v>3.9992390826756984E-84</v>
      </c>
      <c r="BO145" s="130">
        <f t="shared" si="182"/>
        <v>3.1809916986203478E-84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4.9320986491475641E-5</v>
      </c>
      <c r="G146" s="130">
        <f t="shared" si="176"/>
        <v>5.5387870055252735E-47</v>
      </c>
      <c r="H146" s="130">
        <f t="shared" si="176"/>
        <v>2.194005146100144E-46</v>
      </c>
      <c r="N146" s="130" t="s">
        <v>12</v>
      </c>
      <c r="O146" s="130" t="e">
        <f t="shared" si="177"/>
        <v>#DIV/0!</v>
      </c>
      <c r="P146" s="130">
        <f t="shared" si="177"/>
        <v>1.7621686270167345E-5</v>
      </c>
      <c r="Q146" s="130">
        <f t="shared" si="177"/>
        <v>7.9399057475792995E-85</v>
      </c>
      <c r="R146" s="130">
        <f t="shared" si="177"/>
        <v>7.9438085851544611E-85</v>
      </c>
      <c r="W146" s="130" t="s">
        <v>12</v>
      </c>
      <c r="X146" s="130" t="e">
        <f t="shared" si="178"/>
        <v>#DIV/0!</v>
      </c>
      <c r="Y146" s="130">
        <f t="shared" si="178"/>
        <v>1.3686285822421765E-5</v>
      </c>
      <c r="Z146" s="130">
        <f t="shared" si="178"/>
        <v>7.7224681760709971E-85</v>
      </c>
      <c r="AA146" s="130">
        <f t="shared" si="178"/>
        <v>7.7058133672873715E-85</v>
      </c>
      <c r="AG146" s="130" t="s">
        <v>12</v>
      </c>
      <c r="AH146" s="130" t="e">
        <f t="shared" si="179"/>
        <v>#DIV/0!</v>
      </c>
      <c r="AI146" s="130">
        <f t="shared" si="179"/>
        <v>1.6815053600201457E-5</v>
      </c>
      <c r="AJ146" s="130">
        <f t="shared" si="179"/>
        <v>9.3615886593071666E-85</v>
      </c>
      <c r="AK146" s="130">
        <f t="shared" si="179"/>
        <v>9.3518851714105661E-85</v>
      </c>
      <c r="AQ146" s="130" t="s">
        <v>12</v>
      </c>
      <c r="AR146" s="130" t="e">
        <f t="shared" si="180"/>
        <v>#DIV/0!</v>
      </c>
      <c r="AS146" s="130">
        <f t="shared" si="180"/>
        <v>1.4796512731566686E-5</v>
      </c>
      <c r="AT146" s="130">
        <f t="shared" si="180"/>
        <v>1.0191274911483637E-84</v>
      </c>
      <c r="AU146" s="130">
        <f t="shared" si="180"/>
        <v>1.0185359331181833E-84</v>
      </c>
      <c r="BA146" s="130" t="s">
        <v>12</v>
      </c>
      <c r="BB146" s="130" t="e">
        <f t="shared" si="181"/>
        <v>#DIV/0!</v>
      </c>
      <c r="BC146" s="130">
        <f t="shared" si="181"/>
        <v>1.9600893423485853E-5</v>
      </c>
      <c r="BD146" s="130">
        <f t="shared" si="181"/>
        <v>1.0661090343680258E-84</v>
      </c>
      <c r="BE146" s="130">
        <f t="shared" si="181"/>
        <v>1.0663575724225342E-84</v>
      </c>
      <c r="BK146" s="130" t="s">
        <v>12</v>
      </c>
      <c r="BL146" s="130" t="e">
        <f t="shared" si="182"/>
        <v>#DIV/0!</v>
      </c>
      <c r="BM146" s="130">
        <f t="shared" si="182"/>
        <v>2.1167209199364157E-5</v>
      </c>
      <c r="BN146" s="130">
        <f t="shared" si="182"/>
        <v>1.1385191309046984E-84</v>
      </c>
      <c r="BO146" s="130">
        <f t="shared" si="182"/>
        <v>1.1395273773581489E-84</v>
      </c>
    </row>
    <row r="147" spans="4:67" x14ac:dyDescent="0.3">
      <c r="D147" s="130" t="s">
        <v>13</v>
      </c>
      <c r="E147" s="130">
        <f t="shared" si="176"/>
        <v>2.7264176929285611E-63</v>
      </c>
      <c r="F147" s="130">
        <f t="shared" si="176"/>
        <v>5.8262937090617285E-47</v>
      </c>
      <c r="G147" s="130">
        <f t="shared" si="176"/>
        <v>1.0566910023552511E-6</v>
      </c>
      <c r="H147" s="130" t="e">
        <f t="shared" si="176"/>
        <v>#DIV/0!</v>
      </c>
      <c r="N147" s="130" t="s">
        <v>13</v>
      </c>
      <c r="O147" s="130">
        <f t="shared" si="177"/>
        <v>1.1561406584330609E-84</v>
      </c>
      <c r="P147" s="130">
        <f t="shared" si="177"/>
        <v>5.7287019352564508E-85</v>
      </c>
      <c r="Q147" s="130">
        <f t="shared" si="177"/>
        <v>4.7967761803986586E-6</v>
      </c>
      <c r="R147" s="130" t="e">
        <f t="shared" si="177"/>
        <v>#DIV/0!</v>
      </c>
      <c r="W147" s="130" t="s">
        <v>13</v>
      </c>
      <c r="X147" s="130">
        <f t="shared" si="178"/>
        <v>1.282746238823412E-84</v>
      </c>
      <c r="Y147" s="130">
        <f t="shared" si="178"/>
        <v>5.9725102910083667E-85</v>
      </c>
      <c r="Z147" s="130">
        <f t="shared" si="178"/>
        <v>6.2625726139859672E-6</v>
      </c>
      <c r="AA147" s="130" t="e">
        <f t="shared" si="178"/>
        <v>#DIV/0!</v>
      </c>
      <c r="AG147" s="130" t="s">
        <v>13</v>
      </c>
      <c r="AH147" s="130">
        <f t="shared" si="179"/>
        <v>1.3001764241167156E-84</v>
      </c>
      <c r="AI147" s="130">
        <f t="shared" si="179"/>
        <v>6.088789298721525E-85</v>
      </c>
      <c r="AJ147" s="130">
        <f t="shared" si="179"/>
        <v>6.2995219029616785E-6</v>
      </c>
      <c r="AK147" s="130" t="e">
        <f t="shared" si="179"/>
        <v>#DIV/0!</v>
      </c>
      <c r="AQ147" s="130" t="s">
        <v>13</v>
      </c>
      <c r="AR147" s="130">
        <f t="shared" si="180"/>
        <v>1.3823404108231323E-84</v>
      </c>
      <c r="AS147" s="130">
        <f t="shared" si="180"/>
        <v>6.2682246826180147E-85</v>
      </c>
      <c r="AT147" s="130">
        <f t="shared" si="180"/>
        <v>8.0230416357962013E-6</v>
      </c>
      <c r="AU147" s="130" t="e">
        <f t="shared" si="180"/>
        <v>#DIV/0!</v>
      </c>
      <c r="BA147" s="130" t="s">
        <v>13</v>
      </c>
      <c r="BB147" s="130">
        <f t="shared" si="181"/>
        <v>1.453369897619462E-84</v>
      </c>
      <c r="BC147" s="130">
        <f t="shared" si="181"/>
        <v>6.8624781310636065E-85</v>
      </c>
      <c r="BD147" s="130">
        <f t="shared" si="181"/>
        <v>6.936367198756763E-6</v>
      </c>
      <c r="BE147" s="130" t="e">
        <f t="shared" si="181"/>
        <v>#DIV/0!</v>
      </c>
      <c r="BK147" s="130" t="s">
        <v>13</v>
      </c>
      <c r="BL147" s="130">
        <f t="shared" si="182"/>
        <v>1.5386774138508253E-84</v>
      </c>
      <c r="BM147" s="130">
        <f t="shared" si="182"/>
        <v>7.2933009326178789E-85</v>
      </c>
      <c r="BN147" s="130">
        <f t="shared" si="182"/>
        <v>7.2899778734528181E-6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9.9047755040943783E-63</v>
      </c>
      <c r="F148" s="130">
        <f t="shared" si="176"/>
        <v>2.1171627713143668E-46</v>
      </c>
      <c r="G148" s="130" t="e">
        <f t="shared" si="176"/>
        <v>#DIV/0!</v>
      </c>
      <c r="H148" s="130">
        <f t="shared" si="176"/>
        <v>1.5574930952010093E-6</v>
      </c>
      <c r="N148" s="130" t="s">
        <v>14</v>
      </c>
      <c r="O148" s="130">
        <f t="shared" si="177"/>
        <v>1.1998634234104346E-84</v>
      </c>
      <c r="P148" s="130">
        <f t="shared" si="177"/>
        <v>5.9468501616595946E-85</v>
      </c>
      <c r="Q148" s="130" t="e">
        <f t="shared" si="177"/>
        <v>#DIV/0!</v>
      </c>
      <c r="R148" s="130">
        <f t="shared" si="177"/>
        <v>6.1680768265520959E-6</v>
      </c>
      <c r="W148" s="130" t="s">
        <v>14</v>
      </c>
      <c r="X148" s="130">
        <f t="shared" si="178"/>
        <v>1.3265722801666432E-84</v>
      </c>
      <c r="Y148" s="130">
        <f t="shared" si="178"/>
        <v>6.1781251912767463E-85</v>
      </c>
      <c r="Z148" s="130" t="e">
        <f t="shared" si="178"/>
        <v>#DIV/0!</v>
      </c>
      <c r="AA148" s="130">
        <f t="shared" si="178"/>
        <v>8.0033361429065456E-6</v>
      </c>
      <c r="AG148" s="130" t="s">
        <v>14</v>
      </c>
      <c r="AH148" s="130">
        <f t="shared" si="179"/>
        <v>1.3525561377758266E-84</v>
      </c>
      <c r="AI148" s="130">
        <f t="shared" si="179"/>
        <v>6.3356851633114092E-85</v>
      </c>
      <c r="AJ148" s="130" t="e">
        <f t="shared" si="179"/>
        <v>#DIV/0!</v>
      </c>
      <c r="AK148" s="130">
        <f t="shared" si="179"/>
        <v>8.1072948894741765E-6</v>
      </c>
      <c r="AQ148" s="130" t="s">
        <v>14</v>
      </c>
      <c r="AR148" s="130">
        <f t="shared" si="180"/>
        <v>1.4362548440050503E-84</v>
      </c>
      <c r="AS148" s="130">
        <f t="shared" si="180"/>
        <v>6.5143439780210074E-85</v>
      </c>
      <c r="AT148" s="130" t="e">
        <f t="shared" si="180"/>
        <v>#DIV/0!</v>
      </c>
      <c r="AU148" s="130">
        <f t="shared" si="180"/>
        <v>1.0317373256642624E-5</v>
      </c>
      <c r="BA148" s="130" t="s">
        <v>14</v>
      </c>
      <c r="BB148" s="130">
        <f t="shared" si="181"/>
        <v>1.5190908682032992E-84</v>
      </c>
      <c r="BC148" s="130">
        <f t="shared" si="181"/>
        <v>7.1746082939780095E-85</v>
      </c>
      <c r="BD148" s="130" t="e">
        <f t="shared" si="181"/>
        <v>#DIV/0!</v>
      </c>
      <c r="BE148" s="130">
        <f t="shared" si="181"/>
        <v>8.9806269788882566E-6</v>
      </c>
      <c r="BK148" s="130" t="s">
        <v>14</v>
      </c>
      <c r="BL148" s="130">
        <f t="shared" si="182"/>
        <v>1.6119865004018494E-84</v>
      </c>
      <c r="BM148" s="130">
        <f t="shared" si="182"/>
        <v>7.6427135895818963E-85</v>
      </c>
      <c r="BN148" s="130" t="e">
        <f t="shared" si="182"/>
        <v>#DIV/0!</v>
      </c>
      <c r="BO148" s="130">
        <f t="shared" si="182"/>
        <v>9.4665169943508897E-6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1.1421060180439144E-47</v>
      </c>
      <c r="H151" s="130">
        <f>'Mode Choice Q'!T38</f>
        <v>5.7933576099474602E-46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5.2015523099117271E-28</v>
      </c>
      <c r="H152" s="130">
        <f>'Mode Choice Q'!T39</f>
        <v>1.8086910905849023E-27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2.8396514406461503E-41</v>
      </c>
      <c r="F153" s="130">
        <f>'Mode Choice Q'!R40</f>
        <v>5.2015523099114311E-28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9.8740759585876924E-41</v>
      </c>
      <c r="F154" s="130">
        <f>'Mode Choice Q'!R41</f>
        <v>1.8086910905849023E-27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1250.1794250917335</v>
      </c>
      <c r="F156" s="130" t="e">
        <f t="shared" si="183"/>
        <v>#DIV/0!</v>
      </c>
      <c r="G156" s="130">
        <f t="shared" si="183"/>
        <v>4.7770907579218063E-45</v>
      </c>
      <c r="H156" s="130">
        <f t="shared" si="183"/>
        <v>2.1937124234512086E-43</v>
      </c>
      <c r="N156" s="130" t="s">
        <v>11</v>
      </c>
      <c r="O156" s="148">
        <f t="shared" ref="O156:R159" si="184">O151*P122</f>
        <v>564.20227465129778</v>
      </c>
      <c r="P156" s="130" t="e">
        <f t="shared" si="184"/>
        <v>#DIV/0!</v>
      </c>
      <c r="Q156" s="130">
        <f t="shared" si="184"/>
        <v>1.1237255635481247E-59</v>
      </c>
      <c r="R156" s="130">
        <f t="shared" si="184"/>
        <v>8.9345857474480991E-60</v>
      </c>
      <c r="W156" s="130" t="s">
        <v>11</v>
      </c>
      <c r="X156" s="148">
        <f t="shared" ref="X156:AA159" si="185">X151*Z122</f>
        <v>482.07843134170918</v>
      </c>
      <c r="Y156" s="130" t="e">
        <f t="shared" si="185"/>
        <v>#DIV/0!</v>
      </c>
      <c r="Z156" s="130">
        <f t="shared" si="185"/>
        <v>1.1298385105985762E-59</v>
      </c>
      <c r="AA156" s="130">
        <f t="shared" si="185"/>
        <v>8.9594112008283912E-60</v>
      </c>
      <c r="AG156" s="130" t="s">
        <v>11</v>
      </c>
      <c r="AH156" s="148">
        <f t="shared" ref="AH156:AK159" si="186">AH151*AJ122</f>
        <v>576.90605962763664</v>
      </c>
      <c r="AI156" s="130" t="e">
        <f t="shared" si="186"/>
        <v>#DIV/0!</v>
      </c>
      <c r="AJ156" s="130">
        <f t="shared" si="186"/>
        <v>1.3418286239028631E-59</v>
      </c>
      <c r="AK156" s="130">
        <f t="shared" si="186"/>
        <v>1.065239837703172E-59</v>
      </c>
      <c r="AQ156" s="130" t="s">
        <v>11</v>
      </c>
      <c r="AR156" s="148">
        <f t="shared" ref="AR156:AU159" si="187">AR151*AT122</f>
        <v>534.92803472462299</v>
      </c>
      <c r="AS156" s="130" t="e">
        <f t="shared" si="187"/>
        <v>#DIV/0!</v>
      </c>
      <c r="AT156" s="130">
        <f t="shared" si="187"/>
        <v>1.4904110054559902E-59</v>
      </c>
      <c r="AU156" s="130">
        <f t="shared" si="187"/>
        <v>1.1837353680956583E-59</v>
      </c>
      <c r="BA156" s="130" t="s">
        <v>11</v>
      </c>
      <c r="BB156" s="148">
        <f t="shared" ref="BB156:BE159" si="188">BB151*BD122</f>
        <v>666.26087090733688</v>
      </c>
      <c r="BC156" s="130" t="e">
        <f t="shared" si="188"/>
        <v>#DIV/0!</v>
      </c>
      <c r="BD156" s="130">
        <f t="shared" si="188"/>
        <v>1.5264650709054277E-59</v>
      </c>
      <c r="BE156" s="130">
        <f t="shared" si="188"/>
        <v>1.2133576748210308E-59</v>
      </c>
      <c r="BK156" s="130" t="s">
        <v>11</v>
      </c>
      <c r="BL156" s="148">
        <f t="shared" ref="BL156:BO159" si="189">BL151*BN122</f>
        <v>716.3623128544001</v>
      </c>
      <c r="BM156" s="130" t="e">
        <f t="shared" si="189"/>
        <v>#DIV/0!</v>
      </c>
      <c r="BN156" s="130">
        <f t="shared" si="189"/>
        <v>1.6292885636277487E-59</v>
      </c>
      <c r="BO156" s="130">
        <f t="shared" si="189"/>
        <v>1.2959348737133785E-59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715.39806496127142</v>
      </c>
      <c r="G157" s="130">
        <f t="shared" si="183"/>
        <v>3.227055609570205E-25</v>
      </c>
      <c r="H157" s="130">
        <f t="shared" si="183"/>
        <v>1.2782901034261588E-24</v>
      </c>
      <c r="N157" s="130" t="s">
        <v>12</v>
      </c>
      <c r="O157" s="130" t="e">
        <f t="shared" si="184"/>
        <v>#DIV/0!</v>
      </c>
      <c r="P157" s="148">
        <f t="shared" si="184"/>
        <v>255.60154319320364</v>
      </c>
      <c r="Q157" s="130">
        <f t="shared" si="184"/>
        <v>4.6260160133661909E-63</v>
      </c>
      <c r="R157" s="130">
        <f t="shared" si="184"/>
        <v>4.6282899180817188E-63</v>
      </c>
      <c r="W157" s="130" t="s">
        <v>12</v>
      </c>
      <c r="X157" s="130" t="e">
        <f t="shared" si="185"/>
        <v>#DIV/0!</v>
      </c>
      <c r="Y157" s="148">
        <f t="shared" si="185"/>
        <v>198.51878663375192</v>
      </c>
      <c r="Z157" s="130">
        <f t="shared" si="185"/>
        <v>4.4993306697761199E-63</v>
      </c>
      <c r="AA157" s="130">
        <f t="shared" si="185"/>
        <v>4.489627102179478E-63</v>
      </c>
      <c r="AG157" s="130" t="s">
        <v>12</v>
      </c>
      <c r="AH157" s="130" t="e">
        <f t="shared" si="186"/>
        <v>#DIV/0!</v>
      </c>
      <c r="AI157" s="148">
        <f t="shared" si="186"/>
        <v>243.90138282986871</v>
      </c>
      <c r="AJ157" s="130">
        <f t="shared" si="186"/>
        <v>5.454329109851912E-63</v>
      </c>
      <c r="AK157" s="130">
        <f t="shared" si="186"/>
        <v>5.4486755804748331E-63</v>
      </c>
      <c r="AQ157" s="130" t="s">
        <v>12</v>
      </c>
      <c r="AR157" s="130" t="e">
        <f t="shared" si="187"/>
        <v>#DIV/0!</v>
      </c>
      <c r="AS157" s="148">
        <f t="shared" si="187"/>
        <v>214.6225639295991</v>
      </c>
      <c r="AT157" s="130">
        <f t="shared" si="187"/>
        <v>5.9377280330454643E-63</v>
      </c>
      <c r="AU157" s="130">
        <f t="shared" si="187"/>
        <v>5.93428144689262E-63</v>
      </c>
      <c r="BA157" s="130" t="s">
        <v>12</v>
      </c>
      <c r="BB157" s="130" t="e">
        <f t="shared" si="188"/>
        <v>#DIV/0!</v>
      </c>
      <c r="BC157" s="148">
        <f t="shared" si="188"/>
        <v>284.30982882099181</v>
      </c>
      <c r="BD157" s="130">
        <f t="shared" si="188"/>
        <v>6.21145593130556E-63</v>
      </c>
      <c r="BE157" s="130">
        <f t="shared" si="188"/>
        <v>6.212903985044027E-63</v>
      </c>
      <c r="BK157" s="130" t="s">
        <v>12</v>
      </c>
      <c r="BL157" s="130" t="e">
        <f t="shared" si="189"/>
        <v>#DIV/0!</v>
      </c>
      <c r="BM157" s="148">
        <f t="shared" si="189"/>
        <v>307.02914882841543</v>
      </c>
      <c r="BN157" s="130">
        <f t="shared" si="189"/>
        <v>6.6333378487454041E-63</v>
      </c>
      <c r="BO157" s="130">
        <f t="shared" si="189"/>
        <v>6.6392121807429882E-63</v>
      </c>
    </row>
    <row r="158" spans="4:67" x14ac:dyDescent="0.3">
      <c r="D158" s="130" t="s">
        <v>13</v>
      </c>
      <c r="E158" s="130">
        <f t="shared" si="183"/>
        <v>1.1107415873193672E-38</v>
      </c>
      <c r="F158" s="130">
        <f t="shared" si="183"/>
        <v>3.3945652320761466E-25</v>
      </c>
      <c r="G158" s="148">
        <f t="shared" si="183"/>
        <v>15.327242055014205</v>
      </c>
      <c r="H158" s="130" t="e">
        <f t="shared" si="183"/>
        <v>#DIV/0!</v>
      </c>
      <c r="N158" s="130" t="s">
        <v>13</v>
      </c>
      <c r="O158" s="130">
        <f t="shared" si="184"/>
        <v>4.7101128834482112E-60</v>
      </c>
      <c r="P158" s="130">
        <f t="shared" si="184"/>
        <v>3.3377054754557779E-63</v>
      </c>
      <c r="Q158" s="148">
        <f t="shared" si="184"/>
        <v>69.576961890302371</v>
      </c>
      <c r="R158" s="130" t="e">
        <f t="shared" si="184"/>
        <v>#DIV/0!</v>
      </c>
      <c r="W158" s="130" t="s">
        <v>13</v>
      </c>
      <c r="X158" s="130">
        <f t="shared" si="185"/>
        <v>5.2259035625176982E-60</v>
      </c>
      <c r="Y158" s="130">
        <f t="shared" si="185"/>
        <v>3.4797551916308979E-63</v>
      </c>
      <c r="Z158" s="148">
        <f t="shared" si="185"/>
        <v>90.838254634248855</v>
      </c>
      <c r="AA158" s="130" t="e">
        <f t="shared" si="185"/>
        <v>#DIV/0!</v>
      </c>
      <c r="AG158" s="130" t="s">
        <v>13</v>
      </c>
      <c r="AH158" s="130">
        <f t="shared" si="186"/>
        <v>5.2969140747006606E-60</v>
      </c>
      <c r="AI158" s="130">
        <f t="shared" si="186"/>
        <v>3.5475026648126041E-63</v>
      </c>
      <c r="AJ158" s="148">
        <f t="shared" si="186"/>
        <v>91.374201940158628</v>
      </c>
      <c r="AK158" s="130" t="e">
        <f t="shared" si="186"/>
        <v>#DIV/0!</v>
      </c>
      <c r="AQ158" s="130" t="s">
        <v>13</v>
      </c>
      <c r="AR158" s="130">
        <f t="shared" si="187"/>
        <v>5.6316498609724368E-60</v>
      </c>
      <c r="AS158" s="130">
        <f t="shared" si="187"/>
        <v>3.6520468477864058E-63</v>
      </c>
      <c r="AT158" s="148">
        <f t="shared" si="187"/>
        <v>116.37375627805677</v>
      </c>
      <c r="AU158" s="130" t="e">
        <f t="shared" si="187"/>
        <v>#DIV/0!</v>
      </c>
      <c r="BA158" s="130" t="s">
        <v>13</v>
      </c>
      <c r="BB158" s="130">
        <f t="shared" si="188"/>
        <v>5.9210237346648804E-60</v>
      </c>
      <c r="BC158" s="130">
        <f t="shared" si="188"/>
        <v>3.9982758907880184E-63</v>
      </c>
      <c r="BD158" s="148">
        <f t="shared" si="188"/>
        <v>100.61160623194495</v>
      </c>
      <c r="BE158" s="130" t="e">
        <f t="shared" si="188"/>
        <v>#DIV/0!</v>
      </c>
      <c r="BK158" s="130" t="s">
        <v>13</v>
      </c>
      <c r="BL158" s="130">
        <f t="shared" si="189"/>
        <v>6.2685662489130079E-60</v>
      </c>
      <c r="BM158" s="130">
        <f t="shared" si="189"/>
        <v>4.2492855680151028E-63</v>
      </c>
      <c r="BN158" s="148">
        <f t="shared" si="189"/>
        <v>105.7407086774309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4.0352019773032054E-38</v>
      </c>
      <c r="F159" s="130">
        <f t="shared" si="183"/>
        <v>1.2335195396984386E-24</v>
      </c>
      <c r="G159" s="130" t="e">
        <f t="shared" si="183"/>
        <v>#DIV/0!</v>
      </c>
      <c r="H159" s="148">
        <f t="shared" si="183"/>
        <v>22.59134753295983</v>
      </c>
      <c r="N159" s="130" t="s">
        <v>14</v>
      </c>
      <c r="O159" s="130">
        <f t="shared" si="184"/>
        <v>4.8882392706812494E-60</v>
      </c>
      <c r="P159" s="130">
        <f t="shared" si="184"/>
        <v>3.4648048668983083E-63</v>
      </c>
      <c r="Q159" s="130" t="e">
        <f t="shared" si="184"/>
        <v>#DIV/0!</v>
      </c>
      <c r="R159" s="148">
        <f t="shared" si="184"/>
        <v>89.467598686625692</v>
      </c>
      <c r="W159" s="130" t="s">
        <v>14</v>
      </c>
      <c r="X159" s="130">
        <f t="shared" si="185"/>
        <v>5.4044506972937193E-60</v>
      </c>
      <c r="Y159" s="130">
        <f t="shared" si="185"/>
        <v>3.5995523090611911E-63</v>
      </c>
      <c r="Z159" s="130" t="e">
        <f t="shared" si="185"/>
        <v>#DIV/0!</v>
      </c>
      <c r="AA159" s="148">
        <f t="shared" si="185"/>
        <v>116.08792924001069</v>
      </c>
      <c r="AG159" s="130" t="s">
        <v>14</v>
      </c>
      <c r="AH159" s="130">
        <f t="shared" si="186"/>
        <v>5.5103088397212786E-60</v>
      </c>
      <c r="AI159" s="130">
        <f t="shared" si="186"/>
        <v>3.691351251878629E-63</v>
      </c>
      <c r="AJ159" s="130" t="e">
        <f t="shared" si="186"/>
        <v>#DIV/0!</v>
      </c>
      <c r="AK159" s="148">
        <f t="shared" si="186"/>
        <v>117.59584486418697</v>
      </c>
      <c r="AQ159" s="130" t="s">
        <v>14</v>
      </c>
      <c r="AR159" s="130">
        <f t="shared" si="187"/>
        <v>5.8512970678080939E-60</v>
      </c>
      <c r="AS159" s="130">
        <f t="shared" si="187"/>
        <v>3.7954429834495735E-63</v>
      </c>
      <c r="AT159" s="130" t="e">
        <f t="shared" si="187"/>
        <v>#DIV/0!</v>
      </c>
      <c r="AU159" s="148">
        <f t="shared" si="187"/>
        <v>149.65290413566646</v>
      </c>
      <c r="BA159" s="130" t="s">
        <v>14</v>
      </c>
      <c r="BB159" s="130">
        <f t="shared" si="188"/>
        <v>6.1887707324040617E-60</v>
      </c>
      <c r="BC159" s="130">
        <f t="shared" si="188"/>
        <v>4.180131844473218E-63</v>
      </c>
      <c r="BD159" s="130" t="e">
        <f t="shared" si="188"/>
        <v>#DIV/0!</v>
      </c>
      <c r="BE159" s="148">
        <f t="shared" si="188"/>
        <v>130.26347646039198</v>
      </c>
      <c r="BK159" s="130" t="s">
        <v>14</v>
      </c>
      <c r="BL159" s="130">
        <f t="shared" si="189"/>
        <v>6.5672272038056259E-60</v>
      </c>
      <c r="BM159" s="130">
        <f t="shared" si="189"/>
        <v>4.452863368278182E-63</v>
      </c>
      <c r="BN159" s="130" t="e">
        <f t="shared" si="189"/>
        <v>#DIV/0!</v>
      </c>
      <c r="BO159" s="148">
        <f t="shared" si="189"/>
        <v>137.31128311580119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1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-294.36970790495297</v>
      </c>
      <c r="J28" s="206">
        <f t="shared" si="7"/>
        <v>-298.29613107720724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-293.19740783167572</v>
      </c>
      <c r="J29" s="206">
        <f t="shared" si="10"/>
        <v>-294.44363925179658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-309.09602583305144</v>
      </c>
      <c r="H30" s="206">
        <f t="shared" si="10"/>
        <v>-293.19740783167566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-310.34225725317236</v>
      </c>
      <c r="H31" s="206">
        <f t="shared" si="10"/>
        <v>-294.44363925179658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1.4350274791832684E-128</v>
      </c>
      <c r="J33" s="206">
        <f t="shared" si="13"/>
        <v>2.8290218391135406E-130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4.6342949428735125E-128</v>
      </c>
      <c r="J34" s="206">
        <f t="shared" si="16"/>
        <v>1.3327608949033196E-128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5.7716714684555162E-135</v>
      </c>
      <c r="H35" s="206">
        <f t="shared" si="16"/>
        <v>4.6342949428737759E-128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1.6598550860935663E-135</v>
      </c>
      <c r="H36" s="206">
        <f t="shared" si="16"/>
        <v>1.3327608949033196E-128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2.8034045815372887E-72</v>
      </c>
      <c r="O38" s="206">
        <f t="shared" si="20"/>
        <v>1.4220330695767465E-70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1.1421060180439144E-47</v>
      </c>
      <c r="T38" s="206">
        <f t="shared" si="21"/>
        <v>5.7933576099474602E-46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8.9277328401961253E-50</v>
      </c>
      <c r="O39" s="206">
        <f t="shared" si="20"/>
        <v>3.1043638293159853E-49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5.2015523099117271E-28</v>
      </c>
      <c r="T39" s="206">
        <f t="shared" si="21"/>
        <v>1.8086910905849023E-27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6.9701864213189787E-66</v>
      </c>
      <c r="M40" s="206">
        <f t="shared" si="20"/>
        <v>8.9277328401956183E-50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2.8396514406461503E-41</v>
      </c>
      <c r="R40" s="206">
        <f t="shared" si="21"/>
        <v>5.2015523099114311E-28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2.4236830332232424E-65</v>
      </c>
      <c r="M41" s="206">
        <f t="shared" si="20"/>
        <v>3.1043638293159853E-49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9.8740759585876924E-41</v>
      </c>
      <c r="R41" s="206">
        <f t="shared" si="21"/>
        <v>1.8086910905849023E-27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14.085856066345272</v>
      </c>
      <c r="J46">
        <f>'Trip Length Frequency'!L28</f>
        <v>14.266638937207386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14.031880281397655</v>
      </c>
      <c r="J47">
        <f>'Trip Length Frequency'!L29</f>
        <v>14.089260060398571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14.763894554677996</v>
      </c>
      <c r="H48">
        <f>'Trip Length Frequency'!J30</f>
        <v>14.031880281397653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14.821274333678915</v>
      </c>
      <c r="H49">
        <f>'Trip Length Frequency'!J31</f>
        <v>14.089260060398571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3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Gravity!AH134</f>
        <v>4.9828272083570639E-86</v>
      </c>
      <c r="G25" s="4" t="e">
        <f>Gravity!AI134</f>
        <v>#DIV/0!</v>
      </c>
      <c r="H25" s="4">
        <f>Gravity!AJ134</f>
        <v>1067.7897908167943</v>
      </c>
      <c r="I25" s="4">
        <f>Gravity!AK134</f>
        <v>847.68814974476788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Gravity!AH135</f>
        <v>#DIV/0!</v>
      </c>
      <c r="G26" s="4">
        <f>Gravity!AI135</f>
        <v>2.1066141120185289E-86</v>
      </c>
      <c r="H26" s="4">
        <f>Gravity!AJ135</f>
        <v>1124.8242724283418</v>
      </c>
      <c r="I26" s="4">
        <f>Gravity!AK135</f>
        <v>1123.6583678890029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Gravity!AH136</f>
        <v>421.51364720094068</v>
      </c>
      <c r="G27" s="4">
        <f>Gravity!AI136</f>
        <v>731.58715279536557</v>
      </c>
      <c r="H27" s="4">
        <f>Gravity!AJ136</f>
        <v>7.8921316906119741E-87</v>
      </c>
      <c r="I27" s="4" t="e">
        <f>Gravity!AK136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Gravity!AH137</f>
        <v>438.4950073719591</v>
      </c>
      <c r="G28" s="4">
        <f>Gravity!AI137</f>
        <v>761.25246616894367</v>
      </c>
      <c r="H28" s="4" t="e">
        <f>Gravity!AJ137</f>
        <v>#DIV/0!</v>
      </c>
      <c r="I28" s="4">
        <f>Gravity!AK137</f>
        <v>1.0156935702100516E-86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1067.7897908167943</v>
      </c>
      <c r="D36" s="31">
        <f>E36-H36</f>
        <v>0</v>
      </c>
      <c r="E36">
        <f>W6*G66+(W6*0.17/X6^3.8)*(G66^4.8/4.8)</f>
        <v>2962.6706865290298</v>
      </c>
      <c r="F36" s="258"/>
      <c r="G36" s="32" t="s">
        <v>62</v>
      </c>
      <c r="H36" s="33">
        <f>W6*G66+0.17*W6/X6^3.8*G66^4.8/4.8</f>
        <v>2962.6706865290298</v>
      </c>
      <c r="I36" s="32" t="s">
        <v>63</v>
      </c>
      <c r="J36" s="33">
        <f>W6*(1+0.17*(G66/X6)^3.8)</f>
        <v>2.5124121454797255</v>
      </c>
      <c r="K36" s="34">
        <v>1</v>
      </c>
      <c r="L36" s="35" t="s">
        <v>61</v>
      </c>
      <c r="M36" s="36" t="s">
        <v>64</v>
      </c>
      <c r="N36" s="37">
        <f>J36+J54+J51</f>
        <v>15.035631445065414</v>
      </c>
      <c r="O36" s="38" t="s">
        <v>65</v>
      </c>
      <c r="P36" s="39">
        <v>0</v>
      </c>
      <c r="Q36" s="39">
        <f>IF(P36&lt;=0,0,P36)</f>
        <v>0</v>
      </c>
      <c r="R36" s="40">
        <f>G58</f>
        <v>1067.7897894768455</v>
      </c>
      <c r="S36" s="40" t="s">
        <v>39</v>
      </c>
      <c r="T36" s="40">
        <f>I58</f>
        <v>1067.7897908167943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847.68814974476788</v>
      </c>
      <c r="D37" s="31">
        <f t="shared" ref="D37:D54" si="1">E37-H37</f>
        <v>0</v>
      </c>
      <c r="E37">
        <f t="shared" ref="E37:E54" si="2">W7*G67+(W7*0.17/X7^3.8)*(G67^4.8/4.8)</f>
        <v>238.78220170486233</v>
      </c>
      <c r="F37" s="258"/>
      <c r="G37" s="44" t="s">
        <v>67</v>
      </c>
      <c r="H37" s="33">
        <f t="shared" ref="H37:H53" si="3">W7*G67+0.17*W7/X7^3.8*G67^4.8/4.8</f>
        <v>238.78220170486233</v>
      </c>
      <c r="I37" s="44" t="s">
        <v>68</v>
      </c>
      <c r="J37" s="33">
        <f t="shared" ref="J37:J54" si="4">W7*(1+0.17*(G67/X7)^3.8)</f>
        <v>2.5000121192533609</v>
      </c>
      <c r="K37" s="34">
        <v>2</v>
      </c>
      <c r="L37" s="45"/>
      <c r="M37" s="46" t="s">
        <v>69</v>
      </c>
      <c r="N37" s="47">
        <f>J36+J47+J39+J40+J51</f>
        <v>14.02076172578372</v>
      </c>
      <c r="O37" s="48" t="s">
        <v>70</v>
      </c>
      <c r="P37" s="39">
        <v>606.13525092461907</v>
      </c>
      <c r="Q37" s="39">
        <f t="shared" ref="Q37:Q60" si="5">IF(P37&lt;=0,0,P37)</f>
        <v>606.13525092461907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1124.8242724283418</v>
      </c>
      <c r="D38" s="31">
        <f t="shared" si="1"/>
        <v>0</v>
      </c>
      <c r="E38">
        <f t="shared" si="2"/>
        <v>2070.4237852538986</v>
      </c>
      <c r="F38" s="258"/>
      <c r="G38" s="44" t="s">
        <v>72</v>
      </c>
      <c r="H38" s="33">
        <f t="shared" si="3"/>
        <v>2070.4237852538986</v>
      </c>
      <c r="I38" s="44" t="s">
        <v>73</v>
      </c>
      <c r="J38" s="33">
        <f t="shared" si="4"/>
        <v>2.514835053018408</v>
      </c>
      <c r="K38" s="34">
        <v>3</v>
      </c>
      <c r="L38" s="45"/>
      <c r="M38" s="46" t="s">
        <v>74</v>
      </c>
      <c r="N38" s="47">
        <f>J36+J47+J39+J49+J43</f>
        <v>14.429646431235454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1123.6583678890029</v>
      </c>
      <c r="D39" s="31">
        <f t="shared" si="1"/>
        <v>0</v>
      </c>
      <c r="E39">
        <f t="shared" si="2"/>
        <v>7345.8153625443765</v>
      </c>
      <c r="F39" s="258"/>
      <c r="G39" s="44" t="s">
        <v>77</v>
      </c>
      <c r="H39" s="33">
        <f t="shared" si="3"/>
        <v>7345.8153625443765</v>
      </c>
      <c r="I39" s="44" t="s">
        <v>78</v>
      </c>
      <c r="J39" s="33">
        <f t="shared" si="4"/>
        <v>3.8729747945461472</v>
      </c>
      <c r="K39" s="34">
        <v>4</v>
      </c>
      <c r="L39" s="45"/>
      <c r="M39" s="46" t="s">
        <v>79</v>
      </c>
      <c r="N39" s="47">
        <f>J36+J47+J48+J42+J43</f>
        <v>14.429646512039048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2921.3953224061888</v>
      </c>
      <c r="F40" s="258"/>
      <c r="G40" s="44" t="s">
        <v>81</v>
      </c>
      <c r="H40" s="33">
        <f t="shared" si="3"/>
        <v>2921.3953224061888</v>
      </c>
      <c r="I40" s="44" t="s">
        <v>82</v>
      </c>
      <c r="J40" s="33">
        <f t="shared" si="4"/>
        <v>2.5542134648489911</v>
      </c>
      <c r="K40" s="34">
        <v>5</v>
      </c>
      <c r="L40" s="45"/>
      <c r="M40" s="46" t="s">
        <v>83</v>
      </c>
      <c r="N40" s="47">
        <f>J45+J38+J39+J40+J51</f>
        <v>14.020762425268449</v>
      </c>
      <c r="O40" s="48" t="s">
        <v>84</v>
      </c>
      <c r="P40" s="39">
        <v>461.65453855222648</v>
      </c>
      <c r="Q40" s="39">
        <f t="shared" si="5"/>
        <v>461.65453855222648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6135.0573061957093</v>
      </c>
      <c r="F41" s="258"/>
      <c r="G41" s="44" t="s">
        <v>85</v>
      </c>
      <c r="H41" s="33">
        <f t="shared" si="3"/>
        <v>6135.0573061957093</v>
      </c>
      <c r="I41" s="44" t="s">
        <v>86</v>
      </c>
      <c r="J41" s="33">
        <f t="shared" si="4"/>
        <v>4.1779783479909511</v>
      </c>
      <c r="K41" s="34">
        <v>6</v>
      </c>
      <c r="L41" s="45"/>
      <c r="M41" s="46" t="s">
        <v>87</v>
      </c>
      <c r="N41" s="47">
        <f>J45+J38+J39+J49+J43</f>
        <v>14.429647130720186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5608.3020722780466</v>
      </c>
      <c r="F42" s="258"/>
      <c r="G42" s="44" t="s">
        <v>89</v>
      </c>
      <c r="H42" s="33">
        <f t="shared" si="3"/>
        <v>5608.3020722780466</v>
      </c>
      <c r="I42" s="44" t="s">
        <v>90</v>
      </c>
      <c r="J42" s="33">
        <f t="shared" si="4"/>
        <v>2.6349759158833459</v>
      </c>
      <c r="K42" s="34">
        <v>7</v>
      </c>
      <c r="L42" s="45"/>
      <c r="M42" s="46" t="s">
        <v>91</v>
      </c>
      <c r="N42" s="47">
        <f>J45+J38+J48+J42+J43</f>
        <v>14.429647211523781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2674.9907741811285</v>
      </c>
      <c r="F43" s="258"/>
      <c r="G43" s="44" t="s">
        <v>93</v>
      </c>
      <c r="H43" s="33">
        <f t="shared" si="3"/>
        <v>2674.9907741811285</v>
      </c>
      <c r="I43" s="44" t="s">
        <v>94</v>
      </c>
      <c r="J43" s="33">
        <f t="shared" si="4"/>
        <v>2.9743149848086525</v>
      </c>
      <c r="K43" s="34">
        <v>8</v>
      </c>
      <c r="L43" s="53"/>
      <c r="M43" s="54" t="s">
        <v>95</v>
      </c>
      <c r="N43" s="55">
        <f>J45+J46+J41+J42+J43</f>
        <v>14.842789061952162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14.212486252514285</v>
      </c>
      <c r="O44" s="38" t="s">
        <v>100</v>
      </c>
      <c r="P44" s="39">
        <v>544.50339109134882</v>
      </c>
      <c r="Q44" s="39">
        <f t="shared" si="5"/>
        <v>544.50339109134882</v>
      </c>
      <c r="R44" s="40">
        <f>G59</f>
        <v>847.68814751877255</v>
      </c>
      <c r="S44" s="40" t="s">
        <v>39</v>
      </c>
      <c r="T44" s="40">
        <f>I59</f>
        <v>847.68814974476788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1837.5479545809269</v>
      </c>
      <c r="F45" s="258"/>
      <c r="G45" s="44" t="s">
        <v>101</v>
      </c>
      <c r="H45" s="33">
        <f t="shared" si="3"/>
        <v>1837.5479545809269</v>
      </c>
      <c r="I45" s="44" t="s">
        <v>102</v>
      </c>
      <c r="J45" s="33">
        <f t="shared" si="4"/>
        <v>2.555519813269215</v>
      </c>
      <c r="K45" s="34">
        <v>10</v>
      </c>
      <c r="L45" s="45"/>
      <c r="M45" s="46" t="s">
        <v>103</v>
      </c>
      <c r="N45" s="47">
        <f>J36+J47+J48+J42+J50</f>
        <v>14.212486333317878</v>
      </c>
      <c r="O45" s="48" t="s">
        <v>104</v>
      </c>
      <c r="P45" s="39">
        <v>33.205129169542353</v>
      </c>
      <c r="Q45" s="39">
        <f t="shared" si="5"/>
        <v>33.205129169542353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14.212486951999017</v>
      </c>
      <c r="O46" s="48" t="s">
        <v>108</v>
      </c>
      <c r="P46" s="39">
        <v>237.78597803260709</v>
      </c>
      <c r="Q46" s="39">
        <f t="shared" si="5"/>
        <v>237.78597803260709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2973.8999073457189</v>
      </c>
      <c r="F47" s="258"/>
      <c r="G47" s="44" t="s">
        <v>109</v>
      </c>
      <c r="H47" s="33">
        <f t="shared" si="3"/>
        <v>2973.8999073457189</v>
      </c>
      <c r="I47" s="44" t="s">
        <v>110</v>
      </c>
      <c r="J47" s="33">
        <f t="shared" si="4"/>
        <v>2.5579420213231661</v>
      </c>
      <c r="K47" s="34">
        <v>12</v>
      </c>
      <c r="L47" s="45"/>
      <c r="M47" s="46" t="s">
        <v>111</v>
      </c>
      <c r="N47" s="47">
        <f>J45+J38+J48+J42+J50</f>
        <v>14.212487032802612</v>
      </c>
      <c r="O47" s="48" t="s">
        <v>112</v>
      </c>
      <c r="P47" s="39">
        <v>32.193649225274228</v>
      </c>
      <c r="Q47" s="39">
        <f t="shared" si="5"/>
        <v>32.193649225274228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245.24543866210874</v>
      </c>
      <c r="F48" s="258"/>
      <c r="G48" s="44" t="s">
        <v>113</v>
      </c>
      <c r="H48" s="33">
        <f t="shared" si="3"/>
        <v>245.24543866210874</v>
      </c>
      <c r="I48" s="44" t="s">
        <v>114</v>
      </c>
      <c r="J48" s="33">
        <f t="shared" si="4"/>
        <v>3.7500014445441594</v>
      </c>
      <c r="K48" s="34">
        <v>13</v>
      </c>
      <c r="L48" s="45"/>
      <c r="M48" s="46" t="s">
        <v>115</v>
      </c>
      <c r="N48" s="47">
        <f>J45+J46+J41+J42+J50</f>
        <v>14.625628883230993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1957.679551243099</v>
      </c>
      <c r="F49" s="258"/>
      <c r="G49" s="44" t="s">
        <v>117</v>
      </c>
      <c r="H49" s="33">
        <f t="shared" si="3"/>
        <v>1957.679551243099</v>
      </c>
      <c r="I49" s="44" t="s">
        <v>118</v>
      </c>
      <c r="J49" s="33">
        <f t="shared" si="4"/>
        <v>2.512002485077764</v>
      </c>
      <c r="K49" s="34">
        <v>14</v>
      </c>
      <c r="L49" s="53"/>
      <c r="M49" s="54" t="s">
        <v>119</v>
      </c>
      <c r="N49" s="55">
        <f>J45+J46+J53+J44</f>
        <v>15.055519813269214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5033.9790449571301</v>
      </c>
      <c r="F50" s="258"/>
      <c r="G50" s="44" t="s">
        <v>121</v>
      </c>
      <c r="H50" s="33">
        <f t="shared" si="3"/>
        <v>5033.9790449571301</v>
      </c>
      <c r="I50" s="44" t="s">
        <v>122</v>
      </c>
      <c r="J50" s="33">
        <f t="shared" si="4"/>
        <v>2.7571548060874824</v>
      </c>
      <c r="K50" s="34">
        <v>15</v>
      </c>
      <c r="L50" s="35" t="s">
        <v>71</v>
      </c>
      <c r="M50" s="36" t="s">
        <v>123</v>
      </c>
      <c r="N50" s="37">
        <f>J37+J46+J41+J42+J43</f>
        <v>14.787281367936311</v>
      </c>
      <c r="O50" s="38" t="s">
        <v>124</v>
      </c>
      <c r="P50" s="39">
        <v>0</v>
      </c>
      <c r="Q50" s="39">
        <f t="shared" si="5"/>
        <v>0</v>
      </c>
      <c r="R50" s="40">
        <f>G60</f>
        <v>1124.824272001553</v>
      </c>
      <c r="S50" s="40" t="s">
        <v>39</v>
      </c>
      <c r="T50" s="40">
        <f>I60</f>
        <v>1124.8242724283418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2913.8837406936086</v>
      </c>
      <c r="F51" s="258"/>
      <c r="G51" s="44" t="s">
        <v>125</v>
      </c>
      <c r="H51" s="33">
        <f t="shared" si="3"/>
        <v>2913.8837406936086</v>
      </c>
      <c r="I51" s="44" t="s">
        <v>126</v>
      </c>
      <c r="J51" s="33">
        <f t="shared" si="4"/>
        <v>2.5232192995856884</v>
      </c>
      <c r="K51" s="34">
        <v>16</v>
      </c>
      <c r="L51" s="45"/>
      <c r="M51" s="46" t="s">
        <v>127</v>
      </c>
      <c r="N51" s="47">
        <f>J37+J38+J39+J40+J51</f>
        <v>13.965254731252598</v>
      </c>
      <c r="O51" s="48" t="s">
        <v>128</v>
      </c>
      <c r="P51" s="39">
        <v>95.512784219975671</v>
      </c>
      <c r="Q51" s="39">
        <f t="shared" si="5"/>
        <v>95.512784219975671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6135.0573061957093</v>
      </c>
      <c r="F52" s="258"/>
      <c r="G52" s="44" t="s">
        <v>129</v>
      </c>
      <c r="H52" s="33">
        <f t="shared" si="3"/>
        <v>6135.0573061957093</v>
      </c>
      <c r="I52" s="44" t="s">
        <v>130</v>
      </c>
      <c r="J52" s="33">
        <f t="shared" si="4"/>
        <v>4.1779783479909511</v>
      </c>
      <c r="K52" s="34">
        <v>17</v>
      </c>
      <c r="L52" s="45"/>
      <c r="M52" s="46" t="s">
        <v>131</v>
      </c>
      <c r="N52" s="47">
        <f>J37+J38+J39+J49+J43</f>
        <v>14.374139436704333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14.374139517507926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13.965247596673899</v>
      </c>
      <c r="O54" s="56" t="s">
        <v>140</v>
      </c>
      <c r="P54" s="39">
        <v>1029.3114877815774</v>
      </c>
      <c r="Q54" s="39">
        <f t="shared" si="5"/>
        <v>1029.3114877815774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51054.730454771539</v>
      </c>
      <c r="K55" s="34">
        <v>20</v>
      </c>
      <c r="L55" s="35" t="s">
        <v>76</v>
      </c>
      <c r="M55" s="36" t="s">
        <v>142</v>
      </c>
      <c r="N55" s="37">
        <f>J37+J38+J39+J49+J50</f>
        <v>14.156979257983163</v>
      </c>
      <c r="O55" s="38" t="s">
        <v>143</v>
      </c>
      <c r="P55" s="39">
        <v>0</v>
      </c>
      <c r="Q55" s="39">
        <f t="shared" si="5"/>
        <v>0</v>
      </c>
      <c r="R55" s="40">
        <f>G61</f>
        <v>1123.6583678890029</v>
      </c>
      <c r="S55" s="40" t="s">
        <v>39</v>
      </c>
      <c r="T55" s="40">
        <f>I61</f>
        <v>1123.6583678890029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14.156979338786757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14.570121189215142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1067.7897894768455</v>
      </c>
      <c r="H58" s="68" t="s">
        <v>39</v>
      </c>
      <c r="I58" s="69">
        <f>C36</f>
        <v>1067.7897908167943</v>
      </c>
      <c r="K58" s="34">
        <v>23</v>
      </c>
      <c r="L58" s="45"/>
      <c r="M58" s="46" t="s">
        <v>149</v>
      </c>
      <c r="N58" s="47">
        <f>J37+J46+J53+J44</f>
        <v>15.000012119253361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847.68814751877255</v>
      </c>
      <c r="H59" s="68" t="s">
        <v>39</v>
      </c>
      <c r="I59" s="69">
        <f t="shared" ref="I59:I60" si="6">C37</f>
        <v>847.68814974476788</v>
      </c>
      <c r="K59" s="34">
        <v>24</v>
      </c>
      <c r="L59" s="45"/>
      <c r="M59" s="46" t="s">
        <v>151</v>
      </c>
      <c r="N59" s="47">
        <f>J52+J53+J44</f>
        <v>14.177978347990951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1124.824272001553</v>
      </c>
      <c r="H60" s="68" t="s">
        <v>39</v>
      </c>
      <c r="I60" s="69">
        <f t="shared" si="6"/>
        <v>1124.8242724283418</v>
      </c>
      <c r="K60" s="34">
        <v>25</v>
      </c>
      <c r="L60" s="53"/>
      <c r="M60" s="54" t="s">
        <v>153</v>
      </c>
      <c r="N60" s="55">
        <f>J52+J41+J42+J50</f>
        <v>13.74808741795273</v>
      </c>
      <c r="O60" s="56" t="s">
        <v>154</v>
      </c>
      <c r="P60" s="39">
        <v>1123.6583678890029</v>
      </c>
      <c r="Q60" s="71">
        <f t="shared" si="5"/>
        <v>1123.6583678890029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1123.6583678890029</v>
      </c>
      <c r="H61" s="74" t="s">
        <v>39</v>
      </c>
      <c r="I61" s="69">
        <f>C39</f>
        <v>1123.6583678890029</v>
      </c>
      <c r="K61" s="264" t="s">
        <v>155</v>
      </c>
      <c r="L61" s="264"/>
      <c r="M61" s="264"/>
      <c r="N61" s="76">
        <f>SUM(N36:N60)</f>
        <v>359.44584753197938</v>
      </c>
      <c r="U61" s="77" t="s">
        <v>156</v>
      </c>
      <c r="V61" s="78">
        <f>SUMPRODUCT($Q$36:$Q$60,V36:V60)</f>
        <v>1183.8437711855101</v>
      </c>
      <c r="W61" s="78">
        <f>SUMPRODUCT($Q$36:$Q$60,W36:W60)</f>
        <v>95.512784219975671</v>
      </c>
      <c r="X61" s="78">
        <f t="shared" ref="X61:AN61" si="7">SUMPRODUCT($Q$36:$Q$60,X36:X60)</f>
        <v>827.14695003008353</v>
      </c>
      <c r="Y61" s="78">
        <f t="shared" si="7"/>
        <v>1945.5919428207769</v>
      </c>
      <c r="Z61" s="78">
        <f t="shared" si="7"/>
        <v>1163.3025736968211</v>
      </c>
      <c r="AA61" s="78">
        <f t="shared" si="7"/>
        <v>2152.9698556705803</v>
      </c>
      <c r="AB61" s="78">
        <f t="shared" si="7"/>
        <v>2218.3686340653967</v>
      </c>
      <c r="AC61" s="78">
        <f t="shared" si="7"/>
        <v>1029.3114877815774</v>
      </c>
      <c r="AD61" s="78">
        <f t="shared" si="7"/>
        <v>0</v>
      </c>
      <c r="AE61" s="78">
        <f t="shared" si="7"/>
        <v>731.6341658101079</v>
      </c>
      <c r="AF61" s="78">
        <f t="shared" si="7"/>
        <v>0</v>
      </c>
      <c r="AG61" s="78">
        <f t="shared" si="7"/>
        <v>1183.8437711855101</v>
      </c>
      <c r="AH61" s="78">
        <f t="shared" si="7"/>
        <v>65.398778394816588</v>
      </c>
      <c r="AI61" s="78">
        <f t="shared" si="7"/>
        <v>782.28936912395591</v>
      </c>
      <c r="AJ61" s="78">
        <f t="shared" si="7"/>
        <v>1971.3465154077753</v>
      </c>
      <c r="AK61" s="78">
        <f t="shared" si="7"/>
        <v>1163.3025736968211</v>
      </c>
      <c r="AL61" s="78">
        <f t="shared" si="7"/>
        <v>2152.9698556705803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0.39461459039517005</v>
      </c>
      <c r="W64">
        <f t="shared" ref="W64:AN64" si="8">W61/W63</f>
        <v>6.3675189479983782E-2</v>
      </c>
      <c r="X64">
        <f t="shared" si="8"/>
        <v>0.41357347501504177</v>
      </c>
      <c r="Y64">
        <f t="shared" si="8"/>
        <v>0.64853064760692569</v>
      </c>
      <c r="Z64">
        <f t="shared" si="8"/>
        <v>0.58165128684841061</v>
      </c>
      <c r="AA64">
        <f t="shared" si="8"/>
        <v>1.4353132371137203</v>
      </c>
      <c r="AB64">
        <f t="shared" si="8"/>
        <v>0.73945621135513218</v>
      </c>
      <c r="AC64">
        <f t="shared" si="8"/>
        <v>1.0293114877815774</v>
      </c>
      <c r="AD64">
        <f t="shared" si="8"/>
        <v>0</v>
      </c>
      <c r="AE64">
        <f t="shared" si="8"/>
        <v>0.58530733264808632</v>
      </c>
      <c r="AF64">
        <f t="shared" si="8"/>
        <v>0</v>
      </c>
      <c r="AG64">
        <f t="shared" si="8"/>
        <v>0.59192188559275505</v>
      </c>
      <c r="AH64">
        <f t="shared" si="8"/>
        <v>3.2699389197408293E-2</v>
      </c>
      <c r="AI64">
        <f t="shared" si="8"/>
        <v>0.39114468456197793</v>
      </c>
      <c r="AJ64">
        <f t="shared" si="8"/>
        <v>0.87615400684790012</v>
      </c>
      <c r="AK64">
        <f t="shared" si="8"/>
        <v>0.46532102947872844</v>
      </c>
      <c r="AL64">
        <f t="shared" si="8"/>
        <v>1.4353132371137203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1183.8437711855101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95.512784219975671</v>
      </c>
      <c r="H67" s="6"/>
      <c r="U67" t="s">
        <v>162</v>
      </c>
      <c r="V67" s="82">
        <f>AA15*(1+0.17*(V61/AA16)^3.8)</f>
        <v>2.5124121454797255</v>
      </c>
      <c r="W67" s="82">
        <f t="shared" ref="W67:AN67" si="9">AB15*(1+0.17*(W61/AB16)^3.8)</f>
        <v>2.5000121192533609</v>
      </c>
      <c r="X67" s="82">
        <f t="shared" si="9"/>
        <v>2.514835053018408</v>
      </c>
      <c r="Y67" s="82">
        <f t="shared" si="9"/>
        <v>3.8729747945461472</v>
      </c>
      <c r="Z67" s="82">
        <f t="shared" si="9"/>
        <v>2.5542134648489911</v>
      </c>
      <c r="AA67" s="82">
        <f t="shared" si="9"/>
        <v>4.1779783479909511</v>
      </c>
      <c r="AB67" s="82">
        <f t="shared" si="9"/>
        <v>2.6349759158833459</v>
      </c>
      <c r="AC67" s="82">
        <f t="shared" si="9"/>
        <v>2.9743149848086525</v>
      </c>
      <c r="AD67" s="82">
        <f t="shared" si="9"/>
        <v>2.5</v>
      </c>
      <c r="AE67" s="82">
        <f t="shared" si="9"/>
        <v>2.555519813269215</v>
      </c>
      <c r="AF67" s="82">
        <f t="shared" si="9"/>
        <v>2.5</v>
      </c>
      <c r="AG67" s="82">
        <f t="shared" si="9"/>
        <v>2.5579420213231661</v>
      </c>
      <c r="AH67" s="82">
        <f t="shared" si="9"/>
        <v>3.7500014445441594</v>
      </c>
      <c r="AI67" s="82">
        <f t="shared" si="9"/>
        <v>2.512002485077764</v>
      </c>
      <c r="AJ67" s="82">
        <f t="shared" si="9"/>
        <v>2.7571548060874824</v>
      </c>
      <c r="AK67" s="82">
        <f t="shared" si="9"/>
        <v>2.5232192995856884</v>
      </c>
      <c r="AL67" s="82">
        <f t="shared" si="9"/>
        <v>4.1779783479909511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827.14695003008353</v>
      </c>
      <c r="H68" s="6"/>
    </row>
    <row r="69" spans="6:40" x14ac:dyDescent="0.3">
      <c r="F69" s="4" t="s">
        <v>45</v>
      </c>
      <c r="G69" s="4">
        <f>Y61</f>
        <v>1945.5919428207769</v>
      </c>
      <c r="H69" s="6"/>
    </row>
    <row r="70" spans="6:40" x14ac:dyDescent="0.3">
      <c r="F70" s="4" t="s">
        <v>46</v>
      </c>
      <c r="G70" s="4">
        <f>Z61</f>
        <v>1163.3025736968211</v>
      </c>
      <c r="U70" s="41" t="s">
        <v>65</v>
      </c>
      <c r="V70">
        <f t="shared" ref="V70:V94" si="10">SUMPRODUCT($V$67:$AN$67,V36:AN36)</f>
        <v>15.035631445065414</v>
      </c>
      <c r="X70">
        <v>15.000195603366421</v>
      </c>
    </row>
    <row r="71" spans="6:40" x14ac:dyDescent="0.3">
      <c r="F71" s="4" t="s">
        <v>47</v>
      </c>
      <c r="G71" s="4">
        <f>AA61</f>
        <v>2152.9698556705803</v>
      </c>
      <c r="U71" s="41" t="s">
        <v>70</v>
      </c>
      <c r="V71">
        <f t="shared" si="10"/>
        <v>14.020761725783718</v>
      </c>
      <c r="X71">
        <v>13.75090229828113</v>
      </c>
    </row>
    <row r="72" spans="6:40" x14ac:dyDescent="0.3">
      <c r="F72" s="4" t="s">
        <v>48</v>
      </c>
      <c r="G72" s="4">
        <f>AB61</f>
        <v>2218.3686340653967</v>
      </c>
      <c r="U72" s="41" t="s">
        <v>75</v>
      </c>
      <c r="V72">
        <f t="shared" si="10"/>
        <v>14.429646431235454</v>
      </c>
      <c r="X72">
        <v>14.225219683523857</v>
      </c>
    </row>
    <row r="73" spans="6:40" x14ac:dyDescent="0.3">
      <c r="F73" s="4" t="s">
        <v>49</v>
      </c>
      <c r="G73" s="4">
        <f>AC61</f>
        <v>1029.3114877815774</v>
      </c>
      <c r="U73" s="41" t="s">
        <v>80</v>
      </c>
      <c r="V73">
        <f t="shared" si="10"/>
        <v>14.429646512039049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14.020762425268449</v>
      </c>
      <c r="X74">
        <v>13.805151472614</v>
      </c>
    </row>
    <row r="75" spans="6:40" x14ac:dyDescent="0.3">
      <c r="F75" s="4" t="s">
        <v>51</v>
      </c>
      <c r="G75" s="4">
        <f>AE61</f>
        <v>731.6341658101079</v>
      </c>
      <c r="U75" s="41" t="s">
        <v>88</v>
      </c>
      <c r="V75">
        <f t="shared" si="10"/>
        <v>14.429647130720186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14.429647211523781</v>
      </c>
      <c r="X76">
        <v>14.326575531725375</v>
      </c>
    </row>
    <row r="77" spans="6:40" x14ac:dyDescent="0.3">
      <c r="F77" s="4" t="s">
        <v>53</v>
      </c>
      <c r="G77" s="4">
        <f>AG61</f>
        <v>1183.8437711855101</v>
      </c>
      <c r="U77" s="41" t="s">
        <v>96</v>
      </c>
      <c r="V77">
        <f t="shared" si="10"/>
        <v>14.842789061952164</v>
      </c>
      <c r="X77">
        <v>13.750902037729439</v>
      </c>
    </row>
    <row r="78" spans="6:40" x14ac:dyDescent="0.3">
      <c r="F78" s="4" t="s">
        <v>54</v>
      </c>
      <c r="G78" s="4">
        <f>AH61</f>
        <v>65.398778394816588</v>
      </c>
      <c r="U78" s="41" t="s">
        <v>100</v>
      </c>
      <c r="V78">
        <f t="shared" si="10"/>
        <v>14.212486252514285</v>
      </c>
      <c r="X78">
        <v>13.750771910176033</v>
      </c>
    </row>
    <row r="79" spans="6:40" x14ac:dyDescent="0.3">
      <c r="F79" s="4" t="s">
        <v>55</v>
      </c>
      <c r="G79" s="4">
        <f>AI61</f>
        <v>782.28936912395591</v>
      </c>
      <c r="U79" s="41" t="s">
        <v>104</v>
      </c>
      <c r="V79">
        <f t="shared" si="10"/>
        <v>14.21248633331788</v>
      </c>
      <c r="X79">
        <v>13.801434953032715</v>
      </c>
    </row>
    <row r="80" spans="6:40" x14ac:dyDescent="0.3">
      <c r="F80" s="4" t="s">
        <v>56</v>
      </c>
      <c r="G80" s="4">
        <f>AJ61</f>
        <v>1971.3465154077753</v>
      </c>
      <c r="U80" s="41" t="s">
        <v>108</v>
      </c>
      <c r="V80">
        <f t="shared" si="10"/>
        <v>14.212486951999017</v>
      </c>
      <c r="X80">
        <v>13.808577453496937</v>
      </c>
    </row>
    <row r="81" spans="6:24" x14ac:dyDescent="0.3">
      <c r="F81" s="4" t="s">
        <v>57</v>
      </c>
      <c r="G81" s="4">
        <f>AK61</f>
        <v>1163.3025736968211</v>
      </c>
      <c r="U81" s="41" t="s">
        <v>112</v>
      </c>
      <c r="V81">
        <f t="shared" si="10"/>
        <v>14.212487032802612</v>
      </c>
      <c r="X81">
        <v>13.855684127365585</v>
      </c>
    </row>
    <row r="82" spans="6:24" x14ac:dyDescent="0.3">
      <c r="F82" s="4" t="s">
        <v>58</v>
      </c>
      <c r="G82" s="4">
        <f>AL61</f>
        <v>2152.9698556705803</v>
      </c>
      <c r="U82" s="41" t="s">
        <v>116</v>
      </c>
      <c r="V82">
        <f t="shared" si="10"/>
        <v>14.625628883230995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15.055519813269214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14.787281367936311</v>
      </c>
      <c r="X84">
        <v>13.696318465991869</v>
      </c>
    </row>
    <row r="85" spans="6:24" x14ac:dyDescent="0.3">
      <c r="U85" s="41" t="s">
        <v>128</v>
      </c>
      <c r="V85">
        <f t="shared" si="10"/>
        <v>13.965254731252598</v>
      </c>
      <c r="X85">
        <v>13.75056790087643</v>
      </c>
    </row>
    <row r="86" spans="6:24" x14ac:dyDescent="0.3">
      <c r="U86" s="41" t="s">
        <v>132</v>
      </c>
      <c r="V86">
        <f t="shared" si="10"/>
        <v>14.374139436704333</v>
      </c>
      <c r="X86">
        <v>14.224885286119157</v>
      </c>
    </row>
    <row r="87" spans="6:24" x14ac:dyDescent="0.3">
      <c r="U87" s="41" t="s">
        <v>136</v>
      </c>
      <c r="V87">
        <f t="shared" si="10"/>
        <v>14.374139517507926</v>
      </c>
      <c r="X87">
        <v>14.271991959987805</v>
      </c>
    </row>
    <row r="88" spans="6:24" x14ac:dyDescent="0.3">
      <c r="U88" s="41" t="s">
        <v>140</v>
      </c>
      <c r="V88">
        <f t="shared" si="10"/>
        <v>13.965247596673901</v>
      </c>
      <c r="X88">
        <v>11.68222407686552</v>
      </c>
    </row>
    <row r="89" spans="6:24" x14ac:dyDescent="0.3">
      <c r="U89" s="41" t="s">
        <v>143</v>
      </c>
      <c r="V89">
        <f t="shared" si="10"/>
        <v>14.156979257983163</v>
      </c>
      <c r="X89">
        <v>13.753993881759367</v>
      </c>
    </row>
    <row r="90" spans="6:24" x14ac:dyDescent="0.3">
      <c r="U90" s="41" t="s">
        <v>145</v>
      </c>
      <c r="V90">
        <f t="shared" si="10"/>
        <v>14.156979338786757</v>
      </c>
      <c r="X90">
        <v>13.801100555628015</v>
      </c>
    </row>
    <row r="91" spans="6:24" x14ac:dyDescent="0.3">
      <c r="U91" s="41" t="s">
        <v>148</v>
      </c>
      <c r="V91">
        <f t="shared" si="10"/>
        <v>14.570121189215142</v>
      </c>
      <c r="X91">
        <v>13.225427061632079</v>
      </c>
    </row>
    <row r="92" spans="6:24" x14ac:dyDescent="0.3">
      <c r="U92" s="41" t="s">
        <v>150</v>
      </c>
      <c r="V92">
        <f t="shared" si="10"/>
        <v>15.000012119253361</v>
      </c>
      <c r="X92">
        <v>15.239521451121469</v>
      </c>
    </row>
    <row r="93" spans="6:24" x14ac:dyDescent="0.3">
      <c r="U93" s="41" t="s">
        <v>152</v>
      </c>
      <c r="V93">
        <f t="shared" si="10"/>
        <v>14.177978347990951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13.74808741795273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2.5124121454797255</v>
      </c>
      <c r="K97" s="4" t="s">
        <v>61</v>
      </c>
      <c r="L97" s="76">
        <f>MIN(N36:N43)</f>
        <v>14.02076172578372</v>
      </c>
      <c r="M97" s="135" t="s">
        <v>11</v>
      </c>
      <c r="N97" s="4">
        <v>15</v>
      </c>
      <c r="O97" s="4">
        <v>99999</v>
      </c>
      <c r="P97" s="76">
        <f>L97</f>
        <v>14.02076172578372</v>
      </c>
      <c r="Q97" s="76">
        <f>L98</f>
        <v>14.212486252514285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2.5000121192533609</v>
      </c>
      <c r="K98" s="4" t="s">
        <v>66</v>
      </c>
      <c r="L98" s="76">
        <f>MIN(N44:N49)</f>
        <v>14.212486252514285</v>
      </c>
      <c r="M98" s="135" t="s">
        <v>12</v>
      </c>
      <c r="N98" s="4">
        <v>99999</v>
      </c>
      <c r="O98" s="4">
        <v>15</v>
      </c>
      <c r="P98" s="76">
        <f>L99</f>
        <v>13.965247596673899</v>
      </c>
      <c r="Q98" s="76">
        <f>L100</f>
        <v>13.74808741795273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2.514835053018408</v>
      </c>
      <c r="K99" s="4" t="s">
        <v>71</v>
      </c>
      <c r="L99" s="76">
        <f>MIN(N50:N54)</f>
        <v>13.965247596673899</v>
      </c>
      <c r="M99" s="135" t="s">
        <v>13</v>
      </c>
      <c r="N99" s="76">
        <f>L101</f>
        <v>14.842789061952164</v>
      </c>
      <c r="O99" s="76">
        <f>L102</f>
        <v>13.965247596673901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3.8729747945461472</v>
      </c>
      <c r="K100" s="4" t="s">
        <v>76</v>
      </c>
      <c r="L100" s="76">
        <f>MIN(N55:N60)</f>
        <v>13.74808741795273</v>
      </c>
      <c r="M100" s="135" t="s">
        <v>14</v>
      </c>
      <c r="N100" s="76">
        <f>L104</f>
        <v>14.625628883230995</v>
      </c>
      <c r="O100" s="76">
        <f>L105</f>
        <v>13.74808741795273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2.5542134648489911</v>
      </c>
      <c r="K101" s="4" t="s">
        <v>252</v>
      </c>
      <c r="L101" s="76">
        <f>J104+J103+J102+J107+J106</f>
        <v>14.842789061952164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4.1779783479909511</v>
      </c>
      <c r="K102" s="4" t="s">
        <v>253</v>
      </c>
      <c r="L102" s="76">
        <f>J104+J103+J102+J113</f>
        <v>13.965247596673901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2.6349759158833459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2.9743149848086525</v>
      </c>
      <c r="K104" s="4" t="s">
        <v>255</v>
      </c>
      <c r="L104" s="76">
        <f>J111+J103+J102+J107+J106</f>
        <v>14.625628883230995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13.74808741795273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2.555519813269215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2.5579420213231661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3.7500014445441594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2.512002485077764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2.7571548060874824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2.5232192995856884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4.1779783479909511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2024-01-07T17:19:04Z</dcterms:modified>
</cp:coreProperties>
</file>