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5\"/>
    </mc:Choice>
  </mc:AlternateContent>
  <xr:revisionPtr revIDLastSave="0" documentId="13_ncr:1_{64028D35-DFFC-4552-9243-6BD6FB5214DF}" xr6:coauthVersionLast="47" xr6:coauthVersionMax="47" xr10:uidLastSave="{00000000-0000-0000-0000-000000000000}"/>
  <bookViews>
    <workbookView xWindow="-252" yWindow="480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BD8" i="5" l="1"/>
  <c r="AJ8" i="5"/>
  <c r="P8" i="5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100" i="7"/>
  <c r="Q98" i="7" s="1"/>
  <c r="L97" i="7"/>
  <c r="P97" i="7" s="1"/>
  <c r="L99" i="7"/>
  <c r="P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7" i="4"/>
  <c r="T88" i="4" l="1"/>
  <c r="V91" i="4"/>
  <c r="V92" i="4" s="1"/>
  <c r="S87" i="4"/>
  <c r="X87" i="4" s="1"/>
  <c r="Y87" i="4" s="1"/>
  <c r="S98" i="4" s="1"/>
  <c r="S89" i="4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6" i="4"/>
  <c r="Y86" i="4" s="1"/>
  <c r="T91" i="4"/>
  <c r="T92" i="4" s="1"/>
  <c r="AI39" i="5" l="1"/>
  <c r="AJ39" i="5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59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48" i="5" l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G26" i="7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F28" i="7" s="1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G28" i="7" s="1"/>
  <c r="BM159" i="5"/>
  <c r="BM137" i="5"/>
  <c r="BM148" i="5"/>
  <c r="BH58" i="5" l="1"/>
  <c r="BI58" i="5" s="1"/>
  <c r="BG122" i="5"/>
  <c r="E69" i="5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I26" i="7" s="1"/>
  <c r="AK146" i="5"/>
  <c r="AK157" i="5"/>
  <c r="AJ123" i="5"/>
  <c r="AN59" i="5"/>
  <c r="AO59" i="5" s="1"/>
  <c r="AJ136" i="5"/>
  <c r="H27" i="7" s="1"/>
  <c r="H71" i="5"/>
  <c r="AJ157" i="5"/>
  <c r="AJ146" i="5"/>
  <c r="AJ135" i="5"/>
  <c r="H26" i="7" s="1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G27" i="7" s="1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I27" i="7" s="1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H28" i="7" s="1"/>
  <c r="AJ148" i="5"/>
  <c r="AJ159" i="5"/>
  <c r="AK137" i="5"/>
  <c r="I28" i="7" s="1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F26" i="7" s="1"/>
  <c r="AH157" i="5"/>
  <c r="R74" i="5"/>
  <c r="R75" i="5" s="1"/>
  <c r="AI156" i="5"/>
  <c r="AI134" i="5"/>
  <c r="G25" i="7" s="1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F25" i="7" s="1"/>
  <c r="AH145" i="5"/>
  <c r="AJ156" i="5"/>
  <c r="AJ134" i="5"/>
  <c r="H25" i="7" s="1"/>
  <c r="AJ145" i="5"/>
  <c r="BN134" i="5"/>
  <c r="BN156" i="5"/>
  <c r="BN145" i="5"/>
  <c r="E83" i="5"/>
  <c r="AK134" i="5"/>
  <c r="I25" i="7" s="1"/>
  <c r="AK156" i="5"/>
  <c r="AK145" i="5"/>
  <c r="P69" i="5"/>
  <c r="P70" i="5"/>
  <c r="P71" i="5"/>
  <c r="BL147" i="5"/>
  <c r="BL136" i="5"/>
  <c r="BL158" i="5"/>
  <c r="AH147" i="5"/>
  <c r="AH158" i="5"/>
  <c r="AH136" i="5"/>
  <c r="F27" i="7" s="1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<sst xmlns="http://schemas.openxmlformats.org/spreadsheetml/2006/main" count="2044" uniqueCount="259">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</sst>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14.02076172578372</v>
      </c>
      <c r="L28" s="147">
        <v>14.212486252514285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13.965247596673899</v>
      </c>
      <c r="L29" s="147">
        <v>13.74808741795273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14.842789061952164</v>
      </c>
      <c r="J30" s="4">
        <v>13.965247596673901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14.625628883230995</v>
      </c>
      <c r="J31" s="4">
        <v>13.74808741795273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14.305283905948757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3.6277937169754271E-11</v>
      </c>
      <c r="V44" s="215">
        <f t="shared" si="1"/>
        <v>2.5389203846895601E-11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4.022558410492818E-11</v>
      </c>
      <c r="V45" s="215">
        <f t="shared" si="1"/>
        <v>6.0242332199457356E-11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7.8418529174324475E-12</v>
      </c>
      <c r="T46" s="215">
        <f t="shared" si="1"/>
        <v>4.0225584104928038E-11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1.1757766895179043E-11</v>
      </c>
      <c r="T47" s="215">
        <f t="shared" si="1"/>
        <v>6.0242332199457356E-11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3.6277937169754271E-11</v>
      </c>
      <c r="V53" s="216">
        <f t="shared" si="2"/>
        <v>2.5389203846895601E-11</v>
      </c>
      <c r="W53" s="165">
        <f>N40</f>
        <v>2050</v>
      </c>
      <c r="X53" s="165">
        <f>SUM(S53:V53)</f>
        <v>6.7515048296519383E-11</v>
      </c>
      <c r="Y53" s="129">
        <f>W53/X53</f>
        <v>30363601178164.07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4.022558410492818E-11</v>
      </c>
      <c r="V54" s="216">
        <f t="shared" si="2"/>
        <v>6.0242332199457356E-11</v>
      </c>
      <c r="W54" s="165">
        <f>N41</f>
        <v>2050</v>
      </c>
      <c r="X54" s="165">
        <f>SUM(S54:V54)</f>
        <v>1.0631582358425504E-10</v>
      </c>
      <c r="Y54" s="129">
        <f>W54/X54</f>
        <v>19282172031291.09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7.8418529174324475E-12</v>
      </c>
      <c r="T55" s="216">
        <f t="shared" si="2"/>
        <v>4.0225584104928038E-11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5.3915344302229992E-11</v>
      </c>
      <c r="Y55" s="129">
        <f>W55/X55</f>
        <v>19549165708590.41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1.1757766895179043E-11</v>
      </c>
      <c r="T56" s="216">
        <f t="shared" si="2"/>
        <v>6.0242332199457356E-11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7.78480063745059E-11</v>
      </c>
      <c r="Y56" s="129">
        <f>W56/X56</f>
        <v>14232862877306.182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2.5447527092480997E-11</v>
      </c>
      <c r="T58" s="165">
        <f>SUM(T53:T56)</f>
        <v>1.0631582358425491E-10</v>
      </c>
      <c r="U58" s="165">
        <f>SUM(U53:U56)</f>
        <v>8.2351428554551953E-11</v>
      </c>
      <c r="V58" s="165">
        <f>SUM(V53:V56)</f>
        <v>9.1479443326222455E-11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80557925827131.359</v>
      </c>
      <c r="T59" s="120">
        <f>T57/T58</f>
        <v>19282172031291.113</v>
      </c>
      <c r="U59" s="120">
        <f>U57/U58</f>
        <v>12798806511313.889</v>
      </c>
      <c r="V59" s="120">
        <f>V57/V58</f>
        <v>12112010739383.166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471.09528089566919</v>
      </c>
      <c r="T64" s="216">
        <f t="shared" si="3"/>
        <v>0</v>
      </c>
      <c r="U64" s="216">
        <f t="shared" si="3"/>
        <v>464.3142984652871</v>
      </c>
      <c r="V64" s="216">
        <f t="shared" si="3"/>
        <v>307.51430965798789</v>
      </c>
      <c r="W64" s="165">
        <f>W53</f>
        <v>2050</v>
      </c>
      <c r="X64" s="165">
        <f>SUM(S64:V64)</f>
        <v>1242.9238890189442</v>
      </c>
      <c r="Y64" s="129">
        <f>W64/X64</f>
        <v>1.649336711693659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112.76035419348349</v>
      </c>
      <c r="U65" s="216">
        <f t="shared" si="3"/>
        <v>514.83946776355924</v>
      </c>
      <c r="V65" s="216">
        <f t="shared" si="3"/>
        <v>729.65577456531582</v>
      </c>
      <c r="W65" s="165">
        <f>W54</f>
        <v>2050</v>
      </c>
      <c r="X65" s="165">
        <f>SUM(S65:V65)</f>
        <v>1357.2555965223587</v>
      </c>
      <c r="Y65" s="129">
        <f>W65/X65</f>
        <v>1.5104008450969975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631.72340566979676</v>
      </c>
      <c r="T66" s="216">
        <f t="shared" si="3"/>
        <v>775.63663277039177</v>
      </c>
      <c r="U66" s="216">
        <f t="shared" si="3"/>
        <v>74.846233771153734</v>
      </c>
      <c r="V66" s="216">
        <f t="shared" si="3"/>
        <v>0</v>
      </c>
      <c r="W66" s="165">
        <f>W55</f>
        <v>1054</v>
      </c>
      <c r="X66" s="165">
        <f>SUM(S66:V66)</f>
        <v>1482.2062722113421</v>
      </c>
      <c r="Y66" s="129">
        <f>W66/X66</f>
        <v>0.71110210485583081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947.18131343453388</v>
      </c>
      <c r="T67" s="216">
        <f t="shared" si="3"/>
        <v>1161.6030130361246</v>
      </c>
      <c r="U67" s="216">
        <f t="shared" si="3"/>
        <v>0</v>
      </c>
      <c r="V67" s="216">
        <f t="shared" si="3"/>
        <v>70.829915776696453</v>
      </c>
      <c r="W67" s="165">
        <f>W56</f>
        <v>1108</v>
      </c>
      <c r="X67" s="165">
        <f>SUM(S67:V67)</f>
        <v>2179.6142422473549</v>
      </c>
      <c r="Y67" s="129">
        <f>W67/X67</f>
        <v>0.50834683428089744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1108.0000000000002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0.99999999999999978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776.99474148686363</v>
      </c>
      <c r="T75" s="216">
        <f t="shared" si="4"/>
        <v>0</v>
      </c>
      <c r="U75" s="216">
        <f t="shared" si="4"/>
        <v>765.81061822308482</v>
      </c>
      <c r="V75" s="216">
        <f t="shared" si="4"/>
        <v>507.19464029005138</v>
      </c>
      <c r="W75" s="165">
        <f>W64</f>
        <v>2050</v>
      </c>
      <c r="X75" s="165">
        <f>SUM(S75:V75)</f>
        <v>2049.9999999999995</v>
      </c>
      <c r="Y75" s="129">
        <f>W75/X75</f>
        <v>1.0000000000000002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170.31333426727423</v>
      </c>
      <c r="U76" s="216">
        <f t="shared" si="4"/>
        <v>777.61396719936829</v>
      </c>
      <c r="V76" s="216">
        <f t="shared" si="4"/>
        <v>1102.0726985333572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449.21984345848637</v>
      </c>
      <c r="T77" s="216">
        <f t="shared" si="4"/>
        <v>551.55684216631471</v>
      </c>
      <c r="U77" s="216">
        <f t="shared" si="4"/>
        <v>53.223314375198989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481.49662217446775</v>
      </c>
      <c r="T78" s="216">
        <f t="shared" si="4"/>
        <v>590.49721436806601</v>
      </c>
      <c r="U78" s="216">
        <f t="shared" si="4"/>
        <v>0</v>
      </c>
      <c r="V78" s="216">
        <f t="shared" si="4"/>
        <v>36.006163457466236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1707.7112071198178</v>
      </c>
      <c r="T80" s="165">
        <f>SUM(T75:T78)</f>
        <v>1312.3673908016549</v>
      </c>
      <c r="U80" s="165">
        <f>SUM(U75:U78)</f>
        <v>1596.6478997976521</v>
      </c>
      <c r="V80" s="165">
        <f>SUM(V75:V78)</f>
        <v>1645.2735022808749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1.2004371649334538</v>
      </c>
      <c r="T81" s="120">
        <f>T79/T80</f>
        <v>1.562062585803633</v>
      </c>
      <c r="U81" s="120">
        <f>U79/U80</f>
        <v>0.6601330200187383</v>
      </c>
      <c r="V81" s="120">
        <f>V79/V80</f>
        <v>0.67344426228463405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932.73336463869236</v>
      </c>
      <c r="T86" s="131">
        <f t="shared" si="5"/>
        <v>0</v>
      </c>
      <c r="U86" s="131">
        <f t="shared" si="5"/>
        <v>505.53687617002203</v>
      </c>
      <c r="V86" s="131">
        <f t="shared" si="5"/>
        <v>341.56732036485397</v>
      </c>
      <c r="W86" s="165">
        <f>W75</f>
        <v>2050</v>
      </c>
      <c r="X86" s="165">
        <f>SUM(S86:V86)</f>
        <v>1779.8375611735682</v>
      </c>
      <c r="Y86" s="129">
        <f>W86/X86</f>
        <v>1.1517905030885489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266.04008732237691</v>
      </c>
      <c r="U87" s="131">
        <f t="shared" si="5"/>
        <v>513.32865657607113</v>
      </c>
      <c r="V87" s="131">
        <f t="shared" si="5"/>
        <v>742.18453544783267</v>
      </c>
      <c r="W87" s="165">
        <f>W76</f>
        <v>2050</v>
      </c>
      <c r="X87" s="165">
        <f>SUM(S87:V87)</f>
        <v>1521.5532793462808</v>
      </c>
      <c r="Y87" s="129">
        <f>W87/X87</f>
        <v>1.3473074047599312</v>
      </c>
    </row>
    <row r="88" spans="17:25" ht="15.6" x14ac:dyDescent="0.3">
      <c r="Q88" s="128"/>
      <c r="R88" s="131">
        <v>3</v>
      </c>
      <c r="S88" s="131">
        <f t="shared" si="5"/>
        <v>539.26019531315524</v>
      </c>
      <c r="T88" s="131">
        <f t="shared" si="5"/>
        <v>861.56630709199987</v>
      </c>
      <c r="U88" s="131">
        <f t="shared" si="5"/>
        <v>35.134467253906834</v>
      </c>
      <c r="V88" s="131">
        <f t="shared" si="5"/>
        <v>0</v>
      </c>
      <c r="W88" s="165">
        <f>W77</f>
        <v>1054</v>
      </c>
      <c r="X88" s="165">
        <f>SUM(S88:V88)</f>
        <v>1435.9609696590621</v>
      </c>
      <c r="Y88" s="129">
        <f>W88/X88</f>
        <v>0.73400323704498005</v>
      </c>
    </row>
    <row r="89" spans="17:25" ht="15.6" x14ac:dyDescent="0.3">
      <c r="Q89" s="128"/>
      <c r="R89" s="131">
        <v>4</v>
      </c>
      <c r="S89" s="131">
        <f t="shared" si="5"/>
        <v>578.0064400481524</v>
      </c>
      <c r="T89" s="131">
        <f t="shared" si="5"/>
        <v>922.39360558562339</v>
      </c>
      <c r="U89" s="131">
        <f t="shared" si="5"/>
        <v>0</v>
      </c>
      <c r="V89" s="131">
        <f t="shared" si="5"/>
        <v>24.248144187313297</v>
      </c>
      <c r="W89" s="165">
        <f>W78</f>
        <v>1108</v>
      </c>
      <c r="X89" s="165">
        <f>SUM(S89:V89)</f>
        <v>1524.6481898210891</v>
      </c>
      <c r="Y89" s="129">
        <f>W89/X89</f>
        <v>0.72672502902457714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1074.3134313046744</v>
      </c>
      <c r="T97" s="131">
        <f t="shared" si="6"/>
        <v>0</v>
      </c>
      <c r="U97" s="131">
        <f t="shared" si="6"/>
        <v>582.27257293368314</v>
      </c>
      <c r="V97" s="131">
        <f t="shared" si="6"/>
        <v>393.4139957616427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358.4377796124171</v>
      </c>
      <c r="U98" s="131">
        <f t="shared" si="6"/>
        <v>691.6115000804084</v>
      </c>
      <c r="V98" s="131">
        <f t="shared" si="6"/>
        <v>999.95072030717461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395.81872896936414</v>
      </c>
      <c r="T99" s="131">
        <f t="shared" si="6"/>
        <v>632.39245833441726</v>
      </c>
      <c r="U99" s="131">
        <f t="shared" si="6"/>
        <v>25.788812696218468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420.05174692038605</v>
      </c>
      <c r="T100" s="131">
        <f t="shared" si="6"/>
        <v>670.3265197912965</v>
      </c>
      <c r="U100" s="131">
        <f t="shared" si="6"/>
        <v>0</v>
      </c>
      <c r="V100" s="131">
        <f t="shared" si="6"/>
        <v>17.621733288317387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1890.1839071944246</v>
      </c>
      <c r="T102" s="165">
        <f>SUM(T97:T100)</f>
        <v>1661.1567577381309</v>
      </c>
      <c r="U102" s="165">
        <f>SUM(U97:U100)</f>
        <v>1299.6728857103099</v>
      </c>
      <c r="V102" s="165">
        <f>SUM(V97:V100)</f>
        <v>1410.9864493571349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1.0845505520374408</v>
      </c>
      <c r="T103" s="120">
        <f>T101/T102</f>
        <v>1.2340798003864049</v>
      </c>
      <c r="U103" s="120">
        <f>U101/U102</f>
        <v>0.81097329304054666</v>
      </c>
      <c r="V103" s="120">
        <f>V101/V102</f>
        <v>0.78526622314822392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1165.1472249827218</v>
      </c>
      <c r="T108" s="131">
        <f t="shared" ref="T108:V108" si="7">T97*T$103</f>
        <v>0</v>
      </c>
      <c r="U108" s="131">
        <f t="shared" si="7"/>
        <v>472.20750591922086</v>
      </c>
      <c r="V108" s="131">
        <f t="shared" si="7"/>
        <v>308.93472258539651</v>
      </c>
      <c r="W108" s="165">
        <f>W97</f>
        <v>2050</v>
      </c>
      <c r="X108" s="165">
        <f>SUM(S108:V108)</f>
        <v>1946.2894534873392</v>
      </c>
      <c r="Y108" s="129">
        <f>W108/X108</f>
        <v>1.0532862911664209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442.34082351503787</v>
      </c>
      <c r="U109" s="131">
        <f t="shared" si="8"/>
        <v>560.87845572492108</v>
      </c>
      <c r="V109" s="131">
        <f t="shared" si="8"/>
        <v>785.22752546996105</v>
      </c>
      <c r="W109" s="165">
        <f>W98</f>
        <v>2050</v>
      </c>
      <c r="X109" s="165">
        <f>SUM(S109:V109)</f>
        <v>1788.4468047099199</v>
      </c>
      <c r="Y109" s="129">
        <f>W109/X109</f>
        <v>1.146246002174218</v>
      </c>
    </row>
    <row r="110" spans="17:25" ht="15.6" x14ac:dyDescent="0.3">
      <c r="Q110" s="70"/>
      <c r="R110" s="131">
        <v>3</v>
      </c>
      <c r="S110" s="131">
        <f t="shared" ref="S110:V110" si="9">S99*S$103</f>
        <v>429.28542101048203</v>
      </c>
      <c r="T110" s="131">
        <f t="shared" si="9"/>
        <v>780.42275874720553</v>
      </c>
      <c r="U110" s="131">
        <f t="shared" si="9"/>
        <v>20.91403835585815</v>
      </c>
      <c r="V110" s="131">
        <f t="shared" si="9"/>
        <v>0</v>
      </c>
      <c r="W110" s="165">
        <f>W99</f>
        <v>1054</v>
      </c>
      <c r="X110" s="165">
        <f>SUM(S110:V110)</f>
        <v>1230.6222181135456</v>
      </c>
      <c r="Y110" s="129">
        <f>W110/X110</f>
        <v>0.85647730431497116</v>
      </c>
    </row>
    <row r="111" spans="17:25" ht="15.6" x14ac:dyDescent="0.3">
      <c r="Q111" s="70"/>
      <c r="R111" s="131">
        <v>4</v>
      </c>
      <c r="S111" s="131">
        <f t="shared" ref="S111:V111" si="10">S100*S$103</f>
        <v>455.56735400679605</v>
      </c>
      <c r="T111" s="131">
        <f t="shared" si="10"/>
        <v>827.23641773775671</v>
      </c>
      <c r="U111" s="131">
        <f t="shared" si="10"/>
        <v>0</v>
      </c>
      <c r="V111" s="131">
        <f t="shared" si="10"/>
        <v>13.837751944642326</v>
      </c>
      <c r="W111" s="165">
        <f>W100</f>
        <v>1108</v>
      </c>
      <c r="X111" s="165">
        <f>SUM(S111:V111)</f>
        <v>1296.6415236891951</v>
      </c>
      <c r="Y111" s="129">
        <f>W111/X111</f>
        <v>0.85451528410684119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14.305283905948757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L108" zoomScale="55" zoomScaleNormal="55" workbookViewId="0">
      <selection activeCell="AH134" sqref="AH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3.6277937169754271E-11</v>
      </c>
      <c r="H7" s="132">
        <f>'Trip Length Frequency'!V44</f>
        <v>2.5389203846895601E-11</v>
      </c>
      <c r="I7" s="120">
        <f>SUMPRODUCT(E18:H18,E7:H7)</f>
        <v>7.8356393563013813E-8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3.6277937169754271E-11</v>
      </c>
      <c r="R7" s="132">
        <f t="shared" si="0"/>
        <v>2.5389203846895601E-11</v>
      </c>
      <c r="S7" s="120">
        <f>SUMPRODUCT(O18:R18,O7:R7)</f>
        <v>1.2189661131393139E-7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3.6277937169754271E-11</v>
      </c>
      <c r="AB7" s="132">
        <f t="shared" si="1"/>
        <v>2.5389203846895601E-11</v>
      </c>
      <c r="AC7" s="120">
        <f>SUMPRODUCT(Y18:AB18,Y7:AB7)</f>
        <v>1.2189661131393139E-7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3.6277937169754271E-11</v>
      </c>
      <c r="AL7" s="132">
        <f t="shared" si="2"/>
        <v>2.5389203846895601E-11</v>
      </c>
      <c r="AM7" s="120">
        <f>SUMPRODUCT(AI18:AL18,AI7:AL7)</f>
        <v>1.3810252026180564E-7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3.6277937169754271E-11</v>
      </c>
      <c r="AV7" s="132">
        <f t="shared" si="3"/>
        <v>2.5389203846895601E-11</v>
      </c>
      <c r="AW7" s="120">
        <f>SUMPRODUCT(AS18:AV18,AS7:AV7)</f>
        <v>1.4713284172460212E-7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3.6277937169754271E-11</v>
      </c>
      <c r="BF7" s="132">
        <f t="shared" si="4"/>
        <v>2.5389203846895601E-11</v>
      </c>
      <c r="BG7" s="120">
        <f>SUMPRODUCT(BC18:BF18,BC7:BF7)</f>
        <v>1.5684425725794009E-7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3.6277937169754271E-11</v>
      </c>
      <c r="BP7" s="132">
        <f t="shared" si="5"/>
        <v>2.5389203846895601E-11</v>
      </c>
      <c r="BQ7" s="120">
        <f>SUMPRODUCT(BM18:BP18,BM7:BP7)</f>
        <v>1.7741312704874014E-7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4.022558410492818E-11</v>
      </c>
      <c r="H8" s="132">
        <f>'Trip Length Frequency'!V45</f>
        <v>6.0242332199457356E-11</v>
      </c>
      <c r="I8" s="120">
        <f>SUMPRODUCT(E18:H18,E8:H8)</f>
        <v>1.2113447964732552E-7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4.022558410492818E-11</v>
      </c>
      <c r="R8" s="132">
        <f t="shared" si="0"/>
        <v>6.0242332199457356E-11</v>
      </c>
      <c r="S8" s="120">
        <f>SUMPRODUCT(O18:R18,O8:R8)</f>
        <v>1.9256467464985147E-7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4.022558410492818E-11</v>
      </c>
      <c r="AB8" s="132">
        <f t="shared" si="1"/>
        <v>6.0242332199457356E-11</v>
      </c>
      <c r="AC8" s="120">
        <f>SUMPRODUCT(Y18:AB18,Y8:AB8)</f>
        <v>1.9256467464985147E-7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4.022558410492818E-11</v>
      </c>
      <c r="AL8" s="132">
        <f t="shared" si="2"/>
        <v>6.0242332199457356E-11</v>
      </c>
      <c r="AM8" s="120">
        <f>SUMPRODUCT(AI18:AL18,AI8:AL8)</f>
        <v>2.1823373785891372E-7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4.022558410492818E-11</v>
      </c>
      <c r="AV8" s="132">
        <f t="shared" si="3"/>
        <v>6.0242332199457356E-11</v>
      </c>
      <c r="AW8" s="120">
        <f>SUMPRODUCT(AS18:AV18,AS8:AV8)</f>
        <v>2.3253900838534286E-7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4.022558410492818E-11</v>
      </c>
      <c r="BF8" s="132">
        <f t="shared" si="4"/>
        <v>6.0242332199457356E-11</v>
      </c>
      <c r="BG8" s="120">
        <f>SUMPRODUCT(BC18:BF18,BC8:BF8)</f>
        <v>2.4792454282855579E-7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4.022558410492818E-11</v>
      </c>
      <c r="BP8" s="132">
        <f t="shared" si="5"/>
        <v>6.0242332199457356E-11</v>
      </c>
      <c r="BQ8" s="120">
        <f>SUMPRODUCT(BM18:BP18,BM8:BP8)</f>
        <v>2.8047886004231721E-7</v>
      </c>
      <c r="BS8" s="129"/>
    </row>
    <row r="9" spans="2:71" x14ac:dyDescent="0.3">
      <c r="C9" s="128"/>
      <c r="D9" s="4" t="s">
        <v>13</v>
      </c>
      <c r="E9" s="132">
        <f>'Trip Length Frequency'!S46</f>
        <v>7.8418529174324475E-12</v>
      </c>
      <c r="F9" s="132">
        <f>'Trip Length Frequency'!T46</f>
        <v>4.0225584104928038E-11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1.0470194016882145E-7</v>
      </c>
      <c r="K9" s="129"/>
      <c r="M9" s="128"/>
      <c r="N9" s="4" t="s">
        <v>13</v>
      </c>
      <c r="O9" s="132">
        <f t="shared" si="0"/>
        <v>7.8418529174324475E-12</v>
      </c>
      <c r="P9" s="132">
        <f t="shared" si="0"/>
        <v>4.0225584104928038E-11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8.834161255870315E-8</v>
      </c>
      <c r="U9" s="129"/>
      <c r="W9" s="128"/>
      <c r="X9" s="4" t="s">
        <v>13</v>
      </c>
      <c r="Y9" s="132">
        <f t="shared" si="1"/>
        <v>7.8418529174324475E-12</v>
      </c>
      <c r="Z9" s="132">
        <f t="shared" si="1"/>
        <v>4.0225584104928038E-11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8.834161255870315E-8</v>
      </c>
      <c r="AE9" s="129"/>
      <c r="AG9" s="128"/>
      <c r="AH9" s="4" t="s">
        <v>13</v>
      </c>
      <c r="AI9" s="132">
        <f t="shared" si="2"/>
        <v>7.8418529174324475E-12</v>
      </c>
      <c r="AJ9" s="132">
        <f t="shared" si="2"/>
        <v>4.0225584104928038E-11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1.0018407483013845E-7</v>
      </c>
      <c r="AO9" s="129"/>
      <c r="AQ9" s="128"/>
      <c r="AR9" s="4" t="s">
        <v>13</v>
      </c>
      <c r="AS9" s="132">
        <f t="shared" si="3"/>
        <v>7.8418529174324475E-12</v>
      </c>
      <c r="AT9" s="132">
        <f t="shared" si="3"/>
        <v>4.0225584104928038E-11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1.0679462915758082E-7</v>
      </c>
      <c r="AY9" s="129"/>
      <c r="BA9" s="128"/>
      <c r="BB9" s="4" t="s">
        <v>13</v>
      </c>
      <c r="BC9" s="132">
        <f t="shared" si="4"/>
        <v>7.8418529174324475E-12</v>
      </c>
      <c r="BD9" s="132">
        <f t="shared" si="4"/>
        <v>4.0225584104928038E-11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1.1391225809953553E-7</v>
      </c>
      <c r="BI9" s="129"/>
      <c r="BK9" s="128"/>
      <c r="BL9" s="4" t="s">
        <v>13</v>
      </c>
      <c r="BM9" s="132">
        <f t="shared" si="5"/>
        <v>7.8418529174324475E-12</v>
      </c>
      <c r="BN9" s="132">
        <f t="shared" si="5"/>
        <v>4.0225584104928038E-11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1.2893417222584069E-7</v>
      </c>
      <c r="BS9" s="129"/>
    </row>
    <row r="10" spans="2:71" x14ac:dyDescent="0.3">
      <c r="C10" s="128"/>
      <c r="D10" s="4" t="s">
        <v>14</v>
      </c>
      <c r="E10" s="132">
        <f>'Trip Length Frequency'!S47</f>
        <v>1.1757766895179043E-11</v>
      </c>
      <c r="F10" s="132">
        <f>'Trip Length Frequency'!T47</f>
        <v>6.0242332199457356E-11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1.5407968441010003E-7</v>
      </c>
      <c r="K10" s="129"/>
      <c r="M10" s="128"/>
      <c r="N10" s="4" t="s">
        <v>14</v>
      </c>
      <c r="O10" s="132">
        <f t="shared" si="0"/>
        <v>1.1757766895179043E-11</v>
      </c>
      <c r="P10" s="132">
        <f t="shared" si="0"/>
        <v>6.0242332199457356E-11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1.2578637710431296E-7</v>
      </c>
      <c r="U10" s="129"/>
      <c r="W10" s="128"/>
      <c r="X10" s="4" t="s">
        <v>14</v>
      </c>
      <c r="Y10" s="132">
        <f t="shared" si="1"/>
        <v>1.1757766895179043E-11</v>
      </c>
      <c r="Z10" s="132">
        <f t="shared" si="1"/>
        <v>6.0242332199457356E-11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1.2578637710431296E-7</v>
      </c>
      <c r="AE10" s="129"/>
      <c r="AG10" s="128"/>
      <c r="AH10" s="4" t="s">
        <v>14</v>
      </c>
      <c r="AI10" s="132">
        <f t="shared" si="2"/>
        <v>1.1757766895179043E-11</v>
      </c>
      <c r="AJ10" s="132">
        <f t="shared" si="2"/>
        <v>6.0242332199457356E-11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1.4266962205855801E-7</v>
      </c>
      <c r="AO10" s="129"/>
      <c r="AQ10" s="128"/>
      <c r="AR10" s="4" t="s">
        <v>14</v>
      </c>
      <c r="AS10" s="132">
        <f t="shared" si="3"/>
        <v>1.1757766895179043E-11</v>
      </c>
      <c r="AT10" s="132">
        <f t="shared" si="3"/>
        <v>6.0242332199457356E-11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1.520960085614534E-7</v>
      </c>
      <c r="AY10" s="129"/>
      <c r="BA10" s="128"/>
      <c r="BB10" s="4" t="s">
        <v>14</v>
      </c>
      <c r="BC10" s="132">
        <f t="shared" si="4"/>
        <v>1.1757766895179043E-11</v>
      </c>
      <c r="BD10" s="132">
        <f t="shared" si="4"/>
        <v>6.0242332199457356E-11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1.622469198036412E-7</v>
      </c>
      <c r="BI10" s="129"/>
      <c r="BK10" s="128"/>
      <c r="BL10" s="4" t="s">
        <v>14</v>
      </c>
      <c r="BM10" s="132">
        <f t="shared" si="5"/>
        <v>1.1757766895179043E-11</v>
      </c>
      <c r="BN10" s="132">
        <f t="shared" si="5"/>
        <v>6.0242332199457356E-11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1.8365954023320055E-7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313.64167269755524</v>
      </c>
      <c r="F14" s="139">
        <f t="shared" si="6"/>
        <v>0</v>
      </c>
      <c r="G14" s="139">
        <f t="shared" si="6"/>
        <v>1000.3745103410182</v>
      </c>
      <c r="H14" s="139">
        <f t="shared" si="6"/>
        <v>735.98381696142667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139.31870458732291</v>
      </c>
      <c r="P14" s="139">
        <f t="shared" si="7"/>
        <v>0</v>
      </c>
      <c r="Q14" s="139">
        <f t="shared" si="7"/>
        <v>1248.1167587497032</v>
      </c>
      <c r="R14" s="139">
        <f t="shared" si="7"/>
        <v>799.31108781425417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148.69652313300477</v>
      </c>
      <c r="Z14" s="139">
        <f t="shared" ref="Z14:AB14" si="8">$AC14*(Z$18*Z7*1)/$AC7</f>
        <v>0</v>
      </c>
      <c r="AA14" s="139">
        <f t="shared" si="8"/>
        <v>1332.1299752237555</v>
      </c>
      <c r="AB14" s="139">
        <f t="shared" si="8"/>
        <v>853.11430372325231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158.64645587987994</v>
      </c>
      <c r="AJ14" s="139">
        <f t="shared" ref="AJ14:AL14" si="9">$AM14*(AJ$18*AJ7*1)/$AM7</f>
        <v>0</v>
      </c>
      <c r="AK14" s="139">
        <f t="shared" si="9"/>
        <v>1422.0980449859726</v>
      </c>
      <c r="AL14" s="139">
        <f t="shared" si="9"/>
        <v>911.6395390964143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169.46014000782108</v>
      </c>
      <c r="AT14" s="139">
        <f t="shared" ref="AT14:AV14" si="10">$AW14*(AT$18*AT7*1)/$AW7</f>
        <v>0</v>
      </c>
      <c r="AU14" s="139">
        <f t="shared" si="10"/>
        <v>1519.1237278296037</v>
      </c>
      <c r="AV14" s="139">
        <f t="shared" si="10"/>
        <v>974.35529695848129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181.12129197180707</v>
      </c>
      <c r="BD14" s="139">
        <f t="shared" ref="BD14:BF14" si="11">$BG14*(BD$18*BD7*1)/$BG7</f>
        <v>0</v>
      </c>
      <c r="BE14" s="139">
        <f t="shared" si="11"/>
        <v>1623.5242182031798</v>
      </c>
      <c r="BF14" s="139">
        <f t="shared" si="11"/>
        <v>1041.8899249011681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193.69664387602495</v>
      </c>
      <c r="BN14" s="139">
        <f t="shared" ref="BN14:BP14" si="12">$BQ14*(BN$18*BN7*1)/$BQ7</f>
        <v>0</v>
      </c>
      <c r="BO14" s="139">
        <f t="shared" si="12"/>
        <v>1735.8623844690048</v>
      </c>
      <c r="BP14" s="139">
        <f t="shared" si="12"/>
        <v>1114.614551074284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202.88055403550166</v>
      </c>
      <c r="G15" s="139">
        <f t="shared" si="6"/>
        <v>717.51180859955332</v>
      </c>
      <c r="H15" s="139">
        <f t="shared" si="6"/>
        <v>1129.6076373649453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110.13521685571735</v>
      </c>
      <c r="Q15" s="139">
        <f t="shared" si="7"/>
        <v>876.05223453774181</v>
      </c>
      <c r="R15" s="139">
        <f t="shared" si="7"/>
        <v>1200.5590997578211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117.54863691457871</v>
      </c>
      <c r="AA15" s="139">
        <f t="shared" si="13"/>
        <v>935.021049359622</v>
      </c>
      <c r="AB15" s="139">
        <f t="shared" si="13"/>
        <v>1281.3711158058118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125.67633490045264</v>
      </c>
      <c r="AK15" s="139">
        <f t="shared" si="14"/>
        <v>997.85865169075032</v>
      </c>
      <c r="AL15" s="139">
        <f t="shared" si="14"/>
        <v>1368.8490533710637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134.36492541440614</v>
      </c>
      <c r="AU15" s="139">
        <f t="shared" si="15"/>
        <v>1065.7779451283341</v>
      </c>
      <c r="AV15" s="139">
        <f t="shared" si="15"/>
        <v>1462.7962942531658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143.72972639076335</v>
      </c>
      <c r="BE15" s="139">
        <f t="shared" si="16"/>
        <v>1138.8529394082777</v>
      </c>
      <c r="BF15" s="139">
        <f t="shared" si="16"/>
        <v>1563.9527692771139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153.82362302162198</v>
      </c>
      <c r="BO15" s="139">
        <f t="shared" si="17"/>
        <v>1217.4767719895428</v>
      </c>
      <c r="BP15" s="139">
        <f t="shared" si="17"/>
        <v>1672.8731844081487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161.82977671068895</v>
      </c>
      <c r="F16" s="139">
        <f t="shared" si="6"/>
        <v>830.12234000034334</v>
      </c>
      <c r="G16" s="139">
        <f t="shared" si="6"/>
        <v>62.047883288967704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131.20313547492995</v>
      </c>
      <c r="P16" s="139">
        <f t="shared" si="7"/>
        <v>840.48439002536588</v>
      </c>
      <c r="Q16" s="139">
        <f t="shared" si="7"/>
        <v>141.29593916861609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138.67476577511553</v>
      </c>
      <c r="Z16" s="139">
        <f t="shared" si="18"/>
        <v>888.34748881957455</v>
      </c>
      <c r="AA16" s="139">
        <f t="shared" si="18"/>
        <v>149.34232477185597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146.42752401925108</v>
      </c>
      <c r="AJ16" s="139">
        <f t="shared" si="19"/>
        <v>940.26399226598971</v>
      </c>
      <c r="AK16" s="139">
        <f t="shared" si="19"/>
        <v>157.78349195074591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154.91445245776094</v>
      </c>
      <c r="AT16" s="139">
        <f t="shared" si="20"/>
        <v>995.81840950806031</v>
      </c>
      <c r="AU16" s="139">
        <f t="shared" si="20"/>
        <v>166.93876730817047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164.04386336524564</v>
      </c>
      <c r="BD16" s="139">
        <f t="shared" si="21"/>
        <v>1055.532587860409</v>
      </c>
      <c r="BE16" s="139">
        <f t="shared" si="21"/>
        <v>176.76201038625501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173.86455097399477</v>
      </c>
      <c r="BN16" s="139">
        <f t="shared" si="22"/>
        <v>1119.7215408323723</v>
      </c>
      <c r="BO16" s="139">
        <f t="shared" si="22"/>
        <v>187.30264884932257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173.32974056869915</v>
      </c>
      <c r="F17" s="139">
        <f t="shared" si="6"/>
        <v>888.07576340595006</v>
      </c>
      <c r="G17" s="139">
        <f t="shared" si="6"/>
        <v>0</v>
      </c>
      <c r="H17" s="139">
        <f t="shared" si="6"/>
        <v>46.594496025350836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145.57694561533106</v>
      </c>
      <c r="P17" s="139">
        <f t="shared" si="7"/>
        <v>931.47521863559973</v>
      </c>
      <c r="Q17" s="139">
        <f t="shared" si="7"/>
        <v>0</v>
      </c>
      <c r="R17" s="139">
        <f t="shared" si="7"/>
        <v>95.681073854799834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154.22363442062104</v>
      </c>
      <c r="Z17" s="139">
        <f t="shared" si="23"/>
        <v>986.80112419940815</v>
      </c>
      <c r="AA17" s="139">
        <f t="shared" si="23"/>
        <v>0</v>
      </c>
      <c r="AB17" s="139">
        <f t="shared" si="23"/>
        <v>101.36414727471154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163.19575194708429</v>
      </c>
      <c r="AJ17" s="139">
        <f t="shared" si="24"/>
        <v>1046.7168125904197</v>
      </c>
      <c r="AK17" s="139">
        <f t="shared" si="24"/>
        <v>0</v>
      </c>
      <c r="AL17" s="139">
        <f t="shared" si="24"/>
        <v>107.43076197488068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173.03349830840452</v>
      </c>
      <c r="AT17" s="139">
        <f t="shared" si="25"/>
        <v>1110.9938803490802</v>
      </c>
      <c r="AU17" s="139">
        <f t="shared" si="25"/>
        <v>0</v>
      </c>
      <c r="AV17" s="139">
        <f t="shared" si="25"/>
        <v>113.97431896633492</v>
      </c>
      <c r="AW17" s="120">
        <v>1398.0016976238194</v>
      </c>
      <c r="AX17" s="165">
        <f>SUM(AS17:AV17)</f>
        <v>1398.0016976238196</v>
      </c>
      <c r="AY17" s="129">
        <f>AW17/AX17</f>
        <v>0.99999999999999989</v>
      </c>
      <c r="BA17" s="128"/>
      <c r="BB17" s="4" t="s">
        <v>14</v>
      </c>
      <c r="BC17" s="139">
        <f t="shared" ref="BC17:BF17" si="26">$BG17*(BC$18*BC10*1)/$BG10</f>
        <v>183.62740297925504</v>
      </c>
      <c r="BD17" s="139">
        <f t="shared" si="26"/>
        <v>1180.164138038253</v>
      </c>
      <c r="BE17" s="139">
        <f t="shared" si="26"/>
        <v>0</v>
      </c>
      <c r="BF17" s="139">
        <f t="shared" si="26"/>
        <v>121.00877126167435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195.03556433854138</v>
      </c>
      <c r="BN17" s="139">
        <f t="shared" si="27"/>
        <v>1254.602259227132</v>
      </c>
      <c r="BO17" s="139">
        <f t="shared" si="27"/>
        <v>0</v>
      </c>
      <c r="BP17" s="139">
        <f t="shared" si="27"/>
        <v>128.57112730599897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648.80118997694331</v>
      </c>
      <c r="F19" s="165">
        <f>SUM(F14:F17)</f>
        <v>1921.078657441795</v>
      </c>
      <c r="G19" s="165">
        <f>SUM(G14:G17)</f>
        <v>1779.9342022295393</v>
      </c>
      <c r="H19" s="165">
        <f>SUM(H14:H17)</f>
        <v>1912.1859503517228</v>
      </c>
      <c r="K19" s="129"/>
      <c r="M19" s="128"/>
      <c r="N19" s="120" t="s">
        <v>195</v>
      </c>
      <c r="O19" s="165">
        <f>SUM(O14:O17)</f>
        <v>416.09878567758392</v>
      </c>
      <c r="P19" s="165">
        <f>SUM(P14:P17)</f>
        <v>1882.0948255166829</v>
      </c>
      <c r="Q19" s="165">
        <f>SUM(Q14:Q17)</f>
        <v>2265.4649324560614</v>
      </c>
      <c r="R19" s="165">
        <f>SUM(R14:R17)</f>
        <v>2095.551261426875</v>
      </c>
      <c r="U19" s="129"/>
      <c r="W19" s="128"/>
      <c r="X19" s="120" t="s">
        <v>195</v>
      </c>
      <c r="Y19" s="165">
        <f>SUM(Y14:Y17)</f>
        <v>441.59492332874129</v>
      </c>
      <c r="Z19" s="165">
        <f>SUM(Z14:Z17)</f>
        <v>1992.6972499335614</v>
      </c>
      <c r="AA19" s="165">
        <f>SUM(AA14:AA17)</f>
        <v>2416.4933493552335</v>
      </c>
      <c r="AB19" s="165">
        <f>SUM(AB14:AB17)</f>
        <v>2235.8495668037758</v>
      </c>
      <c r="AE19" s="129"/>
      <c r="AG19" s="128"/>
      <c r="AH19" s="120" t="s">
        <v>195</v>
      </c>
      <c r="AI19" s="165">
        <f>SUM(AI14:AI17)</f>
        <v>468.26973184621534</v>
      </c>
      <c r="AJ19" s="165">
        <f>SUM(AJ14:AJ17)</f>
        <v>2112.6571397568623</v>
      </c>
      <c r="AK19" s="165">
        <f>SUM(AK14:AK17)</f>
        <v>2577.7401886274688</v>
      </c>
      <c r="AL19" s="165">
        <f>SUM(AL14:AL17)</f>
        <v>2387.9193544423588</v>
      </c>
      <c r="AO19" s="129"/>
      <c r="AQ19" s="128"/>
      <c r="AR19" s="120" t="s">
        <v>195</v>
      </c>
      <c r="AS19" s="165">
        <f>SUM(AS14:AS17)</f>
        <v>497.4080907739866</v>
      </c>
      <c r="AT19" s="165">
        <f>SUM(AT14:AT17)</f>
        <v>2241.1772152715466</v>
      </c>
      <c r="AU19" s="165">
        <f>SUM(AU14:AU17)</f>
        <v>2751.8404402661085</v>
      </c>
      <c r="AV19" s="165">
        <f>SUM(AV14:AV17)</f>
        <v>2551.125910177982</v>
      </c>
      <c r="AY19" s="129"/>
      <c r="BA19" s="128"/>
      <c r="BB19" s="120" t="s">
        <v>195</v>
      </c>
      <c r="BC19" s="165">
        <f>SUM(BC14:BC17)</f>
        <v>528.7925583163078</v>
      </c>
      <c r="BD19" s="165">
        <f>SUM(BD14:BD17)</f>
        <v>2379.4264522894255</v>
      </c>
      <c r="BE19" s="165">
        <f>SUM(BE14:BE17)</f>
        <v>2939.1391679977128</v>
      </c>
      <c r="BF19" s="165">
        <f>SUM(BF14:BF17)</f>
        <v>2726.851465439956</v>
      </c>
      <c r="BI19" s="129"/>
      <c r="BK19" s="128"/>
      <c r="BL19" s="120" t="s">
        <v>195</v>
      </c>
      <c r="BM19" s="165">
        <f>SUM(BM14:BM17)</f>
        <v>562.59675918856112</v>
      </c>
      <c r="BN19" s="165">
        <f>SUM(BN14:BN17)</f>
        <v>2528.1474230811264</v>
      </c>
      <c r="BO19" s="165">
        <f>SUM(BO14:BO17)</f>
        <v>3140.6418053078701</v>
      </c>
      <c r="BP19" s="165">
        <f>SUM(BP14:BP17)</f>
        <v>2916.0588627884317</v>
      </c>
      <c r="BS19" s="129"/>
    </row>
    <row r="20" spans="3:71" x14ac:dyDescent="0.3">
      <c r="C20" s="128"/>
      <c r="D20" s="120" t="s">
        <v>194</v>
      </c>
      <c r="E20" s="120">
        <f>E18/E19</f>
        <v>3.1596736129180831</v>
      </c>
      <c r="F20" s="120">
        <f>F18/F19</f>
        <v>1.0671088307908658</v>
      </c>
      <c r="G20" s="120">
        <f>G18/G19</f>
        <v>0.59215672055728985</v>
      </c>
      <c r="H20" s="120">
        <f>H18/H19</f>
        <v>0.57944155472756043</v>
      </c>
      <c r="K20" s="129"/>
      <c r="M20" s="128"/>
      <c r="N20" s="120" t="s">
        <v>194</v>
      </c>
      <c r="O20" s="120">
        <f>O18/O19</f>
        <v>3.1915796216501642</v>
      </c>
      <c r="P20" s="120">
        <f>P18/P19</f>
        <v>0.88117547720740064</v>
      </c>
      <c r="Q20" s="120">
        <f>Q18/Q19</f>
        <v>0.84654191939960732</v>
      </c>
      <c r="R20" s="120">
        <f>R18/R19</f>
        <v>0.83745532459187111</v>
      </c>
      <c r="U20" s="129"/>
      <c r="W20" s="128"/>
      <c r="X20" s="120" t="s">
        <v>194</v>
      </c>
      <c r="Y20" s="120">
        <f>Y18/Y19</f>
        <v>3.0073090400392339</v>
      </c>
      <c r="Z20" s="120">
        <f>Z18/Z19</f>
        <v>0.83226682130440899</v>
      </c>
      <c r="AA20" s="120">
        <f>AA18/AA19</f>
        <v>0.79363389630911441</v>
      </c>
      <c r="AB20" s="120">
        <f>AB18/AB19</f>
        <v>0.78490547302155145</v>
      </c>
      <c r="AE20" s="129"/>
      <c r="AG20" s="128"/>
      <c r="AH20" s="120" t="s">
        <v>194</v>
      </c>
      <c r="AI20" s="120">
        <f>AI18/AI19</f>
        <v>3.2101139753469585</v>
      </c>
      <c r="AJ20" s="120">
        <f>AJ18/AJ19</f>
        <v>0.89069894246066417</v>
      </c>
      <c r="AK20" s="120">
        <f>AK18/AK19</f>
        <v>0.84262522314100508</v>
      </c>
      <c r="AL20" s="120">
        <f>AL18/AL19</f>
        <v>0.83318426090685482</v>
      </c>
      <c r="AO20" s="129"/>
      <c r="AQ20" s="128"/>
      <c r="AR20" s="120" t="s">
        <v>194</v>
      </c>
      <c r="AS20" s="120">
        <f>AS18/AS19</f>
        <v>3.2188639097451603</v>
      </c>
      <c r="AT20" s="120">
        <f>AT18/AT19</f>
        <v>0.8952489282737276</v>
      </c>
      <c r="AU20" s="120">
        <f>AU18/AU19</f>
        <v>0.84076706758221198</v>
      </c>
      <c r="AV20" s="120">
        <f>AV18/AV19</f>
        <v>0.83116022567229253</v>
      </c>
      <c r="AY20" s="129"/>
      <c r="BA20" s="128"/>
      <c r="BB20" s="120" t="s">
        <v>194</v>
      </c>
      <c r="BC20" s="120">
        <f>BC18/BC19</f>
        <v>3.2272731294080153</v>
      </c>
      <c r="BD20" s="120">
        <f>BD18/BD19</f>
        <v>0.8996565825065197</v>
      </c>
      <c r="BE20" s="120">
        <f>BE18/BE19</f>
        <v>0.83897315391964922</v>
      </c>
      <c r="BF20" s="120">
        <f>BF18/BF19</f>
        <v>0.82920765220973125</v>
      </c>
      <c r="BI20" s="129"/>
      <c r="BK20" s="128"/>
      <c r="BL20" s="120" t="s">
        <v>194</v>
      </c>
      <c r="BM20" s="120">
        <f>BM18/BM19</f>
        <v>3.4311581015576755</v>
      </c>
      <c r="BN20" s="120">
        <f>BN18/BN19</f>
        <v>0.95862970872672804</v>
      </c>
      <c r="BO20" s="120">
        <f>BO18/BO19</f>
        <v>0.88791345885670792</v>
      </c>
      <c r="BP20" s="120">
        <f>BP18/BP19</f>
        <v>0.87739605621288097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991.00531713395526</v>
      </c>
      <c r="F25" s="139">
        <f t="shared" si="28"/>
        <v>0</v>
      </c>
      <c r="G25" s="139">
        <f t="shared" si="28"/>
        <v>592.37848937264198</v>
      </c>
      <c r="H25" s="139">
        <f t="shared" si="28"/>
        <v>426.45960715445335</v>
      </c>
      <c r="I25" s="120">
        <f>I14</f>
        <v>2050</v>
      </c>
      <c r="J25" s="165">
        <f>SUM(E25:H25)</f>
        <v>2009.8434136610506</v>
      </c>
      <c r="K25" s="129">
        <f>I25/J25</f>
        <v>1.0199799576753106</v>
      </c>
      <c r="M25" s="128"/>
      <c r="N25" s="4" t="s">
        <v>11</v>
      </c>
      <c r="O25" s="139">
        <f t="shared" ref="O25:R28" si="29">O14*O$20</f>
        <v>444.64673847559908</v>
      </c>
      <c r="P25" s="139">
        <f t="shared" si="29"/>
        <v>0</v>
      </c>
      <c r="Q25" s="139">
        <f t="shared" si="29"/>
        <v>1056.5831565867904</v>
      </c>
      <c r="R25" s="139">
        <f t="shared" si="29"/>
        <v>669.3873264953678</v>
      </c>
      <c r="S25" s="120">
        <f>S14</f>
        <v>2186.7465511512801</v>
      </c>
      <c r="T25" s="165">
        <f>SUM(O25:R25)</f>
        <v>2170.6172215577571</v>
      </c>
      <c r="U25" s="129">
        <f>S25/T25</f>
        <v>1.0074307572211869</v>
      </c>
      <c r="W25" s="128"/>
      <c r="X25" s="4" t="s">
        <v>11</v>
      </c>
      <c r="Y25" s="139">
        <f>Y14*Y$20</f>
        <v>447.17639824028834</v>
      </c>
      <c r="Z25" s="139">
        <f t="shared" ref="Z25:AB25" si="30">Z14*Z$20</f>
        <v>0</v>
      </c>
      <c r="AA25" s="139">
        <f t="shared" si="30"/>
        <v>1057.2235026269932</v>
      </c>
      <c r="AB25" s="139">
        <f t="shared" si="30"/>
        <v>669.61408610535091</v>
      </c>
      <c r="AC25" s="120">
        <f>AC14</f>
        <v>2333.9408020800124</v>
      </c>
      <c r="AD25" s="165">
        <f>SUM(Y25:AB25)</f>
        <v>2174.0139869726327</v>
      </c>
      <c r="AE25" s="129">
        <f>AC25/AD25</f>
        <v>1.0735629191282627</v>
      </c>
      <c r="AG25" s="128"/>
      <c r="AH25" s="4" t="s">
        <v>11</v>
      </c>
      <c r="AI25" s="139">
        <f t="shared" ref="AI25:AL28" si="31">AI14*AI$20</f>
        <v>509.27320515926726</v>
      </c>
      <c r="AJ25" s="139">
        <f t="shared" si="31"/>
        <v>0</v>
      </c>
      <c r="AK25" s="139">
        <f t="shared" si="31"/>
        <v>1198.2956824846922</v>
      </c>
      <c r="AL25" s="139">
        <f t="shared" si="31"/>
        <v>759.56371559551178</v>
      </c>
      <c r="AM25" s="120">
        <f>AM14</f>
        <v>2492.3840399622668</v>
      </c>
      <c r="AN25" s="165">
        <f>SUM(AI25:AL25)</f>
        <v>2467.1326032394713</v>
      </c>
      <c r="AO25" s="129">
        <f>AM25/AN25</f>
        <v>1.0102351355941059</v>
      </c>
      <c r="AQ25" s="128"/>
      <c r="AR25" s="4" t="s">
        <v>11</v>
      </c>
      <c r="AS25" s="139">
        <f t="shared" ref="AS25:AV28" si="32">AS14*AS$20</f>
        <v>545.46912881153719</v>
      </c>
      <c r="AT25" s="139">
        <f t="shared" si="32"/>
        <v>0</v>
      </c>
      <c r="AU25" s="139">
        <f t="shared" si="32"/>
        <v>1277.2292019418542</v>
      </c>
      <c r="AV25" s="139">
        <f t="shared" si="32"/>
        <v>809.8453685050049</v>
      </c>
      <c r="AW25" s="120">
        <f>AW14</f>
        <v>2662.939164795906</v>
      </c>
      <c r="AX25" s="165">
        <f>SUM(AS25:AV25)</f>
        <v>2632.5436992583964</v>
      </c>
      <c r="AY25" s="129">
        <f>AW25/AX25</f>
        <v>1.0115460440584794</v>
      </c>
      <c r="BA25" s="128"/>
      <c r="BB25" s="4" t="s">
        <v>11</v>
      </c>
      <c r="BC25" s="139">
        <f t="shared" ref="BC25:BF28" si="33">BC14*BC$20</f>
        <v>584.52787874427668</v>
      </c>
      <c r="BD25" s="139">
        <f t="shared" si="33"/>
        <v>0</v>
      </c>
      <c r="BE25" s="139">
        <f t="shared" si="33"/>
        <v>1362.0932338108546</v>
      </c>
      <c r="BF25" s="139">
        <f t="shared" si="33"/>
        <v>863.94309848827083</v>
      </c>
      <c r="BG25" s="120">
        <f>BG14</f>
        <v>2846.535435076155</v>
      </c>
      <c r="BH25" s="165">
        <f>SUM(BC25:BF25)</f>
        <v>2810.5642110434019</v>
      </c>
      <c r="BI25" s="129">
        <f>BG25/BH25</f>
        <v>1.012798577556568</v>
      </c>
      <c r="BK25" s="128"/>
      <c r="BL25" s="4" t="s">
        <v>11</v>
      </c>
      <c r="BM25" s="139">
        <f t="shared" ref="BM25:BP28" si="34">BM14*BM$20</f>
        <v>664.60380887975498</v>
      </c>
      <c r="BN25" s="139">
        <f t="shared" si="34"/>
        <v>0</v>
      </c>
      <c r="BO25" s="139">
        <f t="shared" si="34"/>
        <v>1541.2955738931266</v>
      </c>
      <c r="BP25" s="139">
        <f t="shared" si="34"/>
        <v>977.95841131006762</v>
      </c>
      <c r="BQ25" s="120">
        <f>BQ14</f>
        <v>3044.1735794193137</v>
      </c>
      <c r="BR25" s="165">
        <f>SUM(BM25:BP25)</f>
        <v>3183.8577940829496</v>
      </c>
      <c r="BS25" s="129">
        <f>BQ25/BR25</f>
        <v>0.95612737009698345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216.49563080702725</v>
      </c>
      <c r="G26" s="139">
        <f t="shared" si="28"/>
        <v>424.87943954144134</v>
      </c>
      <c r="H26" s="139">
        <f t="shared" si="28"/>
        <v>654.54160562687014</v>
      </c>
      <c r="I26" s="120">
        <f>I15</f>
        <v>2050</v>
      </c>
      <c r="J26" s="165">
        <f>SUM(E26:H26)</f>
        <v>1295.9166759753389</v>
      </c>
      <c r="K26" s="129">
        <f>I26/J26</f>
        <v>1.5818918283902161</v>
      </c>
      <c r="M26" s="128"/>
      <c r="N26" s="4" t="s">
        <v>12</v>
      </c>
      <c r="O26" s="139">
        <f t="shared" si="29"/>
        <v>0</v>
      </c>
      <c r="P26" s="139">
        <f t="shared" si="29"/>
        <v>97.048452270177293</v>
      </c>
      <c r="Q26" s="139">
        <f t="shared" si="29"/>
        <v>741.61494011989487</v>
      </c>
      <c r="R26" s="139">
        <f t="shared" si="29"/>
        <v>1005.4146105794106</v>
      </c>
      <c r="S26" s="120">
        <f>S15</f>
        <v>2186.7465511512801</v>
      </c>
      <c r="T26" s="165">
        <f>SUM(O26:R26)</f>
        <v>1844.0780029694829</v>
      </c>
      <c r="U26" s="129">
        <f>S26/T26</f>
        <v>1.1858210702746872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97.831830393562527</v>
      </c>
      <c r="AA26" s="139">
        <f t="shared" si="35"/>
        <v>742.06439853431357</v>
      </c>
      <c r="AB26" s="139">
        <f t="shared" si="35"/>
        <v>1005.7552017677139</v>
      </c>
      <c r="AC26" s="120">
        <f>AC15</f>
        <v>2333.9408020800124</v>
      </c>
      <c r="AD26" s="165">
        <f>SUM(Y26:AB26)</f>
        <v>1845.6514306955901</v>
      </c>
      <c r="AE26" s="129">
        <f>AC26/AD26</f>
        <v>1.2645620745410175</v>
      </c>
      <c r="AG26" s="128"/>
      <c r="AH26" s="4" t="s">
        <v>12</v>
      </c>
      <c r="AI26" s="139">
        <f t="shared" si="31"/>
        <v>0</v>
      </c>
      <c r="AJ26" s="139">
        <f t="shared" si="31"/>
        <v>111.93977858816542</v>
      </c>
      <c r="AK26" s="139">
        <f t="shared" si="31"/>
        <v>840.82086904410096</v>
      </c>
      <c r="AL26" s="139">
        <f t="shared" si="31"/>
        <v>1140.5034868260177</v>
      </c>
      <c r="AM26" s="120">
        <f>AM15</f>
        <v>2492.3840399622668</v>
      </c>
      <c r="AN26" s="165">
        <f>SUM(AI26:AL26)</f>
        <v>2093.2641344582839</v>
      </c>
      <c r="AO26" s="129">
        <f>AM26/AN26</f>
        <v>1.1906686781347215</v>
      </c>
      <c r="AQ26" s="128"/>
      <c r="AR26" s="4" t="s">
        <v>12</v>
      </c>
      <c r="AS26" s="139">
        <f t="shared" si="32"/>
        <v>0</v>
      </c>
      <c r="AT26" s="139">
        <f t="shared" si="32"/>
        <v>120.29005547482645</v>
      </c>
      <c r="AU26" s="139">
        <f t="shared" si="32"/>
        <v>896.07099761934501</v>
      </c>
      <c r="AV26" s="139">
        <f t="shared" si="32"/>
        <v>1215.8180980440545</v>
      </c>
      <c r="AW26" s="120">
        <f>AW15</f>
        <v>2662.939164795906</v>
      </c>
      <c r="AX26" s="165">
        <f>SUM(AS26:AV26)</f>
        <v>2232.1791511382262</v>
      </c>
      <c r="AY26" s="129">
        <f>AW26/AX26</f>
        <v>1.192977348362934</v>
      </c>
      <c r="BA26" s="128"/>
      <c r="BB26" s="4" t="s">
        <v>12</v>
      </c>
      <c r="BC26" s="139">
        <f t="shared" si="33"/>
        <v>0</v>
      </c>
      <c r="BD26" s="139">
        <f t="shared" si="33"/>
        <v>129.30739444931129</v>
      </c>
      <c r="BE26" s="139">
        <f t="shared" si="33"/>
        <v>955.46704242602596</v>
      </c>
      <c r="BF26" s="139">
        <f t="shared" si="33"/>
        <v>1296.8416039791832</v>
      </c>
      <c r="BG26" s="120">
        <f>BG15</f>
        <v>2846.535435076155</v>
      </c>
      <c r="BH26" s="165">
        <f>SUM(BC26:BF26)</f>
        <v>2381.6160408545202</v>
      </c>
      <c r="BI26" s="129">
        <f>BG26/BH26</f>
        <v>1.1952117328092997</v>
      </c>
      <c r="BK26" s="128"/>
      <c r="BL26" s="4" t="s">
        <v>12</v>
      </c>
      <c r="BM26" s="139">
        <f t="shared" si="34"/>
        <v>0</v>
      </c>
      <c r="BN26" s="139">
        <f t="shared" si="34"/>
        <v>147.4598949325075</v>
      </c>
      <c r="BO26" s="139">
        <f t="shared" si="34"/>
        <v>1081.0140116949344</v>
      </c>
      <c r="BP26" s="139">
        <f t="shared" si="34"/>
        <v>1467.7723345439933</v>
      </c>
      <c r="BQ26" s="120">
        <f>BQ15</f>
        <v>3044.1735794193137</v>
      </c>
      <c r="BR26" s="165">
        <f>SUM(BM26:BP26)</f>
        <v>2696.246241171435</v>
      </c>
      <c r="BS26" s="129">
        <f>BQ26/BR26</f>
        <v>1.1290413809150885</v>
      </c>
    </row>
    <row r="27" spans="3:71" x14ac:dyDescent="0.3">
      <c r="C27" s="128"/>
      <c r="D27" s="4" t="s">
        <v>13</v>
      </c>
      <c r="E27" s="139">
        <f t="shared" si="28"/>
        <v>511.32927525718924</v>
      </c>
      <c r="F27" s="139">
        <f t="shared" si="28"/>
        <v>885.83087965114396</v>
      </c>
      <c r="G27" s="139">
        <f t="shared" si="28"/>
        <v>36.742071085916585</v>
      </c>
      <c r="H27" s="139">
        <f t="shared" si="28"/>
        <v>0</v>
      </c>
      <c r="I27" s="120">
        <f>I16</f>
        <v>1054</v>
      </c>
      <c r="J27" s="165">
        <f>SUM(E27:H27)</f>
        <v>1433.9022259942499</v>
      </c>
      <c r="K27" s="129">
        <f>I27/J27</f>
        <v>0.73505709168501332</v>
      </c>
      <c r="M27" s="128"/>
      <c r="N27" s="4" t="s">
        <v>13</v>
      </c>
      <c r="O27" s="139">
        <f t="shared" si="29"/>
        <v>418.74525347839216</v>
      </c>
      <c r="P27" s="139">
        <f t="shared" si="29"/>
        <v>740.6142334659728</v>
      </c>
      <c r="Q27" s="139">
        <f t="shared" si="29"/>
        <v>119.61293554717042</v>
      </c>
      <c r="R27" s="139">
        <f t="shared" si="29"/>
        <v>0</v>
      </c>
      <c r="S27" s="120">
        <f>S16</f>
        <v>1112.9834646689119</v>
      </c>
      <c r="T27" s="165">
        <f>SUM(O27:R27)</f>
        <v>1278.9724224915353</v>
      </c>
      <c r="U27" s="129">
        <f>S27/T27</f>
        <v>0.87021693751671025</v>
      </c>
      <c r="W27" s="128"/>
      <c r="X27" s="4" t="s">
        <v>13</v>
      </c>
      <c r="Y27" s="139">
        <f t="shared" ref="Y27:AB27" si="36">Y16*Y$20</f>
        <v>417.03787674082832</v>
      </c>
      <c r="Z27" s="139">
        <f t="shared" si="36"/>
        <v>739.34214073362136</v>
      </c>
      <c r="AA27" s="139">
        <f t="shared" si="36"/>
        <v>118.52313109254924</v>
      </c>
      <c r="AB27" s="139">
        <f t="shared" si="36"/>
        <v>0</v>
      </c>
      <c r="AC27" s="120">
        <f>AC16</f>
        <v>1176.364579366546</v>
      </c>
      <c r="AD27" s="165">
        <f>SUM(Y27:AB27)</f>
        <v>1274.9031485669989</v>
      </c>
      <c r="AE27" s="129">
        <f>AC27/AD27</f>
        <v>0.92270897651228567</v>
      </c>
      <c r="AG27" s="128"/>
      <c r="AH27" s="4" t="s">
        <v>13</v>
      </c>
      <c r="AI27" s="139">
        <f t="shared" si="31"/>
        <v>470.04904122965036</v>
      </c>
      <c r="AJ27" s="139">
        <f t="shared" si="31"/>
        <v>837.49214354515914</v>
      </c>
      <c r="AK27" s="139">
        <f t="shared" si="31"/>
        <v>132.95235011296424</v>
      </c>
      <c r="AL27" s="139">
        <f t="shared" si="31"/>
        <v>0</v>
      </c>
      <c r="AM27" s="120">
        <f>AM16</f>
        <v>1244.4750082359867</v>
      </c>
      <c r="AN27" s="165">
        <f>SUM(AI27:AL27)</f>
        <v>1440.4935348877739</v>
      </c>
      <c r="AO27" s="129">
        <f>AM27/AN27</f>
        <v>0.86392266129326389</v>
      </c>
      <c r="AQ27" s="128"/>
      <c r="AR27" s="4" t="s">
        <v>13</v>
      </c>
      <c r="AS27" s="139">
        <f t="shared" si="32"/>
        <v>498.64854011421914</v>
      </c>
      <c r="AT27" s="139">
        <f t="shared" si="32"/>
        <v>891.50536386733893</v>
      </c>
      <c r="AU27" s="139">
        <f t="shared" si="32"/>
        <v>140.35661785547973</v>
      </c>
      <c r="AV27" s="139">
        <f t="shared" si="32"/>
        <v>0</v>
      </c>
      <c r="AW27" s="120">
        <f>AW16</f>
        <v>1317.6716292739918</v>
      </c>
      <c r="AX27" s="165">
        <f>SUM(AS27:AV27)</f>
        <v>1530.5105218370377</v>
      </c>
      <c r="AY27" s="129">
        <f>AW27/AX27</f>
        <v>0.86093601479617399</v>
      </c>
      <c r="BA27" s="128"/>
      <c r="BB27" s="4" t="s">
        <v>13</v>
      </c>
      <c r="BC27" s="139">
        <f t="shared" si="33"/>
        <v>529.41435228293722</v>
      </c>
      <c r="BD27" s="139">
        <f t="shared" si="33"/>
        <v>949.61684071875823</v>
      </c>
      <c r="BE27" s="139">
        <f t="shared" si="33"/>
        <v>148.29858134693416</v>
      </c>
      <c r="BF27" s="139">
        <f t="shared" si="33"/>
        <v>0</v>
      </c>
      <c r="BG27" s="120">
        <f>BG16</f>
        <v>1396.3384616119097</v>
      </c>
      <c r="BH27" s="165">
        <f>SUM(BC27:BF27)</f>
        <v>1627.3297743486296</v>
      </c>
      <c r="BI27" s="129">
        <f>BG27/BH27</f>
        <v>0.8580550074251676</v>
      </c>
      <c r="BK27" s="128"/>
      <c r="BL27" s="4" t="s">
        <v>13</v>
      </c>
      <c r="BM27" s="139">
        <f t="shared" si="34"/>
        <v>596.55676264810961</v>
      </c>
      <c r="BN27" s="139">
        <f t="shared" si="34"/>
        <v>1073.3983345431802</v>
      </c>
      <c r="BO27" s="139">
        <f t="shared" si="34"/>
        <v>166.30854279282539</v>
      </c>
      <c r="BP27" s="139">
        <f t="shared" si="34"/>
        <v>0</v>
      </c>
      <c r="BQ27" s="120">
        <f>BQ16</f>
        <v>1480.8887406556896</v>
      </c>
      <c r="BR27" s="165">
        <f>SUM(BM27:BP27)</f>
        <v>1836.2636399841153</v>
      </c>
      <c r="BS27" s="129">
        <f>BQ27/BR27</f>
        <v>0.80646847675342526</v>
      </c>
    </row>
    <row r="28" spans="3:71" x14ac:dyDescent="0.3">
      <c r="C28" s="128"/>
      <c r="D28" s="4" t="s">
        <v>14</v>
      </c>
      <c r="E28" s="139">
        <f t="shared" si="28"/>
        <v>547.66540760885573</v>
      </c>
      <c r="F28" s="139">
        <f t="shared" si="28"/>
        <v>947.67348954182899</v>
      </c>
      <c r="G28" s="139">
        <f t="shared" si="28"/>
        <v>0</v>
      </c>
      <c r="H28" s="139">
        <f t="shared" si="28"/>
        <v>26.998787218676423</v>
      </c>
      <c r="I28" s="120">
        <f>I17</f>
        <v>1108</v>
      </c>
      <c r="J28" s="165">
        <f>SUM(E28:H28)</f>
        <v>1522.3376843693611</v>
      </c>
      <c r="K28" s="129">
        <f>I28/J28</f>
        <v>0.72782800516364843</v>
      </c>
      <c r="M28" s="128"/>
      <c r="N28" s="4" t="s">
        <v>14</v>
      </c>
      <c r="O28" s="139">
        <f t="shared" si="29"/>
        <v>464.62041300796483</v>
      </c>
      <c r="P28" s="139">
        <f t="shared" si="29"/>
        <v>820.79312028809238</v>
      </c>
      <c r="Q28" s="139">
        <f t="shared" si="29"/>
        <v>0</v>
      </c>
      <c r="R28" s="139">
        <f t="shared" si="29"/>
        <v>80.128624762370194</v>
      </c>
      <c r="S28" s="120">
        <f>S17</f>
        <v>1172.7332381057306</v>
      </c>
      <c r="T28" s="165">
        <f>SUM(O28:R28)</f>
        <v>1365.5421580584275</v>
      </c>
      <c r="U28" s="129">
        <f>S28/T28</f>
        <v>0.85880412492951597</v>
      </c>
      <c r="W28" s="128"/>
      <c r="X28" s="4" t="s">
        <v>14</v>
      </c>
      <c r="Y28" s="139">
        <f t="shared" ref="Y28:AB28" si="37">Y17*Y$20</f>
        <v>463.79812998083963</v>
      </c>
      <c r="Z28" s="139">
        <f t="shared" si="37"/>
        <v>821.28183489705873</v>
      </c>
      <c r="AA28" s="139">
        <f t="shared" si="37"/>
        <v>0</v>
      </c>
      <c r="AB28" s="139">
        <f t="shared" si="37"/>
        <v>79.561273964083668</v>
      </c>
      <c r="AC28" s="120">
        <f>AC17</f>
        <v>1242.3889058947407</v>
      </c>
      <c r="AD28" s="165">
        <f>SUM(Y28:AB28)</f>
        <v>1364.6412388419822</v>
      </c>
      <c r="AE28" s="129">
        <f>AC28/AD28</f>
        <v>0.91041430563025982</v>
      </c>
      <c r="AG28" s="128"/>
      <c r="AH28" s="4" t="s">
        <v>14</v>
      </c>
      <c r="AI28" s="139">
        <f t="shared" si="31"/>
        <v>523.87696404259088</v>
      </c>
      <c r="AJ28" s="139">
        <f t="shared" si="31"/>
        <v>932.30955803008408</v>
      </c>
      <c r="AK28" s="139">
        <f t="shared" si="31"/>
        <v>0</v>
      </c>
      <c r="AL28" s="139">
        <f t="shared" si="31"/>
        <v>89.509620014701198</v>
      </c>
      <c r="AM28" s="120">
        <f>AM17</f>
        <v>1317.3433265123847</v>
      </c>
      <c r="AN28" s="165">
        <f>SUM(AI28:AL28)</f>
        <v>1545.6961420873761</v>
      </c>
      <c r="AO28" s="129">
        <f>AM28/AN28</f>
        <v>0.85226539074710139</v>
      </c>
      <c r="AQ28" s="128"/>
      <c r="AR28" s="4" t="s">
        <v>14</v>
      </c>
      <c r="AS28" s="139">
        <f t="shared" si="32"/>
        <v>556.97128288187355</v>
      </c>
      <c r="AT28" s="139">
        <f t="shared" si="32"/>
        <v>994.61608070118405</v>
      </c>
      <c r="AU28" s="139">
        <f t="shared" si="32"/>
        <v>0</v>
      </c>
      <c r="AV28" s="139">
        <f t="shared" si="32"/>
        <v>94.730920672904787</v>
      </c>
      <c r="AW28" s="120">
        <f>AW17</f>
        <v>1398.0016976238194</v>
      </c>
      <c r="AX28" s="165">
        <f>SUM(AS28:AV28)</f>
        <v>1646.3182842559625</v>
      </c>
      <c r="AY28" s="129">
        <f>AW28/AX28</f>
        <v>0.84916854231235894</v>
      </c>
      <c r="BA28" s="128"/>
      <c r="BB28" s="4" t="s">
        <v>14</v>
      </c>
      <c r="BC28" s="139">
        <f t="shared" si="33"/>
        <v>592.61578345792714</v>
      </c>
      <c r="BD28" s="139">
        <f t="shared" si="33"/>
        <v>1061.7424352242472</v>
      </c>
      <c r="BE28" s="139">
        <f t="shared" si="33"/>
        <v>0</v>
      </c>
      <c r="BF28" s="139">
        <f t="shared" si="33"/>
        <v>100.34139911467739</v>
      </c>
      <c r="BG28" s="120">
        <f>BG17</f>
        <v>1484.8003122791824</v>
      </c>
      <c r="BH28" s="165">
        <f>SUM(BC28:BF28)</f>
        <v>1754.6996177968517</v>
      </c>
      <c r="BI28" s="129">
        <f>BG28/BH28</f>
        <v>0.84618489524916707</v>
      </c>
      <c r="BK28" s="128"/>
      <c r="BL28" s="4" t="s">
        <v>14</v>
      </c>
      <c r="BM28" s="139">
        <f t="shared" si="34"/>
        <v>669.19785667205952</v>
      </c>
      <c r="BN28" s="139">
        <f t="shared" si="34"/>
        <v>1202.6989983308006</v>
      </c>
      <c r="BO28" s="139">
        <f t="shared" si="34"/>
        <v>0</v>
      </c>
      <c r="BP28" s="139">
        <f t="shared" si="34"/>
        <v>112.80780004112775</v>
      </c>
      <c r="BQ28" s="120">
        <f>BQ17</f>
        <v>1578.2089508716722</v>
      </c>
      <c r="BR28" s="165">
        <f>SUM(BM28:BP28)</f>
        <v>1984.7046550439879</v>
      </c>
      <c r="BS28" s="129">
        <f>BQ28/BR28</f>
        <v>0.79518579596251993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1917.8110322538555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2140.6666703923165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1.0000000000000002</v>
      </c>
      <c r="R31" s="120">
        <f>R29/R30</f>
        <v>1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1.0000000000000002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1010.8055614262994</v>
      </c>
      <c r="F36" s="139">
        <f t="shared" si="38"/>
        <v>0</v>
      </c>
      <c r="G36" s="139">
        <f t="shared" si="38"/>
        <v>604.21418651807176</v>
      </c>
      <c r="H36" s="139">
        <f t="shared" si="38"/>
        <v>434.98025205562891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447.95080043840386</v>
      </c>
      <c r="P36" s="139">
        <f t="shared" ref="P36:R36" si="39">P25*$U25</f>
        <v>0</v>
      </c>
      <c r="Q36" s="139">
        <f t="shared" si="39"/>
        <v>1064.4343695073821</v>
      </c>
      <c r="R36" s="139">
        <f t="shared" si="39"/>
        <v>674.36138120549424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480.0719994601065</v>
      </c>
      <c r="Z36" s="139">
        <f t="shared" ref="Z36:AB36" si="40">Z25*$AE25</f>
        <v>0</v>
      </c>
      <c r="AA36" s="139">
        <f t="shared" si="40"/>
        <v>1134.9959496512413</v>
      </c>
      <c r="AB36" s="139">
        <f t="shared" si="40"/>
        <v>718.87285296866435</v>
      </c>
      <c r="AC36" s="120">
        <f>AC25</f>
        <v>2333.9408020800124</v>
      </c>
      <c r="AD36" s="165">
        <f>SUM(Y36:AB36)</f>
        <v>2333.940802080012</v>
      </c>
      <c r="AE36" s="129">
        <f>AC36/AD36</f>
        <v>1.0000000000000002</v>
      </c>
      <c r="AG36" s="128"/>
      <c r="AH36" s="4" t="s">
        <v>11</v>
      </c>
      <c r="AI36" s="139">
        <f>AI25*$AO25</f>
        <v>514.48568546851732</v>
      </c>
      <c r="AJ36" s="139">
        <f t="shared" ref="AJ36:AL36" si="41">AJ25*$AO25</f>
        <v>0</v>
      </c>
      <c r="AK36" s="139">
        <f t="shared" si="41"/>
        <v>1210.5604012767546</v>
      </c>
      <c r="AL36" s="139">
        <f t="shared" si="41"/>
        <v>767.33795321699472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551.76713940533557</v>
      </c>
      <c r="AT36" s="139">
        <f t="shared" ref="AT36:AV36" si="42">AT25*$AY25</f>
        <v>0</v>
      </c>
      <c r="AU36" s="139">
        <f t="shared" si="42"/>
        <v>1291.9761465802512</v>
      </c>
      <c r="AV36" s="139">
        <f t="shared" si="42"/>
        <v>819.19587881031919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592.00900413436148</v>
      </c>
      <c r="BD36" s="139">
        <f t="shared" ref="BD36:BF36" si="43">BD25*$BI25</f>
        <v>0</v>
      </c>
      <c r="BE36" s="139">
        <f t="shared" si="43"/>
        <v>1379.5260897030594</v>
      </c>
      <c r="BF36" s="139">
        <f t="shared" si="43"/>
        <v>875.00034123873468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635.44589194063838</v>
      </c>
      <c r="BN36" s="139">
        <f t="shared" ref="BN36:BP36" si="44">BN25*$BS25</f>
        <v>0</v>
      </c>
      <c r="BO36" s="139">
        <f t="shared" si="44"/>
        <v>1473.674883608556</v>
      </c>
      <c r="BP36" s="139">
        <f t="shared" si="44"/>
        <v>935.05280387011896</v>
      </c>
      <c r="BQ36" s="120">
        <f>BQ25</f>
        <v>3044.1735794193137</v>
      </c>
      <c r="BR36" s="165">
        <f>SUM(BM36:BP36)</f>
        <v>3044.1735794193132</v>
      </c>
      <c r="BS36" s="129">
        <f>BQ36/BR36</f>
        <v>1.0000000000000002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342.47266925582153</v>
      </c>
      <c r="G37" s="139">
        <f t="shared" si="38"/>
        <v>672.11331346162092</v>
      </c>
      <c r="H37" s="139">
        <f t="shared" si="38"/>
        <v>1035.4140172825573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115.08209953952354</v>
      </c>
      <c r="Q37" s="139">
        <f t="shared" si="45"/>
        <v>879.4226220246718</v>
      </c>
      <c r="R37" s="139">
        <f t="shared" si="45"/>
        <v>1192.2418295870846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123.7144223986284</v>
      </c>
      <c r="AA37" s="139">
        <f t="shared" si="46"/>
        <v>938.38649525358403</v>
      </c>
      <c r="AB37" s="139">
        <f t="shared" si="46"/>
        <v>1271.8398844277999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133.28318820226434</v>
      </c>
      <c r="AK37" s="139">
        <f t="shared" si="47"/>
        <v>1001.1390726928275</v>
      </c>
      <c r="AL37" s="139">
        <f t="shared" si="47"/>
        <v>1357.9617790671753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143.5033114147887</v>
      </c>
      <c r="AU37" s="139">
        <f t="shared" si="48"/>
        <v>1068.9924026848551</v>
      </c>
      <c r="AV37" s="139">
        <f t="shared" si="48"/>
        <v>1450.4434506962618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154.54971498481697</v>
      </c>
      <c r="BE37" s="139">
        <f t="shared" si="49"/>
        <v>1141.9854194201871</v>
      </c>
      <c r="BF37" s="139">
        <f t="shared" si="49"/>
        <v>1550.0003006711513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166.48832340419213</v>
      </c>
      <c r="BO37" s="139">
        <f t="shared" si="50"/>
        <v>1220.5095525526085</v>
      </c>
      <c r="BP37" s="139">
        <f t="shared" si="50"/>
        <v>1657.1757034625136</v>
      </c>
      <c r="BQ37" s="120">
        <f>BQ26</f>
        <v>3044.1735794193137</v>
      </c>
      <c r="BR37" s="165">
        <f>SUM(BM37:BP37)</f>
        <v>3044.1735794193146</v>
      </c>
      <c r="BS37" s="129">
        <f>BQ37/BR37</f>
        <v>0.99999999999999967</v>
      </c>
    </row>
    <row r="38" spans="3:71" x14ac:dyDescent="0.3">
      <c r="C38" s="128"/>
      <c r="D38" s="4" t="s">
        <v>13</v>
      </c>
      <c r="E38" s="139">
        <f t="shared" si="38"/>
        <v>375.85620996395517</v>
      </c>
      <c r="F38" s="139">
        <f t="shared" si="38"/>
        <v>651.13627012114694</v>
      </c>
      <c r="G38" s="139">
        <f t="shared" si="38"/>
        <v>27.007519914897863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364.39921208162497</v>
      </c>
      <c r="P38" s="139">
        <f t="shared" si="51"/>
        <v>644.49505012804468</v>
      </c>
      <c r="Q38" s="139">
        <f t="shared" si="51"/>
        <v>104.0892024592423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384.80459241438643</v>
      </c>
      <c r="Z38" s="139">
        <f t="shared" si="52"/>
        <v>682.19762996872203</v>
      </c>
      <c r="AA38" s="139">
        <f t="shared" si="52"/>
        <v>109.36235698343756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406.08601863746668</v>
      </c>
      <c r="AJ38" s="139">
        <f t="shared" si="53"/>
        <v>723.52844146373411</v>
      </c>
      <c r="AK38" s="139">
        <f t="shared" si="53"/>
        <v>114.86054813478584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429.30448690986594</v>
      </c>
      <c r="AT38" s="139">
        <f t="shared" si="54"/>
        <v>767.52907513735977</v>
      </c>
      <c r="AU38" s="139">
        <f t="shared" si="54"/>
        <v>120.83806722676623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454.26663597912597</v>
      </c>
      <c r="BD38" s="139">
        <f t="shared" si="55"/>
        <v>814.82348531399828</v>
      </c>
      <c r="BE38" s="139">
        <f t="shared" si="55"/>
        <v>127.24834031878541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481.10422366977559</v>
      </c>
      <c r="BN38" s="139">
        <f t="shared" si="56"/>
        <v>865.66191980870212</v>
      </c>
      <c r="BO38" s="139">
        <f t="shared" si="56"/>
        <v>134.12259717721173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398.60622111708989</v>
      </c>
      <c r="F39" s="139">
        <f t="shared" si="38"/>
        <v>689.74330543970302</v>
      </c>
      <c r="G39" s="139">
        <f t="shared" si="38"/>
        <v>0</v>
      </c>
      <c r="H39" s="139">
        <f t="shared" si="38"/>
        <v>19.650473443207069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399.01792721769556</v>
      </c>
      <c r="P39" s="139">
        <f t="shared" si="57"/>
        <v>704.90051741718207</v>
      </c>
      <c r="Q39" s="139">
        <f t="shared" si="57"/>
        <v>0</v>
      </c>
      <c r="R39" s="139">
        <f t="shared" si="57"/>
        <v>68.814793470852877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422.24845245911911</v>
      </c>
      <c r="Z39" s="139">
        <f t="shared" si="58"/>
        <v>747.70673144455145</v>
      </c>
      <c r="AA39" s="139">
        <f t="shared" si="58"/>
        <v>0</v>
      </c>
      <c r="AB39" s="139">
        <f t="shared" si="58"/>
        <v>72.433721991070101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446.48220546316389</v>
      </c>
      <c r="AJ39" s="139">
        <f t="shared" si="59"/>
        <v>794.57516977176704</v>
      </c>
      <c r="AK39" s="139">
        <f t="shared" si="59"/>
        <v>0</v>
      </c>
      <c r="AL39" s="139">
        <f t="shared" si="59"/>
        <v>76.28595127745389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472.9624923946451</v>
      </c>
      <c r="AT39" s="139">
        <f t="shared" si="60"/>
        <v>844.59668740945597</v>
      </c>
      <c r="AU39" s="139">
        <f t="shared" si="60"/>
        <v>0</v>
      </c>
      <c r="AV39" s="139">
        <f t="shared" si="60"/>
        <v>80.442517819718262</v>
      </c>
      <c r="AW39" s="120">
        <f>AW28</f>
        <v>1398.0016976238194</v>
      </c>
      <c r="AX39" s="165">
        <f>SUM(AS39:AV39)</f>
        <v>1398.0016976238192</v>
      </c>
      <c r="AY39" s="129">
        <f>AW39/AX39</f>
        <v>1.0000000000000002</v>
      </c>
      <c r="BA39" s="128"/>
      <c r="BB39" s="4" t="s">
        <v>14</v>
      </c>
      <c r="BC39" s="139">
        <f t="shared" ref="BC39:BF39" si="61">BC28*$BI28</f>
        <v>501.46252464834913</v>
      </c>
      <c r="BD39" s="139">
        <f t="shared" si="61"/>
        <v>898.4304113318251</v>
      </c>
      <c r="BE39" s="139">
        <f t="shared" si="61"/>
        <v>0</v>
      </c>
      <c r="BF39" s="139">
        <f t="shared" si="61"/>
        <v>84.907376299008149</v>
      </c>
      <c r="BG39" s="120">
        <f>BG28</f>
        <v>1484.8003122791824</v>
      </c>
      <c r="BH39" s="165">
        <f>SUM(BC39:BF39)</f>
        <v>1484.8003122791822</v>
      </c>
      <c r="BI39" s="129">
        <f>BG39/BH39</f>
        <v>1.0000000000000002</v>
      </c>
      <c r="BK39" s="128"/>
      <c r="BL39" s="4" t="s">
        <v>14</v>
      </c>
      <c r="BM39" s="139">
        <f t="shared" ref="BM39:BP39" si="62">BM28*$BS28</f>
        <v>532.136630314184</v>
      </c>
      <c r="BN39" s="139">
        <f t="shared" si="62"/>
        <v>956.36916029100303</v>
      </c>
      <c r="BO39" s="139">
        <f t="shared" si="62"/>
        <v>0</v>
      </c>
      <c r="BP39" s="139">
        <f t="shared" si="62"/>
        <v>89.703160266484957</v>
      </c>
      <c r="BQ39" s="120">
        <f>BQ28</f>
        <v>1578.2089508716722</v>
      </c>
      <c r="BR39" s="165">
        <f>SUM(BM39:BP39)</f>
        <v>1578.208950871672</v>
      </c>
      <c r="BS39" s="129">
        <f>BQ39/BR39</f>
        <v>1.0000000000000002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1785.2679925073446</v>
      </c>
      <c r="F41" s="165">
        <f>SUM(F36:F39)</f>
        <v>1683.3522448166714</v>
      </c>
      <c r="G41" s="165">
        <f>SUM(G36:G39)</f>
        <v>1303.3350198945905</v>
      </c>
      <c r="H41" s="165">
        <f>SUM(H36:H39)</f>
        <v>1490.0447427813933</v>
      </c>
      <c r="K41" s="129"/>
      <c r="M41" s="128"/>
      <c r="N41" s="120" t="s">
        <v>195</v>
      </c>
      <c r="O41" s="165">
        <f>SUM(O36:O39)</f>
        <v>1211.3679397377243</v>
      </c>
      <c r="P41" s="165">
        <f>SUM(P36:P39)</f>
        <v>1464.4776670847502</v>
      </c>
      <c r="Q41" s="165">
        <f>SUM(Q36:Q39)</f>
        <v>2047.9461939912962</v>
      </c>
      <c r="R41" s="165">
        <f>SUM(R36:R39)</f>
        <v>1935.4180042634318</v>
      </c>
      <c r="U41" s="129"/>
      <c r="W41" s="128"/>
      <c r="X41" s="120" t="s">
        <v>195</v>
      </c>
      <c r="Y41" s="165">
        <f>SUM(Y36:Y39)</f>
        <v>1287.1250443336121</v>
      </c>
      <c r="Z41" s="165">
        <f>SUM(Z36:Z39)</f>
        <v>1553.6187838119017</v>
      </c>
      <c r="AA41" s="165">
        <f>SUM(AA36:AA39)</f>
        <v>2182.7448018882628</v>
      </c>
      <c r="AB41" s="165">
        <f>SUM(AB36:AB39)</f>
        <v>2063.1464593875344</v>
      </c>
      <c r="AE41" s="129"/>
      <c r="AG41" s="128"/>
      <c r="AH41" s="120" t="s">
        <v>195</v>
      </c>
      <c r="AI41" s="165">
        <f>SUM(AI36:AI39)</f>
        <v>1367.0539095691479</v>
      </c>
      <c r="AJ41" s="165">
        <f>SUM(AJ36:AJ39)</f>
        <v>1651.3867994377656</v>
      </c>
      <c r="AK41" s="165">
        <f>SUM(AK36:AK39)</f>
        <v>2326.5600221043678</v>
      </c>
      <c r="AL41" s="165">
        <f>SUM(AL36:AL39)</f>
        <v>2201.5856835616241</v>
      </c>
      <c r="AO41" s="129"/>
      <c r="AQ41" s="128"/>
      <c r="AR41" s="120" t="s">
        <v>195</v>
      </c>
      <c r="AS41" s="165">
        <f>SUM(AS36:AS39)</f>
        <v>1454.0341187098466</v>
      </c>
      <c r="AT41" s="165">
        <f>SUM(AT36:AT39)</f>
        <v>1755.6290739616043</v>
      </c>
      <c r="AU41" s="165">
        <f>SUM(AU36:AU39)</f>
        <v>2481.8066164918723</v>
      </c>
      <c r="AV41" s="165">
        <f>SUM(AV36:AV39)</f>
        <v>2350.0818473262993</v>
      </c>
      <c r="AY41" s="129"/>
      <c r="BA41" s="128"/>
      <c r="BB41" s="120" t="s">
        <v>195</v>
      </c>
      <c r="BC41" s="165">
        <f>SUM(BC36:BC39)</f>
        <v>1547.7381647618367</v>
      </c>
      <c r="BD41" s="165">
        <f>SUM(BD36:BD39)</f>
        <v>1867.8036116306403</v>
      </c>
      <c r="BE41" s="165">
        <f>SUM(BE36:BE39)</f>
        <v>2648.7598494420317</v>
      </c>
      <c r="BF41" s="165">
        <f>SUM(BF36:BF39)</f>
        <v>2509.9080182088942</v>
      </c>
      <c r="BI41" s="129"/>
      <c r="BK41" s="128"/>
      <c r="BL41" s="120" t="s">
        <v>195</v>
      </c>
      <c r="BM41" s="165">
        <f>SUM(BM36:BM39)</f>
        <v>1648.686745924598</v>
      </c>
      <c r="BN41" s="165">
        <f>SUM(BN36:BN39)</f>
        <v>1988.5194035038974</v>
      </c>
      <c r="BO41" s="165">
        <f>SUM(BO36:BO39)</f>
        <v>2828.3070333383766</v>
      </c>
      <c r="BP41" s="165">
        <f>SUM(BP36:BP39)</f>
        <v>2681.9316675991176</v>
      </c>
      <c r="BS41" s="129"/>
    </row>
    <row r="42" spans="3:71" x14ac:dyDescent="0.3">
      <c r="C42" s="128"/>
      <c r="D42" s="120" t="s">
        <v>194</v>
      </c>
      <c r="E42" s="120">
        <f>E40/E41</f>
        <v>1.1482869847012991</v>
      </c>
      <c r="F42" s="120">
        <f>F40/F41</f>
        <v>1.2178081006588488</v>
      </c>
      <c r="G42" s="120">
        <f>G40/G41</f>
        <v>0.80869460569335738</v>
      </c>
      <c r="H42" s="120">
        <f>H40/H41</f>
        <v>0.7436018316683235</v>
      </c>
      <c r="K42" s="129"/>
      <c r="M42" s="128"/>
      <c r="N42" s="120" t="s">
        <v>194</v>
      </c>
      <c r="O42" s="120">
        <f>O40/O41</f>
        <v>1.0962915241503639</v>
      </c>
      <c r="P42" s="120">
        <f>P40/P41</f>
        <v>1.1324555118178301</v>
      </c>
      <c r="Q42" s="120">
        <f>Q40/Q41</f>
        <v>0.93645577109434874</v>
      </c>
      <c r="R42" s="120">
        <f>R40/R41</f>
        <v>0.90674498117269919</v>
      </c>
      <c r="U42" s="129"/>
      <c r="W42" s="128"/>
      <c r="X42" s="120" t="s">
        <v>194</v>
      </c>
      <c r="Y42" s="120">
        <f>Y40/Y41</f>
        <v>1.0317664245663969</v>
      </c>
      <c r="Z42" s="120">
        <f>Z40/Z41</f>
        <v>1.0674792447830197</v>
      </c>
      <c r="AA42" s="120">
        <f>AA40/AA41</f>
        <v>0.87862357092537058</v>
      </c>
      <c r="AB42" s="120">
        <f>AB40/AB41</f>
        <v>0.85060881347130213</v>
      </c>
      <c r="AE42" s="129"/>
      <c r="AG42" s="128"/>
      <c r="AH42" s="120" t="s">
        <v>194</v>
      </c>
      <c r="AI42" s="120">
        <f>AI40/AI41</f>
        <v>1.0995902940691413</v>
      </c>
      <c r="AJ42" s="120">
        <f>AJ40/AJ41</f>
        <v>1.1394916568329541</v>
      </c>
      <c r="AK42" s="120">
        <f>AK40/AK41</f>
        <v>0.93359676131507074</v>
      </c>
      <c r="AL42" s="120">
        <f>AL40/AL41</f>
        <v>0.90370174428895489</v>
      </c>
      <c r="AO42" s="129"/>
      <c r="AQ42" s="128"/>
      <c r="AR42" s="120" t="s">
        <v>194</v>
      </c>
      <c r="AS42" s="120">
        <f>AS40/AS41</f>
        <v>1.1011357513593039</v>
      </c>
      <c r="AT42" s="120">
        <f>AT40/AT41</f>
        <v>1.1428447670417365</v>
      </c>
      <c r="AU42" s="120">
        <f>AU40/AU41</f>
        <v>0.93224701797560705</v>
      </c>
      <c r="AV42" s="120">
        <f>AV40/AV41</f>
        <v>0.90226405928557263</v>
      </c>
      <c r="AY42" s="129"/>
      <c r="BA42" s="128"/>
      <c r="BB42" s="120" t="s">
        <v>194</v>
      </c>
      <c r="BC42" s="120">
        <f>BC40/BC41</f>
        <v>1.1026141587377236</v>
      </c>
      <c r="BD42" s="120">
        <f>BD40/BD41</f>
        <v>1.146087659892391</v>
      </c>
      <c r="BE42" s="120">
        <f>BE40/BE41</f>
        <v>0.93094844294897272</v>
      </c>
      <c r="BF42" s="120">
        <f>BF40/BF41</f>
        <v>0.90088006619290473</v>
      </c>
      <c r="BI42" s="129"/>
      <c r="BK42" s="128"/>
      <c r="BL42" s="120" t="s">
        <v>194</v>
      </c>
      <c r="BM42" s="120">
        <f>BM40/BM41</f>
        <v>1.1708460888471341</v>
      </c>
      <c r="BN42" s="120">
        <f>BN40/BN41</f>
        <v>1.2187747444334849</v>
      </c>
      <c r="BO42" s="120">
        <f>BO40/BO41</f>
        <v>0.98596725727098888</v>
      </c>
      <c r="BP42" s="120">
        <f>BP40/BP41</f>
        <v>0.95399095241886189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1160.694870249509</v>
      </c>
      <c r="F47" s="139">
        <f t="shared" ref="F47:H47" si="63">F36*F$42</f>
        <v>0</v>
      </c>
      <c r="G47" s="139">
        <f t="shared" si="63"/>
        <v>488.62475332056471</v>
      </c>
      <c r="H47" s="139">
        <f t="shared" si="63"/>
        <v>323.4521121681147</v>
      </c>
      <c r="I47" s="120">
        <f>I36</f>
        <v>2050</v>
      </c>
      <c r="J47" s="165">
        <f>SUM(E47:H47)</f>
        <v>1972.7717357381885</v>
      </c>
      <c r="K47" s="129">
        <f>I47/J47</f>
        <v>1.0391470857285543</v>
      </c>
      <c r="L47" s="150"/>
      <c r="M47" s="128"/>
      <c r="N47" s="4" t="s">
        <v>11</v>
      </c>
      <c r="O47" s="139">
        <f>O36*O$42</f>
        <v>491.08466575699327</v>
      </c>
      <c r="P47" s="139">
        <f t="shared" ref="P47:R47" si="64">P36*P$42</f>
        <v>0</v>
      </c>
      <c r="Q47" s="139">
        <f t="shared" si="64"/>
        <v>996.79570827636246</v>
      </c>
      <c r="R47" s="139">
        <f t="shared" si="64"/>
        <v>611.47379790477135</v>
      </c>
      <c r="S47" s="120">
        <f>S36</f>
        <v>2186.7465511512801</v>
      </c>
      <c r="T47" s="165">
        <f>SUM(O47:R47)</f>
        <v>2099.3541719381274</v>
      </c>
      <c r="U47" s="129">
        <f>S47/T47</f>
        <v>1.0416282208982737</v>
      </c>
      <c r="W47" s="128"/>
      <c r="X47" s="4" t="s">
        <v>11</v>
      </c>
      <c r="Y47" s="139">
        <f>Y36*Y$42</f>
        <v>495.32217041739528</v>
      </c>
      <c r="Z47" s="139">
        <f t="shared" ref="Z47:AB47" si="65">Z36*Z$42</f>
        <v>0</v>
      </c>
      <c r="AA47" s="139">
        <f t="shared" si="65"/>
        <v>997.23419426840576</v>
      </c>
      <c r="AB47" s="139">
        <f t="shared" si="65"/>
        <v>611.47958450040539</v>
      </c>
      <c r="AC47" s="120">
        <f>AC36</f>
        <v>2333.9408020800124</v>
      </c>
      <c r="AD47" s="165">
        <f>SUM(Y47:AB47)</f>
        <v>2104.0359491862064</v>
      </c>
      <c r="AE47" s="129">
        <f>AC47/AD47</f>
        <v>1.1092685003707889</v>
      </c>
      <c r="AG47" s="128"/>
      <c r="AH47" s="4" t="s">
        <v>11</v>
      </c>
      <c r="AI47" s="139">
        <f>AI36*AI$42</f>
        <v>565.72346617869073</v>
      </c>
      <c r="AJ47" s="139">
        <f t="shared" ref="AJ47:AL47" si="66">AJ36*AJ$42</f>
        <v>0</v>
      </c>
      <c r="AK47" s="139">
        <f t="shared" si="66"/>
        <v>1130.1752700082507</v>
      </c>
      <c r="AL47" s="139">
        <f t="shared" si="66"/>
        <v>693.44464678131465</v>
      </c>
      <c r="AM47" s="120">
        <f>AM36</f>
        <v>2492.3840399622668</v>
      </c>
      <c r="AN47" s="165">
        <f>SUM(AI47:AL47)</f>
        <v>2389.3433829682558</v>
      </c>
      <c r="AO47" s="129">
        <f>AM47/AN47</f>
        <v>1.0431250935836627</v>
      </c>
      <c r="BA47" s="128"/>
      <c r="BB47" s="4" t="s">
        <v>11</v>
      </c>
      <c r="BC47" s="139">
        <f>BC36*BC$42</f>
        <v>652.75751005876657</v>
      </c>
      <c r="BD47" s="139">
        <f t="shared" ref="BD47:BF47" si="67">BD36*BD$42</f>
        <v>0</v>
      </c>
      <c r="BE47" s="139">
        <f t="shared" si="67"/>
        <v>1284.267665216548</v>
      </c>
      <c r="BF47" s="139">
        <f t="shared" si="67"/>
        <v>788.27036533396551</v>
      </c>
      <c r="BG47" s="120">
        <f>BG36</f>
        <v>2846.535435076155</v>
      </c>
      <c r="BH47" s="165">
        <f>SUM(BC47:BF47)</f>
        <v>2725.2955406092801</v>
      </c>
      <c r="BI47" s="129">
        <f>BG47/BH47</f>
        <v>1.0444868795550042</v>
      </c>
      <c r="BK47" s="128"/>
      <c r="BL47" s="4" t="s">
        <v>11</v>
      </c>
      <c r="BM47" s="139">
        <f>BM36*BM$42</f>
        <v>744.0093372526751</v>
      </c>
      <c r="BN47" s="139">
        <f t="shared" ref="BN47:BP47" si="68">BN36*BN$42</f>
        <v>0</v>
      </c>
      <c r="BO47" s="139">
        <f t="shared" si="68"/>
        <v>1452.9951831006717</v>
      </c>
      <c r="BP47" s="139">
        <f t="shared" si="68"/>
        <v>892.03191492598205</v>
      </c>
      <c r="BQ47" s="120">
        <f>BQ36</f>
        <v>3044.1735794193137</v>
      </c>
      <c r="BR47" s="165">
        <f>SUM(BM47:BP47)</f>
        <v>3089.036435279329</v>
      </c>
      <c r="BS47" s="129">
        <f>BQ47/BR47</f>
        <v>0.98547674758780934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417.06599087399815</v>
      </c>
      <c r="G48" s="139">
        <f t="shared" si="69"/>
        <v>543.53441101110138</v>
      </c>
      <c r="H48" s="139">
        <f t="shared" si="69"/>
        <v>769.93575978636682</v>
      </c>
      <c r="I48" s="120">
        <f>I37</f>
        <v>2050</v>
      </c>
      <c r="J48" s="165">
        <f>SUM(E48:H48)</f>
        <v>1730.5361616714663</v>
      </c>
      <c r="K48" s="129">
        <f>I48/J48</f>
        <v>1.1846039657558929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130.32535793510161</v>
      </c>
      <c r="Q48" s="139">
        <f t="shared" si="70"/>
        <v>823.54038962592801</v>
      </c>
      <c r="R48" s="139">
        <f t="shared" si="70"/>
        <v>1081.0592953222454</v>
      </c>
      <c r="S48" s="120">
        <f>S37</f>
        <v>2186.7465511512801</v>
      </c>
      <c r="T48" s="165">
        <f>SUM(O48:R48)</f>
        <v>2034.925042883275</v>
      </c>
      <c r="U48" s="129">
        <f>S48/T48</f>
        <v>1.074607911873201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132.06257819085533</v>
      </c>
      <c r="AA48" s="139">
        <f t="shared" si="71"/>
        <v>824.48849336784735</v>
      </c>
      <c r="AB48" s="139">
        <f t="shared" si="71"/>
        <v>1081.8382150186089</v>
      </c>
      <c r="AC48" s="120">
        <f>AC37</f>
        <v>2333.9408020800124</v>
      </c>
      <c r="AD48" s="165">
        <f>SUM(Y48:AB48)</f>
        <v>2038.3892865773116</v>
      </c>
      <c r="AE48" s="129">
        <f>AC48/AD48</f>
        <v>1.1449926750738402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151.87508095257664</v>
      </c>
      <c r="AK48" s="139">
        <f t="shared" si="72"/>
        <v>934.66019589199698</v>
      </c>
      <c r="AL48" s="139">
        <f t="shared" si="72"/>
        <v>1227.1924284207387</v>
      </c>
      <c r="AM48" s="120">
        <f>AM37</f>
        <v>2492.3840399622668</v>
      </c>
      <c r="AN48" s="165">
        <f>SUM(AI48:AL48)</f>
        <v>2313.7277052653126</v>
      </c>
      <c r="AO48" s="129">
        <f>AM48/AN48</f>
        <v>1.0772157995473663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177.1275211839849</v>
      </c>
      <c r="BE48" s="139">
        <f t="shared" si="73"/>
        <v>1063.1295480796527</v>
      </c>
      <c r="BF48" s="139">
        <f t="shared" si="73"/>
        <v>1396.3643734676491</v>
      </c>
      <c r="BG48" s="120">
        <f>BG37</f>
        <v>2846.535435076155</v>
      </c>
      <c r="BH48" s="165">
        <f>SUM(BC48:BF48)</f>
        <v>2636.6214427312871</v>
      </c>
      <c r="BI48" s="129">
        <f>BG48/BH48</f>
        <v>1.0796147634024462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202.91176380810364</v>
      </c>
      <c r="BO48" s="139">
        <f t="shared" si="74"/>
        <v>1203.3824560033372</v>
      </c>
      <c r="BP48" s="139">
        <f t="shared" si="74"/>
        <v>1580.9306276716009</v>
      </c>
      <c r="BQ48" s="120">
        <f>BQ37</f>
        <v>3044.1735794193137</v>
      </c>
      <c r="BR48" s="165">
        <f>SUM(BM48:BP48)</f>
        <v>2987.2248474830417</v>
      </c>
      <c r="BS48" s="129">
        <f>BQ48/BR48</f>
        <v>1.0190640928767902</v>
      </c>
    </row>
    <row r="49" spans="3:71" x14ac:dyDescent="0.3">
      <c r="C49" s="128"/>
      <c r="D49" s="4" t="s">
        <v>13</v>
      </c>
      <c r="E49" s="139">
        <f t="shared" ref="E49:H49" si="75">E38*E$42</f>
        <v>431.59079402076844</v>
      </c>
      <c r="F49" s="139">
        <f t="shared" si="75"/>
        <v>792.95902438632106</v>
      </c>
      <c r="G49" s="139">
        <f t="shared" si="75"/>
        <v>21.840835668333824</v>
      </c>
      <c r="H49" s="139">
        <f t="shared" si="75"/>
        <v>0</v>
      </c>
      <c r="I49" s="120">
        <f>I38</f>
        <v>1054</v>
      </c>
      <c r="J49" s="165">
        <f>SUM(E49:H49)</f>
        <v>1246.3906540754233</v>
      </c>
      <c r="K49" s="129">
        <f>I49/J49</f>
        <v>0.84564177094368598</v>
      </c>
      <c r="L49" s="150"/>
      <c r="M49" s="128"/>
      <c r="N49" s="4" t="s">
        <v>13</v>
      </c>
      <c r="O49" s="139">
        <f t="shared" ref="O49:R49" si="76">O38*O$42</f>
        <v>399.48776761215635</v>
      </c>
      <c r="P49" s="139">
        <f t="shared" si="76"/>
        <v>729.86197185681294</v>
      </c>
      <c r="Q49" s="139">
        <f t="shared" si="76"/>
        <v>97.474934351565537</v>
      </c>
      <c r="R49" s="139">
        <f t="shared" si="76"/>
        <v>0</v>
      </c>
      <c r="S49" s="120">
        <f>S38</f>
        <v>1112.9834646689119</v>
      </c>
      <c r="T49" s="165">
        <f>SUM(O49:R49)</f>
        <v>1226.8246738205348</v>
      </c>
      <c r="U49" s="129">
        <f>S49/T49</f>
        <v>0.90720661918454693</v>
      </c>
      <c r="W49" s="128"/>
      <c r="X49" s="4" t="s">
        <v>13</v>
      </c>
      <c r="Y49" s="139">
        <f t="shared" ref="Y49:AB49" si="77">Y38*Y$42</f>
        <v>397.02845847212114</v>
      </c>
      <c r="Z49" s="139">
        <f t="shared" si="77"/>
        <v>728.23181083177735</v>
      </c>
      <c r="AA49" s="139">
        <f t="shared" si="77"/>
        <v>96.088344617603056</v>
      </c>
      <c r="AB49" s="139">
        <f t="shared" si="77"/>
        <v>0</v>
      </c>
      <c r="AC49" s="120">
        <f>AC38</f>
        <v>1176.364579366546</v>
      </c>
      <c r="AD49" s="165">
        <f>SUM(Y49:AB49)</f>
        <v>1221.3486139215015</v>
      </c>
      <c r="AE49" s="129">
        <f>AC49/AD49</f>
        <v>0.96316855479082175</v>
      </c>
      <c r="AG49" s="128"/>
      <c r="AH49" s="4" t="s">
        <v>13</v>
      </c>
      <c r="AI49" s="139">
        <f t="shared" ref="AI49:AL49" si="78">AI38*AI$42</f>
        <v>446.5282446509388</v>
      </c>
      <c r="AJ49" s="139">
        <f t="shared" si="78"/>
        <v>824.45462252927541</v>
      </c>
      <c r="AK49" s="139">
        <f t="shared" si="78"/>
        <v>107.23343574150985</v>
      </c>
      <c r="AL49" s="139">
        <f t="shared" si="78"/>
        <v>0</v>
      </c>
      <c r="AM49" s="120">
        <f>AM38</f>
        <v>1244.4750082359867</v>
      </c>
      <c r="AN49" s="165">
        <f>SUM(AI49:AL49)</f>
        <v>1378.216302921724</v>
      </c>
      <c r="AO49" s="129">
        <f>AM49/AN49</f>
        <v>0.90296059159783926</v>
      </c>
      <c r="BA49" s="128"/>
      <c r="BB49" s="4" t="s">
        <v>13</v>
      </c>
      <c r="BC49" s="139">
        <f t="shared" ref="BC49:BF49" si="79">BC38*BC$42</f>
        <v>500.88082467273972</v>
      </c>
      <c r="BD49" s="139">
        <f t="shared" si="79"/>
        <v>933.85914150888232</v>
      </c>
      <c r="BE49" s="139">
        <f t="shared" si="79"/>
        <v>118.46164428761426</v>
      </c>
      <c r="BF49" s="139">
        <f t="shared" si="79"/>
        <v>0</v>
      </c>
      <c r="BG49" s="120">
        <f>BG38</f>
        <v>1396.3384616119097</v>
      </c>
      <c r="BH49" s="165">
        <f>SUM(BC49:BF49)</f>
        <v>1553.2016104692364</v>
      </c>
      <c r="BI49" s="129">
        <f>BG49/BH49</f>
        <v>0.89900657596541067</v>
      </c>
      <c r="BK49" s="128"/>
      <c r="BL49" s="4" t="s">
        <v>13</v>
      </c>
      <c r="BM49" s="139">
        <f t="shared" ref="BM49:BP49" si="80">BM38*BM$42</f>
        <v>563.29899861159356</v>
      </c>
      <c r="BN49" s="139">
        <f t="shared" si="80"/>
        <v>1055.0468850806508</v>
      </c>
      <c r="BO49" s="139">
        <f t="shared" si="80"/>
        <v>132.24048927687713</v>
      </c>
      <c r="BP49" s="139">
        <f t="shared" si="80"/>
        <v>0</v>
      </c>
      <c r="BQ49" s="120">
        <f>BQ38</f>
        <v>1480.8887406556896</v>
      </c>
      <c r="BR49" s="165">
        <f>SUM(BM49:BP49)</f>
        <v>1750.5863729691214</v>
      </c>
      <c r="BS49" s="129">
        <f>BQ49/BR49</f>
        <v>0.84593868861437271</v>
      </c>
    </row>
    <row r="50" spans="3:71" x14ac:dyDescent="0.3">
      <c r="C50" s="128"/>
      <c r="D50" s="4" t="s">
        <v>14</v>
      </c>
      <c r="E50" s="139">
        <f t="shared" ref="E50:H50" si="81">E39*E$42</f>
        <v>457.71433572972245</v>
      </c>
      <c r="F50" s="139">
        <f t="shared" si="81"/>
        <v>839.97498473968096</v>
      </c>
      <c r="G50" s="139">
        <f t="shared" si="81"/>
        <v>0</v>
      </c>
      <c r="H50" s="139">
        <f t="shared" si="81"/>
        <v>14.612128045518524</v>
      </c>
      <c r="I50" s="120">
        <f>I39</f>
        <v>1108</v>
      </c>
      <c r="J50" s="165">
        <f>SUM(E50:H50)</f>
        <v>1312.301448514922</v>
      </c>
      <c r="K50" s="129">
        <f>I50/J50</f>
        <v>0.84431820238701893</v>
      </c>
      <c r="L50" s="150"/>
      <c r="M50" s="128"/>
      <c r="N50" s="4" t="s">
        <v>14</v>
      </c>
      <c r="O50" s="139">
        <f t="shared" ref="O50:R50" si="82">O39*O$42</f>
        <v>437.43997159280644</v>
      </c>
      <c r="P50" s="139">
        <f t="shared" si="82"/>
        <v>798.26847623232823</v>
      </c>
      <c r="Q50" s="139">
        <f t="shared" si="82"/>
        <v>0</v>
      </c>
      <c r="R50" s="139">
        <f t="shared" si="82"/>
        <v>62.397468610131675</v>
      </c>
      <c r="S50" s="120">
        <f>S39</f>
        <v>1172.7332381057306</v>
      </c>
      <c r="T50" s="165">
        <f>SUM(O50:R50)</f>
        <v>1298.1059164352664</v>
      </c>
      <c r="U50" s="129">
        <f>S50/T50</f>
        <v>0.90341876056321957</v>
      </c>
      <c r="W50" s="128"/>
      <c r="X50" s="4" t="s">
        <v>14</v>
      </c>
      <c r="Y50" s="139">
        <f t="shared" ref="Y50:AB50" si="83">Y39*Y$42</f>
        <v>435.66177607243952</v>
      </c>
      <c r="Z50" s="139">
        <f t="shared" si="83"/>
        <v>798.16141700160995</v>
      </c>
      <c r="AA50" s="139">
        <f t="shared" si="83"/>
        <v>0</v>
      </c>
      <c r="AB50" s="139">
        <f t="shared" si="83"/>
        <v>61.612762318134301</v>
      </c>
      <c r="AC50" s="120">
        <f>AC39</f>
        <v>1242.3889058947407</v>
      </c>
      <c r="AD50" s="165">
        <f>SUM(Y50:AB50)</f>
        <v>1295.4359553921838</v>
      </c>
      <c r="AE50" s="129">
        <f>AC50/AD50</f>
        <v>0.95905081275794635</v>
      </c>
      <c r="AG50" s="128"/>
      <c r="AH50" s="4" t="s">
        <v>14</v>
      </c>
      <c r="AI50" s="139">
        <f t="shared" ref="AI50:AL50" si="84">AI39*AI$42</f>
        <v>490.94749960187914</v>
      </c>
      <c r="AJ50" s="139">
        <f t="shared" si="84"/>
        <v>905.4117766815566</v>
      </c>
      <c r="AK50" s="139">
        <f t="shared" si="84"/>
        <v>0</v>
      </c>
      <c r="AL50" s="139">
        <f t="shared" si="84"/>
        <v>68.939747234177304</v>
      </c>
      <c r="AM50" s="120">
        <f>AM39</f>
        <v>1317.3433265123847</v>
      </c>
      <c r="AN50" s="165">
        <f>SUM(AI50:AL50)</f>
        <v>1465.299023517613</v>
      </c>
      <c r="AO50" s="129">
        <f>AM50/AN50</f>
        <v>0.89902695993747117</v>
      </c>
      <c r="BA50" s="128"/>
      <c r="BB50" s="4" t="s">
        <v>14</v>
      </c>
      <c r="BC50" s="139">
        <f t="shared" ref="BC50:BF50" si="85">BC39*BC$42</f>
        <v>552.91967975363445</v>
      </c>
      <c r="BD50" s="139">
        <f t="shared" si="85"/>
        <v>1029.6800076994498</v>
      </c>
      <c r="BE50" s="139">
        <f t="shared" si="85"/>
        <v>0</v>
      </c>
      <c r="BF50" s="139">
        <f t="shared" si="85"/>
        <v>76.491362780516326</v>
      </c>
      <c r="BG50" s="120">
        <f>BG39</f>
        <v>1484.8003122791824</v>
      </c>
      <c r="BH50" s="165">
        <f>SUM(BC50:BF50)</f>
        <v>1659.0910502336005</v>
      </c>
      <c r="BI50" s="129">
        <f>BG50/BH50</f>
        <v>0.89494805729325233</v>
      </c>
      <c r="BK50" s="128"/>
      <c r="BL50" s="4" t="s">
        <v>14</v>
      </c>
      <c r="BM50" s="139">
        <f t="shared" ref="BM50:BP50" si="86">BM39*BM$42</f>
        <v>623.05009233565568</v>
      </c>
      <c r="BN50" s="139">
        <f t="shared" si="86"/>
        <v>1165.5985789177337</v>
      </c>
      <c r="BO50" s="139">
        <f t="shared" si="86"/>
        <v>0</v>
      </c>
      <c r="BP50" s="139">
        <f t="shared" si="86"/>
        <v>85.576003297605794</v>
      </c>
      <c r="BQ50" s="120">
        <f>BQ39</f>
        <v>1578.2089508716722</v>
      </c>
      <c r="BR50" s="165">
        <f>SUM(BM50:BP50)</f>
        <v>1874.2246745509951</v>
      </c>
      <c r="BS50" s="129">
        <f>BQ50/BR50</f>
        <v>0.8420596379405586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1053.9999999999998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1658.4558060242427</v>
      </c>
      <c r="Q52" s="165">
        <f>SUM(Q47:Q50)</f>
        <v>1917.811032253856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1706.5580144851408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1.0000000000000002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0.99999999999999989</v>
      </c>
      <c r="Q53" s="120">
        <f>Q51/Q52</f>
        <v>1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0.99999999999999989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1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1206.1326918398597</v>
      </c>
      <c r="F58" s="139">
        <f t="shared" ref="F58:H58" si="87">F47*$K47</f>
        <v>0</v>
      </c>
      <c r="G58" s="139">
        <f t="shared" si="87"/>
        <v>507.75298842789857</v>
      </c>
      <c r="H58" s="139">
        <f t="shared" si="87"/>
        <v>336.11431973224182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511.5276467028803</v>
      </c>
      <c r="P58" s="139">
        <f t="shared" ref="P58:R58" si="88">P47*$U47</f>
        <v>0</v>
      </c>
      <c r="Q58" s="139">
        <f t="shared" si="88"/>
        <v>1038.290540210942</v>
      </c>
      <c r="R58" s="139">
        <f t="shared" si="88"/>
        <v>636.92836423745757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590.1203436001208</v>
      </c>
      <c r="AJ58" s="139">
        <f t="shared" ref="AJ58:AL58" si="89">AJ47*$AO47</f>
        <v>0</v>
      </c>
      <c r="AK58" s="139">
        <f t="shared" si="89"/>
        <v>1178.9141842932977</v>
      </c>
      <c r="AL58" s="139">
        <f t="shared" si="89"/>
        <v>723.34951206884875</v>
      </c>
      <c r="AM58" s="120">
        <f>AM47</f>
        <v>2492.3840399622668</v>
      </c>
      <c r="AN58" s="165">
        <f>SUM(AI58:AL58)</f>
        <v>2492.3840399622673</v>
      </c>
      <c r="AO58" s="129">
        <f>AM58/AN58</f>
        <v>0.99999999999999978</v>
      </c>
      <c r="BA58" s="128"/>
      <c r="BB58" s="4" t="s">
        <v>11</v>
      </c>
      <c r="BC58" s="139">
        <f>BC47*$BI47</f>
        <v>681.79665478737536</v>
      </c>
      <c r="BD58" s="139">
        <f t="shared" ref="BD58:BF58" si="90">BD47*$BI47</f>
        <v>0</v>
      </c>
      <c r="BE58" s="139">
        <f t="shared" si="90"/>
        <v>1341.4007261554229</v>
      </c>
      <c r="BF58" s="139">
        <f t="shared" si="90"/>
        <v>823.33805413335676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733.20390185072779</v>
      </c>
      <c r="BN58" s="139">
        <f t="shared" ref="BN58:BP58" si="91">BN47*$BS47</f>
        <v>0</v>
      </c>
      <c r="BO58" s="139">
        <f t="shared" si="91"/>
        <v>1431.8929673028035</v>
      </c>
      <c r="BP58" s="139">
        <f t="shared" si="91"/>
        <v>879.07671026578225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494.05802677124922</v>
      </c>
      <c r="G59" s="139">
        <f t="shared" si="92"/>
        <v>643.8730188085442</v>
      </c>
      <c r="H59" s="139">
        <f t="shared" si="92"/>
        <v>912.06895442020664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140.04866075476704</v>
      </c>
      <c r="Q59" s="139">
        <f t="shared" si="93"/>
        <v>884.9830184391609</v>
      </c>
      <c r="R59" s="139">
        <f t="shared" si="93"/>
        <v>1161.7148719573522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163.60223675965082</v>
      </c>
      <c r="AK59" s="139">
        <f t="shared" si="94"/>
        <v>1006.8307302228956</v>
      </c>
      <c r="AL59" s="139">
        <f t="shared" si="94"/>
        <v>1321.9510729797203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191.22948687510964</v>
      </c>
      <c r="BE59" s="139">
        <f t="shared" si="95"/>
        <v>1147.7703555161638</v>
      </c>
      <c r="BF59" s="139">
        <f t="shared" si="95"/>
        <v>1507.5355926848811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206.78009251913466</v>
      </c>
      <c r="BO59" s="139">
        <f t="shared" si="96"/>
        <v>1226.3238509108849</v>
      </c>
      <c r="BP59" s="139">
        <f t="shared" si="96"/>
        <v>1611.0696359892945</v>
      </c>
      <c r="BQ59" s="120">
        <f>BQ48</f>
        <v>3044.1735794193137</v>
      </c>
      <c r="BR59" s="165">
        <f>SUM(BM59:BP59)</f>
        <v>3044.1735794193141</v>
      </c>
      <c r="BS59" s="129">
        <f>BQ59/BR59</f>
        <v>0.99999999999999989</v>
      </c>
    </row>
    <row r="60" spans="3:71" x14ac:dyDescent="0.3">
      <c r="C60" s="128"/>
      <c r="D60" s="4" t="s">
        <v>13</v>
      </c>
      <c r="E60" s="139">
        <f t="shared" ref="E60:H60" si="97">E49*$K49</f>
        <v>364.97120337871422</v>
      </c>
      <c r="F60" s="139">
        <f t="shared" si="97"/>
        <v>670.55927366782601</v>
      </c>
      <c r="G60" s="139">
        <f t="shared" si="97"/>
        <v>18.469522953459837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362.41794706100632</v>
      </c>
      <c r="P60" s="139">
        <f t="shared" si="98"/>
        <v>662.13561195958619</v>
      </c>
      <c r="Q60" s="139">
        <f t="shared" si="98"/>
        <v>88.429905648319433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403.19740795515639</v>
      </c>
      <c r="AJ60" s="139">
        <f t="shared" si="99"/>
        <v>744.45003370460779</v>
      </c>
      <c r="AK60" s="139">
        <f t="shared" si="99"/>
        <v>96.827566576222623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450.29515515577094</v>
      </c>
      <c r="BD60" s="139">
        <f t="shared" si="100"/>
        <v>839.54550924189823</v>
      </c>
      <c r="BE60" s="139">
        <f t="shared" si="100"/>
        <v>106.49779721424055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476.5164161832808</v>
      </c>
      <c r="BN60" s="139">
        <f t="shared" si="101"/>
        <v>892.50497839180457</v>
      </c>
      <c r="BO60" s="139">
        <f t="shared" si="101"/>
        <v>111.86734608060445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1480.8887406556898</v>
      </c>
      <c r="BS60" s="129">
        <f>BQ60/BR60</f>
        <v>0.99999999999999989</v>
      </c>
    </row>
    <row r="61" spans="3:71" x14ac:dyDescent="0.3">
      <c r="C61" s="128"/>
      <c r="D61" s="4" t="s">
        <v>14</v>
      </c>
      <c r="E61" s="139">
        <f t="shared" ref="E61:H61" si="102">E50*$K50</f>
        <v>386.45654515008772</v>
      </c>
      <c r="F61" s="139">
        <f t="shared" si="102"/>
        <v>709.20616916547112</v>
      </c>
      <c r="G61" s="139">
        <f t="shared" si="102"/>
        <v>0</v>
      </c>
      <c r="H61" s="139">
        <f t="shared" si="102"/>
        <v>12.337285684441145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395.19147695718317</v>
      </c>
      <c r="P61" s="139">
        <f t="shared" si="103"/>
        <v>721.17071739449989</v>
      </c>
      <c r="Q61" s="139">
        <f t="shared" si="103"/>
        <v>0</v>
      </c>
      <c r="R61" s="139">
        <f t="shared" si="103"/>
        <v>56.371043754047555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441.37503805598027</v>
      </c>
      <c r="AJ61" s="139">
        <f t="shared" si="104"/>
        <v>813.98959708160442</v>
      </c>
      <c r="AK61" s="139">
        <f t="shared" si="104"/>
        <v>0</v>
      </c>
      <c r="AL61" s="139">
        <f t="shared" si="104"/>
        <v>61.978691374800107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494.83439323472237</v>
      </c>
      <c r="BD61" s="139">
        <f t="shared" si="105"/>
        <v>921.51012252432372</v>
      </c>
      <c r="BE61" s="139">
        <f t="shared" si="105"/>
        <v>0</v>
      </c>
      <c r="BF61" s="139">
        <f t="shared" si="105"/>
        <v>68.455796520136474</v>
      </c>
      <c r="BG61" s="120">
        <f>BG50</f>
        <v>1484.8003122791824</v>
      </c>
      <c r="BH61" s="165">
        <f>SUM(BC61:BF61)</f>
        <v>1484.8003122791827</v>
      </c>
      <c r="BI61" s="129">
        <f>BG61/BH61</f>
        <v>0.99999999999999989</v>
      </c>
      <c r="BK61" s="128"/>
      <c r="BL61" s="4" t="s">
        <v>14</v>
      </c>
      <c r="BM61" s="139">
        <f t="shared" ref="BM61:BP61" si="106">BM50*$BS50</f>
        <v>524.6453351709938</v>
      </c>
      <c r="BN61" s="139">
        <f t="shared" si="106"/>
        <v>981.50351734749643</v>
      </c>
      <c r="BO61" s="139">
        <f t="shared" si="106"/>
        <v>0</v>
      </c>
      <c r="BP61" s="139">
        <f t="shared" si="106"/>
        <v>72.060098353181985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1957.5604403686618</v>
      </c>
      <c r="F63" s="165">
        <f>SUM(F58:F61)</f>
        <v>1873.8234696045465</v>
      </c>
      <c r="G63" s="165">
        <f>SUM(G58:G61)</f>
        <v>1170.0955301899025</v>
      </c>
      <c r="H63" s="165">
        <f>SUM(H58:H61)</f>
        <v>1260.5205598368898</v>
      </c>
      <c r="K63" s="129"/>
      <c r="M63" s="128"/>
      <c r="N63" s="120" t="s">
        <v>195</v>
      </c>
      <c r="O63" s="165">
        <f>SUM(O58:O61)</f>
        <v>1269.1370707210697</v>
      </c>
      <c r="P63" s="165">
        <f>SUM(P58:P61)</f>
        <v>1523.3549901088531</v>
      </c>
      <c r="Q63" s="165">
        <f>SUM(Q58:Q61)</f>
        <v>2011.7034642984224</v>
      </c>
      <c r="R63" s="165">
        <f>SUM(R58:R61)</f>
        <v>1855.0142799488574</v>
      </c>
      <c r="U63" s="129"/>
      <c r="AG63" s="128"/>
      <c r="AH63" s="120" t="s">
        <v>195</v>
      </c>
      <c r="AI63" s="165">
        <f>SUM(AI58:AI61)</f>
        <v>1434.6927896112575</v>
      </c>
      <c r="AJ63" s="165">
        <f>SUM(AJ58:AJ61)</f>
        <v>1722.0418675458632</v>
      </c>
      <c r="AK63" s="165">
        <f>SUM(AK58:AK61)</f>
        <v>2282.5724810924157</v>
      </c>
      <c r="AL63" s="165">
        <f>SUM(AL58:AL61)</f>
        <v>2107.2792764233691</v>
      </c>
      <c r="AO63" s="129"/>
      <c r="BA63" s="128"/>
      <c r="BB63" s="120" t="s">
        <v>195</v>
      </c>
      <c r="BC63" s="165">
        <f>SUM(BC58:BC61)</f>
        <v>1626.9262031778685</v>
      </c>
      <c r="BD63" s="165">
        <f>SUM(BD58:BD61)</f>
        <v>1952.2851186413318</v>
      </c>
      <c r="BE63" s="165">
        <f>SUM(BE58:BE61)</f>
        <v>2595.6688788858273</v>
      </c>
      <c r="BF63" s="165">
        <f>SUM(BF58:BF61)</f>
        <v>2399.3294433383744</v>
      </c>
      <c r="BI63" s="129"/>
      <c r="BK63" s="128"/>
      <c r="BL63" s="120" t="s">
        <v>195</v>
      </c>
      <c r="BM63" s="165">
        <f>SUM(BM58:BM61)</f>
        <v>1734.3656532050024</v>
      </c>
      <c r="BN63" s="165">
        <f>SUM(BN58:BN61)</f>
        <v>2080.788588258436</v>
      </c>
      <c r="BO63" s="165">
        <f>SUM(BO58:BO61)</f>
        <v>2770.0841642942928</v>
      </c>
      <c r="BP63" s="165">
        <f>SUM(BP58:BP61)</f>
        <v>2562.2064446082591</v>
      </c>
      <c r="BS63" s="129"/>
    </row>
    <row r="64" spans="3:71" x14ac:dyDescent="0.3">
      <c r="C64" s="128"/>
      <c r="D64" s="120" t="s">
        <v>194</v>
      </c>
      <c r="E64" s="120">
        <f>E62/E63</f>
        <v>1.0472218163613529</v>
      </c>
      <c r="F64" s="120">
        <f>F62/F63</f>
        <v>1.0940198120331122</v>
      </c>
      <c r="G64" s="120">
        <f>G62/G63</f>
        <v>0.90078115231235811</v>
      </c>
      <c r="H64" s="120">
        <f>H62/H63</f>
        <v>0.8790019261116806</v>
      </c>
      <c r="K64" s="129"/>
      <c r="M64" s="128"/>
      <c r="N64" s="120" t="s">
        <v>194</v>
      </c>
      <c r="O64" s="120">
        <f>O62/O63</f>
        <v>1.0463900516336158</v>
      </c>
      <c r="P64" s="120">
        <f>P62/P63</f>
        <v>1.0886863644998042</v>
      </c>
      <c r="Q64" s="120">
        <f>Q62/Q63</f>
        <v>0.95332690244319318</v>
      </c>
      <c r="R64" s="120">
        <f>R62/R63</f>
        <v>0.94604692848269178</v>
      </c>
      <c r="U64" s="129"/>
      <c r="AG64" s="128"/>
      <c r="AH64" s="120" t="s">
        <v>194</v>
      </c>
      <c r="AI64" s="120">
        <f>AI62/AI63</f>
        <v>1.0477498885589391</v>
      </c>
      <c r="AJ64" s="120">
        <f>AJ62/AJ63</f>
        <v>1.0927385190960186</v>
      </c>
      <c r="AK64" s="120">
        <f>AK62/AK63</f>
        <v>0.95158813997539626</v>
      </c>
      <c r="AL64" s="120">
        <f>AL62/AL63</f>
        <v>0.94414482441695546</v>
      </c>
      <c r="AO64" s="129"/>
      <c r="BA64" s="128"/>
      <c r="BB64" s="120" t="s">
        <v>194</v>
      </c>
      <c r="BC64" s="120">
        <f>BC62/BC63</f>
        <v>1.0489461729436331</v>
      </c>
      <c r="BD64" s="120">
        <f>BD62/BD63</f>
        <v>1.0964928482792959</v>
      </c>
      <c r="BE64" s="120">
        <f>BE62/BE63</f>
        <v>0.94998976088285481</v>
      </c>
      <c r="BF64" s="120">
        <f>BF62/BF63</f>
        <v>0.94239918067943584</v>
      </c>
      <c r="BI64" s="129"/>
      <c r="BK64" s="128"/>
      <c r="BL64" s="120" t="s">
        <v>194</v>
      </c>
      <c r="BM64" s="120">
        <f>BM62/BM63</f>
        <v>1.1130054522428641</v>
      </c>
      <c r="BN64" s="120">
        <f>BN62/BN63</f>
        <v>1.1647301611909264</v>
      </c>
      <c r="BO64" s="120">
        <f>BO62/BO63</f>
        <v>1.0066907584706242</v>
      </c>
      <c r="BP64" s="120">
        <f>BP62/BP63</f>
        <v>0.99856846089791518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1263.0884683213458</v>
      </c>
      <c r="F69" s="139">
        <f t="shared" ref="F69:H69" si="107">F58*F$64</f>
        <v>0</v>
      </c>
      <c r="G69" s="139">
        <f t="shared" si="107"/>
        <v>457.37432200612591</v>
      </c>
      <c r="H69" s="139">
        <f t="shared" si="107"/>
        <v>295.4451344383578</v>
      </c>
      <c r="I69" s="120">
        <f>I58</f>
        <v>2050</v>
      </c>
      <c r="J69" s="165">
        <f>SUM(E69:H69)</f>
        <v>2015.9079247658296</v>
      </c>
      <c r="K69" s="129">
        <f>I69/J69</f>
        <v>1.0169115239914197</v>
      </c>
      <c r="M69" s="128"/>
      <c r="N69" s="4" t="s">
        <v>11</v>
      </c>
      <c r="O69" s="139">
        <f>O58*O$64</f>
        <v>535.25744064544892</v>
      </c>
      <c r="P69" s="139">
        <f t="shared" ref="P69:R69" si="108">P58*P$64</f>
        <v>0</v>
      </c>
      <c r="Q69" s="139">
        <f t="shared" si="108"/>
        <v>989.83030453536708</v>
      </c>
      <c r="R69" s="139">
        <f t="shared" si="108"/>
        <v>602.56412265035192</v>
      </c>
      <c r="S69" s="120">
        <f>S58</f>
        <v>2186.7465511512801</v>
      </c>
      <c r="T69" s="165">
        <f>SUM(O69:R69)</f>
        <v>2127.6518678311677</v>
      </c>
      <c r="U69" s="129">
        <f>S69/T69</f>
        <v>1.0277746017633753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540.50926958173238</v>
      </c>
      <c r="G70" s="139">
        <f t="shared" si="109"/>
        <v>579.9886798251971</v>
      </c>
      <c r="H70" s="139">
        <f t="shared" si="109"/>
        <v>801.71036768202828</v>
      </c>
      <c r="I70" s="120">
        <f>I59</f>
        <v>2050</v>
      </c>
      <c r="J70" s="165">
        <f>SUM(E70:H70)</f>
        <v>1922.2083170889578</v>
      </c>
      <c r="K70" s="129">
        <f>I70/J70</f>
        <v>1.0664817032446168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152.46906733017374</v>
      </c>
      <c r="Q70" s="139">
        <f t="shared" si="110"/>
        <v>843.67811968343256</v>
      </c>
      <c r="R70" s="139">
        <f t="shared" si="110"/>
        <v>1099.0367863879167</v>
      </c>
      <c r="S70" s="120">
        <f>S59</f>
        <v>2186.7465511512801</v>
      </c>
      <c r="T70" s="165">
        <f>SUM(O70:R70)</f>
        <v>2095.183973401523</v>
      </c>
      <c r="U70" s="129">
        <f>S70/T70</f>
        <v>1.0437014500455086</v>
      </c>
    </row>
    <row r="71" spans="3:21" x14ac:dyDescent="0.3">
      <c r="C71" s="128"/>
      <c r="D71" s="4" t="s">
        <v>13</v>
      </c>
      <c r="E71" s="139">
        <f t="shared" ref="E71:H71" si="111">E60*E$64</f>
        <v>382.20580652184583</v>
      </c>
      <c r="F71" s="139">
        <f t="shared" si="111"/>
        <v>733.60513053513523</v>
      </c>
      <c r="G71" s="139">
        <f t="shared" si="111"/>
        <v>16.636998168677099</v>
      </c>
      <c r="H71" s="139">
        <f t="shared" si="111"/>
        <v>0</v>
      </c>
      <c r="I71" s="120">
        <f>I60</f>
        <v>1054</v>
      </c>
      <c r="J71" s="165">
        <f>SUM(E71:H71)</f>
        <v>1132.4479352256581</v>
      </c>
      <c r="K71" s="129">
        <f>I71/J71</f>
        <v>0.93072711531764496</v>
      </c>
      <c r="M71" s="128"/>
      <c r="N71" s="4" t="s">
        <v>13</v>
      </c>
      <c r="O71" s="139">
        <f t="shared" ref="O71:R71" si="112">O60*O$64</f>
        <v>379.23053433811543</v>
      </c>
      <c r="P71" s="139">
        <f t="shared" si="112"/>
        <v>720.8580121901349</v>
      </c>
      <c r="Q71" s="139">
        <f t="shared" si="112"/>
        <v>84.302608035056195</v>
      </c>
      <c r="R71" s="139">
        <f t="shared" si="112"/>
        <v>0</v>
      </c>
      <c r="S71" s="120">
        <f>S60</f>
        <v>1112.9834646689119</v>
      </c>
      <c r="T71" s="165">
        <f>SUM(O71:R71)</f>
        <v>1184.3911545633066</v>
      </c>
      <c r="U71" s="129">
        <f>S71/T71</f>
        <v>0.93970936913935055</v>
      </c>
    </row>
    <row r="72" spans="3:21" x14ac:dyDescent="0.3">
      <c r="C72" s="128"/>
      <c r="D72" s="4" t="s">
        <v>14</v>
      </c>
      <c r="E72" s="139">
        <f t="shared" ref="E72:H72" si="113">E61*E$64</f>
        <v>404.70572515680806</v>
      </c>
      <c r="F72" s="139">
        <f t="shared" si="113"/>
        <v>775.88559988313227</v>
      </c>
      <c r="G72" s="139">
        <f t="shared" si="113"/>
        <v>0</v>
      </c>
      <c r="H72" s="139">
        <f t="shared" si="113"/>
        <v>10.844497879613829</v>
      </c>
      <c r="I72" s="120">
        <f>I61</f>
        <v>1108</v>
      </c>
      <c r="J72" s="165">
        <f>SUM(E72:H72)</f>
        <v>1191.4358229195541</v>
      </c>
      <c r="K72" s="129">
        <f>I72/J72</f>
        <v>0.92997035902857217</v>
      </c>
      <c r="M72" s="128"/>
      <c r="N72" s="4" t="s">
        <v>14</v>
      </c>
      <c r="O72" s="139">
        <f t="shared" ref="O72:R72" si="114">O61*O$64</f>
        <v>413.52442997839177</v>
      </c>
      <c r="P72" s="139">
        <f t="shared" si="114"/>
        <v>785.12872650393376</v>
      </c>
      <c r="Q72" s="139">
        <f t="shared" si="114"/>
        <v>0</v>
      </c>
      <c r="R72" s="139">
        <f t="shared" si="114"/>
        <v>53.329652798880119</v>
      </c>
      <c r="S72" s="120">
        <f>S61</f>
        <v>1172.7332381057306</v>
      </c>
      <c r="T72" s="165">
        <f>SUM(O72:R72)</f>
        <v>1251.9828092812056</v>
      </c>
      <c r="U72" s="129">
        <f>S72/T72</f>
        <v>0.93670075132982522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2049.9999999999995</v>
      </c>
      <c r="F74" s="165">
        <f>SUM(F69:F72)</f>
        <v>2050</v>
      </c>
      <c r="G74" s="165">
        <f>SUM(G69:G72)</f>
        <v>1054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1.0000000000000002</v>
      </c>
      <c r="F75" s="120">
        <f>F73/F74</f>
        <v>1</v>
      </c>
      <c r="G75" s="120">
        <f>G73/G74</f>
        <v>1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1.0000000000000002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1284.4492192566479</v>
      </c>
      <c r="F80" s="139">
        <f t="shared" ref="F80:H80" si="115">F69*$K69</f>
        <v>0</v>
      </c>
      <c r="G80" s="139">
        <f t="shared" si="115"/>
        <v>465.10921882579186</v>
      </c>
      <c r="H80" s="139">
        <f t="shared" si="115"/>
        <v>300.44156191756031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550.12400290025982</v>
      </c>
      <c r="P80" s="139">
        <f t="shared" ref="P80:R80" si="116">P69*$U69</f>
        <v>0</v>
      </c>
      <c r="Q80" s="139">
        <f t="shared" si="116"/>
        <v>1017.3224470571574</v>
      </c>
      <c r="R80" s="139">
        <f t="shared" si="116"/>
        <v>619.30010119386304</v>
      </c>
      <c r="S80" s="120">
        <f>S69</f>
        <v>2186.7465511512801</v>
      </c>
      <c r="T80" s="165">
        <f>SUM(O80:R80)</f>
        <v>2186.7465511512805</v>
      </c>
      <c r="U80" s="129">
        <f>S80/T80</f>
        <v>0.99999999999999978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576.44324644302969</v>
      </c>
      <c r="G81" s="139">
        <f t="shared" si="117"/>
        <v>618.54731512257285</v>
      </c>
      <c r="H81" s="139">
        <f t="shared" si="117"/>
        <v>855.00943843439745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159.13218665958863</v>
      </c>
      <c r="Q81" s="139">
        <f t="shared" si="118"/>
        <v>880.54807688526671</v>
      </c>
      <c r="R81" s="139">
        <f t="shared" si="118"/>
        <v>1147.0662876064246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355.72930776173149</v>
      </c>
      <c r="F82" s="139">
        <f t="shared" si="119"/>
        <v>682.7861869251908</v>
      </c>
      <c r="G82" s="139">
        <f t="shared" si="119"/>
        <v>15.484505313077779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356.36648618124929</v>
      </c>
      <c r="P82" s="139">
        <f t="shared" si="120"/>
        <v>677.39702787423789</v>
      </c>
      <c r="Q82" s="139">
        <f t="shared" si="120"/>
        <v>79.219950613424601</v>
      </c>
      <c r="R82" s="139">
        <f t="shared" si="120"/>
        <v>0</v>
      </c>
      <c r="S82" s="120">
        <f>S71</f>
        <v>1112.9834646689119</v>
      </c>
      <c r="T82" s="165">
        <f>SUM(O82:R82)</f>
        <v>1112.9834646689117</v>
      </c>
      <c r="U82" s="129">
        <f>S82/T82</f>
        <v>1.0000000000000002</v>
      </c>
    </row>
    <row r="83" spans="3:21" x14ac:dyDescent="0.3">
      <c r="C83" s="128"/>
      <c r="D83" s="4" t="s">
        <v>14</v>
      </c>
      <c r="E83" s="139">
        <f t="shared" ref="E83:H83" si="121">E72*$K72</f>
        <v>376.36432852499541</v>
      </c>
      <c r="F83" s="139">
        <f t="shared" si="121"/>
        <v>721.55060988841558</v>
      </c>
      <c r="G83" s="139">
        <f t="shared" si="121"/>
        <v>0</v>
      </c>
      <c r="H83" s="139">
        <f t="shared" si="121"/>
        <v>10.085061586589063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387.34864425399729</v>
      </c>
      <c r="P83" s="139">
        <f t="shared" si="122"/>
        <v>735.43066800686358</v>
      </c>
      <c r="Q83" s="139">
        <f t="shared" si="122"/>
        <v>0</v>
      </c>
      <c r="R83" s="139">
        <f t="shared" si="122"/>
        <v>49.953925844869723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2016.5428555433748</v>
      </c>
      <c r="F85" s="165">
        <f>SUM(F80:F83)</f>
        <v>1980.780043256636</v>
      </c>
      <c r="G85" s="165">
        <f>SUM(G80:G83)</f>
        <v>1099.1410392614425</v>
      </c>
      <c r="H85" s="165">
        <f>SUM(H80:H83)</f>
        <v>1165.5360619385467</v>
      </c>
      <c r="K85" s="129"/>
      <c r="M85" s="128"/>
      <c r="N85" s="120" t="s">
        <v>195</v>
      </c>
      <c r="O85" s="165">
        <f>SUM(O80:O83)</f>
        <v>1293.8391333355064</v>
      </c>
      <c r="P85" s="165">
        <f>SUM(P80:P83)</f>
        <v>1571.9598825406902</v>
      </c>
      <c r="Q85" s="165">
        <f>SUM(Q80:Q83)</f>
        <v>1977.0904745558487</v>
      </c>
      <c r="R85" s="165">
        <f>SUM(R80:R83)</f>
        <v>1816.3203146451572</v>
      </c>
      <c r="U85" s="129"/>
    </row>
    <row r="86" spans="3:21" x14ac:dyDescent="0.3">
      <c r="C86" s="128"/>
      <c r="D86" s="120" t="s">
        <v>194</v>
      </c>
      <c r="E86" s="120">
        <f>E84/E85</f>
        <v>1.0165913381729792</v>
      </c>
      <c r="F86" s="120">
        <f>F84/F85</f>
        <v>1.0349458068193973</v>
      </c>
      <c r="G86" s="120">
        <f>G84/G85</f>
        <v>0.95893062159540998</v>
      </c>
      <c r="H86" s="120">
        <f>H84/H85</f>
        <v>0.95063553688518965</v>
      </c>
      <c r="K86" s="129"/>
      <c r="M86" s="128"/>
      <c r="N86" s="120" t="s">
        <v>194</v>
      </c>
      <c r="O86" s="120">
        <f>O84/O85</f>
        <v>1.0264123033118895</v>
      </c>
      <c r="P86" s="120">
        <f>P84/P85</f>
        <v>1.0550242563084706</v>
      </c>
      <c r="Q86" s="120">
        <f>Q84/Q85</f>
        <v>0.97001682873652517</v>
      </c>
      <c r="R86" s="120">
        <f>R84/R85</f>
        <v>0.96620103166109117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1305.759950619354</v>
      </c>
      <c r="F91" s="139">
        <f t="shared" ref="F91:H91" si="123">F80*F$86</f>
        <v>0</v>
      </c>
      <c r="G91" s="139">
        <f t="shared" si="123"/>
        <v>446.00747231837215</v>
      </c>
      <c r="H91" s="139">
        <f t="shared" si="123"/>
        <v>285.61042551612491</v>
      </c>
      <c r="I91" s="120">
        <f>I80</f>
        <v>2050</v>
      </c>
      <c r="J91" s="165">
        <f>SUM(E91:H91)</f>
        <v>2037.3778484538511</v>
      </c>
      <c r="K91" s="129">
        <f>I91/J91</f>
        <v>1.006195292422428</v>
      </c>
      <c r="M91" s="128"/>
      <c r="N91" s="4" t="s">
        <v>11</v>
      </c>
      <c r="O91" s="139">
        <f>O80*O$86</f>
        <v>564.65404492401228</v>
      </c>
      <c r="P91" s="139">
        <f t="shared" ref="P91:R91" si="124">P80*P$86</f>
        <v>0</v>
      </c>
      <c r="Q91" s="139">
        <f t="shared" si="124"/>
        <v>986.81989389686532</v>
      </c>
      <c r="R91" s="139">
        <f t="shared" si="124"/>
        <v>598.36839668132859</v>
      </c>
      <c r="S91" s="120">
        <f>S80</f>
        <v>2186.7465511512801</v>
      </c>
      <c r="T91" s="165">
        <f>SUM(O91:R91)</f>
        <v>2149.8423355022064</v>
      </c>
      <c r="U91" s="129">
        <f>S91/T91</f>
        <v>1.0171660102881233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596.58752077557403</v>
      </c>
      <c r="G92" s="139">
        <f t="shared" si="125"/>
        <v>593.14396137666074</v>
      </c>
      <c r="H92" s="139">
        <f t="shared" si="125"/>
        <v>812.80235654798787</v>
      </c>
      <c r="I92" s="120">
        <f>I81</f>
        <v>2050</v>
      </c>
      <c r="J92" s="165">
        <f>SUM(E92:H92)</f>
        <v>2002.5338387002225</v>
      </c>
      <c r="K92" s="129">
        <f>I92/J92</f>
        <v>1.0237030507961784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167.88831688527321</v>
      </c>
      <c r="Q92" s="139">
        <f t="shared" si="126"/>
        <v>854.14645309029231</v>
      </c>
      <c r="R92" s="139">
        <f t="shared" si="126"/>
        <v>1108.2966304689853</v>
      </c>
      <c r="S92" s="120">
        <f>S81</f>
        <v>2186.7465511512801</v>
      </c>
      <c r="T92" s="165">
        <f>SUM(O92:R92)</f>
        <v>2130.331400444551</v>
      </c>
      <c r="U92" s="129">
        <f>S92/T92</f>
        <v>1.0264818660115307</v>
      </c>
    </row>
    <row r="93" spans="3:21" x14ac:dyDescent="0.3">
      <c r="C93" s="128"/>
      <c r="D93" s="4" t="s">
        <v>13</v>
      </c>
      <c r="E93" s="139">
        <f t="shared" ref="E93:H93" si="127">E82*E$86</f>
        <v>361.63133300484617</v>
      </c>
      <c r="F93" s="139">
        <f t="shared" si="127"/>
        <v>706.6467011124314</v>
      </c>
      <c r="G93" s="139">
        <f t="shared" si="127"/>
        <v>14.848566304967104</v>
      </c>
      <c r="H93" s="139">
        <f t="shared" si="127"/>
        <v>0</v>
      </c>
      <c r="I93" s="120">
        <f>I82</f>
        <v>1054</v>
      </c>
      <c r="J93" s="165">
        <f>SUM(E93:H93)</f>
        <v>1083.1266004222446</v>
      </c>
      <c r="K93" s="129">
        <f>I93/J93</f>
        <v>0.97310877563999454</v>
      </c>
      <c r="M93" s="128"/>
      <c r="N93" s="4" t="s">
        <v>13</v>
      </c>
      <c r="O93" s="139">
        <f t="shared" ref="O93:R93" si="128">O82*O$86</f>
        <v>365.77894590446073</v>
      </c>
      <c r="P93" s="139">
        <f t="shared" si="128"/>
        <v>714.67029555858619</v>
      </c>
      <c r="Q93" s="139">
        <f t="shared" si="128"/>
        <v>76.844685266698278</v>
      </c>
      <c r="R93" s="139">
        <f t="shared" si="128"/>
        <v>0</v>
      </c>
      <c r="S93" s="120">
        <f>S82</f>
        <v>1112.9834646689119</v>
      </c>
      <c r="T93" s="165">
        <f>SUM(O93:R93)</f>
        <v>1157.2939267297452</v>
      </c>
      <c r="U93" s="129">
        <f>S93/T93</f>
        <v>0.96171200674486834</v>
      </c>
    </row>
    <row r="94" spans="3:21" x14ac:dyDescent="0.3">
      <c r="C94" s="128"/>
      <c r="D94" s="4" t="s">
        <v>14</v>
      </c>
      <c r="E94" s="139">
        <f t="shared" ref="E94:H94" si="129">E83*E$86</f>
        <v>382.60871637579987</v>
      </c>
      <c r="F94" s="139">
        <f t="shared" si="129"/>
        <v>746.76577811199445</v>
      </c>
      <c r="G94" s="139">
        <f t="shared" si="129"/>
        <v>0</v>
      </c>
      <c r="H94" s="139">
        <f t="shared" si="129"/>
        <v>9.5872179358872973</v>
      </c>
      <c r="I94" s="120">
        <f>I83</f>
        <v>1108</v>
      </c>
      <c r="J94" s="165">
        <f>SUM(E94:H94)</f>
        <v>1138.9617124236818</v>
      </c>
      <c r="K94" s="129">
        <f>I94/J94</f>
        <v>0.97281584439059321</v>
      </c>
      <c r="M94" s="128"/>
      <c r="N94" s="4" t="s">
        <v>14</v>
      </c>
      <c r="O94" s="139">
        <f t="shared" ref="O94:R94" si="130">O83*O$86</f>
        <v>397.57941413348306</v>
      </c>
      <c r="P94" s="139">
        <f t="shared" si="130"/>
        <v>775.89719358038303</v>
      </c>
      <c r="Q94" s="139">
        <f t="shared" si="130"/>
        <v>0</v>
      </c>
      <c r="R94" s="139">
        <f t="shared" si="130"/>
        <v>48.265534686834769</v>
      </c>
      <c r="S94" s="120">
        <f>S83</f>
        <v>1172.7332381057306</v>
      </c>
      <c r="T94" s="165">
        <f>SUM(O94:R94)</f>
        <v>1221.7421424007009</v>
      </c>
      <c r="U94" s="129">
        <f>S94/T94</f>
        <v>0.95988604911453024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1754.9305618371488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1.0000000000000002</v>
      </c>
      <c r="R97" s="120">
        <f>R95/R96</f>
        <v>0.99999999999999989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1313.849515346936</v>
      </c>
      <c r="F102" s="139">
        <f t="shared" ref="F102:H102" si="131">F91*$K91</f>
        <v>0</v>
      </c>
      <c r="G102" s="139">
        <f t="shared" si="131"/>
        <v>448.77061903197244</v>
      </c>
      <c r="H102" s="139">
        <f t="shared" si="131"/>
        <v>287.37986562109137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574.34690206840833</v>
      </c>
      <c r="P102" s="139">
        <f t="shared" ref="P102:R102" si="132">P91*$U91</f>
        <v>0</v>
      </c>
      <c r="Q102" s="139">
        <f t="shared" si="132"/>
        <v>1003.7596543480236</v>
      </c>
      <c r="R102" s="139">
        <f t="shared" si="132"/>
        <v>608.63999473484807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610.72846508488362</v>
      </c>
      <c r="G103" s="139">
        <f t="shared" si="133"/>
        <v>607.20328282261823</v>
      </c>
      <c r="H103" s="139">
        <f t="shared" si="133"/>
        <v>832.06825209249837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172.33431279793041</v>
      </c>
      <c r="Q103" s="139">
        <f t="shared" si="134"/>
        <v>876.7658450152536</v>
      </c>
      <c r="R103" s="139">
        <f t="shared" si="134"/>
        <v>1137.646393338096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351.90662369340498</v>
      </c>
      <c r="F104" s="139">
        <f t="shared" si="135"/>
        <v>687.6441061295593</v>
      </c>
      <c r="G104" s="139">
        <f t="shared" si="135"/>
        <v>14.449270177035816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351.77400409080155</v>
      </c>
      <c r="P104" s="139">
        <f t="shared" si="136"/>
        <v>687.30700410259612</v>
      </c>
      <c r="Q104" s="139">
        <f t="shared" si="136"/>
        <v>73.902456475514214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372.20782149232474</v>
      </c>
      <c r="F105" s="139">
        <f t="shared" si="137"/>
        <v>726.46558099601828</v>
      </c>
      <c r="G105" s="139">
        <f t="shared" si="137"/>
        <v>0</v>
      </c>
      <c r="H105" s="139">
        <f t="shared" si="137"/>
        <v>9.3265975116568409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381.63093304185867</v>
      </c>
      <c r="P105" s="139">
        <f t="shared" si="138"/>
        <v>744.77289166492574</v>
      </c>
      <c r="Q105" s="139">
        <f t="shared" si="138"/>
        <v>0</v>
      </c>
      <c r="R105" s="139">
        <f t="shared" si="138"/>
        <v>46.329413398946144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2037.9639605326656</v>
      </c>
      <c r="F107" s="165">
        <f>SUM(F102:F105)</f>
        <v>2024.838152210461</v>
      </c>
      <c r="G107" s="165">
        <f>SUM(G102:G105)</f>
        <v>1070.4231720316263</v>
      </c>
      <c r="H107" s="165">
        <f>SUM(H102:H105)</f>
        <v>1128.7747152252466</v>
      </c>
      <c r="K107" s="129"/>
      <c r="M107" s="128"/>
      <c r="N107" s="120" t="s">
        <v>195</v>
      </c>
      <c r="O107" s="165">
        <f>SUM(O102:O105)</f>
        <v>1307.7518392010686</v>
      </c>
      <c r="P107" s="165">
        <f>SUM(P102:P105)</f>
        <v>1604.4142085654523</v>
      </c>
      <c r="Q107" s="165">
        <f>SUM(Q102:Q105)</f>
        <v>1954.4279558387911</v>
      </c>
      <c r="R107" s="165">
        <f>SUM(R102:R105)</f>
        <v>1792.6158014718903</v>
      </c>
      <c r="U107" s="129"/>
    </row>
    <row r="108" spans="3:21" x14ac:dyDescent="0.3">
      <c r="C108" s="128"/>
      <c r="D108" s="120" t="s">
        <v>194</v>
      </c>
      <c r="E108" s="120">
        <f>E106/E107</f>
        <v>1.0059059137945641</v>
      </c>
      <c r="F108" s="120">
        <f>F106/F107</f>
        <v>1.0124265970403958</v>
      </c>
      <c r="G108" s="120">
        <f>G106/G107</f>
        <v>0.98465730894029913</v>
      </c>
      <c r="H108" s="120">
        <f>H106/H107</f>
        <v>0.98159533966784418</v>
      </c>
      <c r="K108" s="129"/>
      <c r="M108" s="128"/>
      <c r="N108" s="120" t="s">
        <v>194</v>
      </c>
      <c r="O108" s="120">
        <f>O106/O107</f>
        <v>1.0154926685274364</v>
      </c>
      <c r="P108" s="120">
        <f>P106/P107</f>
        <v>1.0336830708493352</v>
      </c>
      <c r="Q108" s="120">
        <f>Q106/Q107</f>
        <v>0.98126463373820283</v>
      </c>
      <c r="R108" s="120">
        <f>R106/R107</f>
        <v>0.97897751453278559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1321.6089973236049</v>
      </c>
      <c r="F113" s="139">
        <f t="shared" ref="F113:H113" si="139">F102*F$108</f>
        <v>0</v>
      </c>
      <c r="G113" s="139">
        <f t="shared" si="139"/>
        <v>441.88527006749416</v>
      </c>
      <c r="H113" s="139">
        <f t="shared" si="139"/>
        <v>282.09073680803459</v>
      </c>
      <c r="I113" s="120">
        <f>I102</f>
        <v>2050</v>
      </c>
      <c r="J113" s="165">
        <f>SUM(E113:H113)</f>
        <v>2045.5850041991337</v>
      </c>
      <c r="K113" s="129">
        <f>I113/J113</f>
        <v>1.002158304735224</v>
      </c>
      <c r="M113" s="128"/>
      <c r="N113" s="4" t="s">
        <v>11</v>
      </c>
      <c r="O113" s="139">
        <f>O102*O$108</f>
        <v>583.24506824191417</v>
      </c>
      <c r="P113" s="139">
        <f t="shared" ref="P113:R113" si="140">P102*P$108</f>
        <v>0</v>
      </c>
      <c r="Q113" s="139">
        <f t="shared" si="140"/>
        <v>984.95384958499847</v>
      </c>
      <c r="R113" s="139">
        <f t="shared" si="140"/>
        <v>595.84486929076922</v>
      </c>
      <c r="S113" s="120">
        <f>S102</f>
        <v>2186.7465511512801</v>
      </c>
      <c r="T113" s="165">
        <f>SUM(O113:R113)</f>
        <v>2164.0437871176819</v>
      </c>
      <c r="U113" s="129">
        <f>S113/T113</f>
        <v>1.0104908986448173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618.31774162159297</v>
      </c>
      <c r="G114" s="139">
        <f t="shared" si="141"/>
        <v>597.88715044383468</v>
      </c>
      <c r="H114" s="139">
        <f t="shared" si="141"/>
        <v>816.75431853956536</v>
      </c>
      <c r="I114" s="120">
        <f>I103</f>
        <v>2050</v>
      </c>
      <c r="J114" s="165">
        <f>SUM(E114:H114)</f>
        <v>2032.9592106049931</v>
      </c>
      <c r="K114" s="129">
        <f>I114/J114</f>
        <v>1.00838225838773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178.1390616656746</v>
      </c>
      <c r="Q114" s="139">
        <f t="shared" si="142"/>
        <v>860.33931578305874</v>
      </c>
      <c r="R114" s="139">
        <f t="shared" si="142"/>
        <v>1113.730238567317</v>
      </c>
      <c r="S114" s="120">
        <f>S103</f>
        <v>2186.7465511512801</v>
      </c>
      <c r="T114" s="165">
        <f>SUM(O114:R114)</f>
        <v>2152.2086160160502</v>
      </c>
      <c r="U114" s="129">
        <f>S114/T114</f>
        <v>1.0160476706942856</v>
      </c>
    </row>
    <row r="115" spans="3:71" x14ac:dyDescent="0.3">
      <c r="C115" s="128"/>
      <c r="D115" s="4" t="s">
        <v>13</v>
      </c>
      <c r="E115" s="139">
        <f t="shared" ref="E115:H115" si="143">E104*E$108</f>
        <v>353.98495387667435</v>
      </c>
      <c r="F115" s="139">
        <f t="shared" si="143"/>
        <v>696.18918234363457</v>
      </c>
      <c r="G115" s="139">
        <f t="shared" si="143"/>
        <v>14.227579488671406</v>
      </c>
      <c r="H115" s="139">
        <f t="shared" si="143"/>
        <v>0</v>
      </c>
      <c r="I115" s="120">
        <f>I104</f>
        <v>1054</v>
      </c>
      <c r="J115" s="165">
        <f>SUM(E115:H115)</f>
        <v>1064.4017157089802</v>
      </c>
      <c r="K115" s="129">
        <f>I115/J115</f>
        <v>0.99022764097852678</v>
      </c>
      <c r="M115" s="128"/>
      <c r="N115" s="4" t="s">
        <v>13</v>
      </c>
      <c r="O115" s="139">
        <f t="shared" ref="O115:R115" si="144">O104*O$108</f>
        <v>357.22392213274941</v>
      </c>
      <c r="P115" s="139">
        <f t="shared" si="144"/>
        <v>710.45761461702818</v>
      </c>
      <c r="Q115" s="139">
        <f t="shared" si="144"/>
        <v>72.517866885798938</v>
      </c>
      <c r="R115" s="139">
        <f t="shared" si="144"/>
        <v>0</v>
      </c>
      <c r="S115" s="120">
        <f>S104</f>
        <v>1112.9834646689119</v>
      </c>
      <c r="T115" s="165">
        <f>SUM(O115:R115)</f>
        <v>1140.1994036355763</v>
      </c>
      <c r="U115" s="129">
        <f>S115/T115</f>
        <v>0.9761305444645163</v>
      </c>
    </row>
    <row r="116" spans="3:71" x14ac:dyDescent="0.3">
      <c r="C116" s="128"/>
      <c r="D116" s="4" t="s">
        <v>14</v>
      </c>
      <c r="E116" s="139">
        <f t="shared" ref="E116:H116" si="145">E105*E$108</f>
        <v>374.40604879972091</v>
      </c>
      <c r="F116" s="139">
        <f t="shared" si="145"/>
        <v>735.4930760347728</v>
      </c>
      <c r="G116" s="139">
        <f t="shared" si="145"/>
        <v>0</v>
      </c>
      <c r="H116" s="139">
        <f t="shared" si="145"/>
        <v>9.1549446524000668</v>
      </c>
      <c r="I116" s="120">
        <f>I105</f>
        <v>1108</v>
      </c>
      <c r="J116" s="165">
        <f>SUM(E116:H116)</f>
        <v>1119.0540694868937</v>
      </c>
      <c r="K116" s="129">
        <f>I116/J116</f>
        <v>0.99012195229140076</v>
      </c>
      <c r="M116" s="128"/>
      <c r="N116" s="4" t="s">
        <v>14</v>
      </c>
      <c r="O116" s="139">
        <f t="shared" ref="O116:R116" si="146">O105*O$108</f>
        <v>387.54341458729243</v>
      </c>
      <c r="P116" s="139">
        <f t="shared" si="146"/>
        <v>769.85912974153973</v>
      </c>
      <c r="Q116" s="139">
        <f t="shared" si="146"/>
        <v>0</v>
      </c>
      <c r="R116" s="139">
        <f t="shared" si="146"/>
        <v>45.355453979062233</v>
      </c>
      <c r="S116" s="120">
        <f>S105</f>
        <v>1172.7332381057306</v>
      </c>
      <c r="T116" s="165">
        <f>SUM(O116:R116)</f>
        <v>1202.7579983078945</v>
      </c>
      <c r="U116" s="129">
        <f>S116/T116</f>
        <v>0.97503674035474774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2050.0000000000005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0.99999999999999978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1321.6089973236049</v>
      </c>
      <c r="F122" s="159">
        <f t="shared" si="148"/>
        <v>0</v>
      </c>
      <c r="G122" s="159">
        <f t="shared" si="148"/>
        <v>441.88527006749416</v>
      </c>
      <c r="H122" s="158">
        <f t="shared" si="148"/>
        <v>282.09073680803459</v>
      </c>
      <c r="N122" s="150"/>
      <c r="O122" s="160" t="str">
        <f>N36</f>
        <v>A</v>
      </c>
      <c r="P122" s="159">
        <f>O113</f>
        <v>583.24506824191417</v>
      </c>
      <c r="Q122" s="159">
        <f t="shared" ref="Q122:S122" si="149">P113</f>
        <v>0</v>
      </c>
      <c r="R122" s="159">
        <f t="shared" si="149"/>
        <v>984.95384958499847</v>
      </c>
      <c r="S122" s="159">
        <f t="shared" si="149"/>
        <v>595.84486929076922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495.32217041739528</v>
      </c>
      <c r="AA122" s="159">
        <f t="shared" ref="AA122:AC122" si="150">Z47</f>
        <v>0</v>
      </c>
      <c r="AB122" s="159">
        <f t="shared" si="150"/>
        <v>997.23419426840576</v>
      </c>
      <c r="AC122" s="159">
        <f t="shared" si="150"/>
        <v>611.47958450040539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590.1203436001208</v>
      </c>
      <c r="AK122" s="159">
        <f t="shared" ref="AK122:AM122" si="151">AJ58</f>
        <v>0</v>
      </c>
      <c r="AL122" s="159">
        <f t="shared" si="151"/>
        <v>1178.9141842932977</v>
      </c>
      <c r="AM122" s="159">
        <f t="shared" si="151"/>
        <v>723.34951206884875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551.76713940533557</v>
      </c>
      <c r="AU122" s="159">
        <f t="shared" si="147"/>
        <v>0</v>
      </c>
      <c r="AV122" s="159">
        <f t="shared" si="147"/>
        <v>1291.9761465802512</v>
      </c>
      <c r="AW122" s="158">
        <f t="shared" si="147"/>
        <v>819.19587881031919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681.79665478737536</v>
      </c>
      <c r="BE122" s="159">
        <f t="shared" ref="BE122:BG122" si="152">BD58</f>
        <v>0</v>
      </c>
      <c r="BF122" s="159">
        <f t="shared" si="152"/>
        <v>1341.4007261554229</v>
      </c>
      <c r="BG122" s="159">
        <f t="shared" si="152"/>
        <v>823.33805413335676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733.20390185072779</v>
      </c>
      <c r="BO122" s="159">
        <f t="shared" ref="BO122:BQ122" si="153">BN58</f>
        <v>0</v>
      </c>
      <c r="BP122" s="159">
        <f t="shared" si="153"/>
        <v>1431.8929673028035</v>
      </c>
      <c r="BQ122" s="159">
        <f t="shared" si="153"/>
        <v>879.07671026578225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618.31774162159297</v>
      </c>
      <c r="G123" s="159">
        <f t="shared" si="148"/>
        <v>597.88715044383468</v>
      </c>
      <c r="H123" s="158">
        <f t="shared" si="148"/>
        <v>816.75431853956536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178.1390616656746</v>
      </c>
      <c r="R123" s="159">
        <f t="shared" si="154"/>
        <v>860.33931578305874</v>
      </c>
      <c r="S123" s="159">
        <f t="shared" si="154"/>
        <v>1113.730238567317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132.06257819085533</v>
      </c>
      <c r="AB123" s="159">
        <f t="shared" si="155"/>
        <v>824.48849336784735</v>
      </c>
      <c r="AC123" s="159">
        <f t="shared" si="155"/>
        <v>1081.8382150186089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163.60223675965082</v>
      </c>
      <c r="AL123" s="159">
        <f t="shared" si="156"/>
        <v>1006.8307302228956</v>
      </c>
      <c r="AM123" s="159">
        <f t="shared" si="156"/>
        <v>1321.9510729797203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143.5033114147887</v>
      </c>
      <c r="AV123" s="159">
        <f t="shared" si="147"/>
        <v>1068.9924026848551</v>
      </c>
      <c r="AW123" s="158">
        <f t="shared" si="147"/>
        <v>1450.4434506962618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191.22948687510964</v>
      </c>
      <c r="BF123" s="159">
        <f t="shared" si="157"/>
        <v>1147.7703555161638</v>
      </c>
      <c r="BG123" s="159">
        <f t="shared" si="157"/>
        <v>1507.5355926848811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206.78009251913466</v>
      </c>
      <c r="BP123" s="159">
        <f t="shared" si="158"/>
        <v>1226.3238509108849</v>
      </c>
      <c r="BQ123" s="159">
        <f t="shared" si="158"/>
        <v>1611.0696359892945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353.98495387667435</v>
      </c>
      <c r="F124" s="159">
        <f t="shared" si="148"/>
        <v>696.18918234363457</v>
      </c>
      <c r="G124" s="159">
        <f t="shared" si="148"/>
        <v>14.227579488671406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357.22392213274941</v>
      </c>
      <c r="Q124" s="159">
        <f t="shared" si="159"/>
        <v>710.45761461702818</v>
      </c>
      <c r="R124" s="159">
        <f t="shared" si="159"/>
        <v>72.517866885798938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397.02845847212114</v>
      </c>
      <c r="AA124" s="159">
        <f t="shared" si="160"/>
        <v>728.23181083177735</v>
      </c>
      <c r="AB124" s="159">
        <f t="shared" si="160"/>
        <v>96.088344617603056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403.19740795515639</v>
      </c>
      <c r="AK124" s="159">
        <f t="shared" si="161"/>
        <v>744.45003370460779</v>
      </c>
      <c r="AL124" s="159">
        <f t="shared" si="161"/>
        <v>96.827566576222623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429.30448690986594</v>
      </c>
      <c r="AU124" s="159">
        <f t="shared" si="147"/>
        <v>767.52907513735977</v>
      </c>
      <c r="AV124" s="159">
        <f t="shared" si="147"/>
        <v>120.83806722676623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450.29515515577094</v>
      </c>
      <c r="BE124" s="159">
        <f t="shared" si="162"/>
        <v>839.54550924189823</v>
      </c>
      <c r="BF124" s="159">
        <f t="shared" si="162"/>
        <v>106.49779721424055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476.5164161832808</v>
      </c>
      <c r="BO124" s="159">
        <f t="shared" si="163"/>
        <v>892.50497839180457</v>
      </c>
      <c r="BP124" s="159">
        <f t="shared" si="163"/>
        <v>111.86734608060445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374.40604879972091</v>
      </c>
      <c r="F125" s="154">
        <f t="shared" si="148"/>
        <v>735.4930760347728</v>
      </c>
      <c r="G125" s="154">
        <f t="shared" si="148"/>
        <v>0</v>
      </c>
      <c r="H125" s="153">
        <f t="shared" si="148"/>
        <v>9.1549446524000668</v>
      </c>
      <c r="N125" s="152"/>
      <c r="O125" s="155" t="str">
        <f>N39</f>
        <v>D</v>
      </c>
      <c r="P125" s="159">
        <f t="shared" ref="P125:S125" si="164">O116</f>
        <v>387.54341458729243</v>
      </c>
      <c r="Q125" s="159">
        <f t="shared" si="164"/>
        <v>769.85912974153973</v>
      </c>
      <c r="R125" s="159">
        <f t="shared" si="164"/>
        <v>0</v>
      </c>
      <c r="S125" s="159">
        <f t="shared" si="164"/>
        <v>45.355453979062233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435.66177607243952</v>
      </c>
      <c r="AA125" s="159">
        <f t="shared" si="165"/>
        <v>798.16141700160995</v>
      </c>
      <c r="AB125" s="159">
        <f t="shared" si="165"/>
        <v>0</v>
      </c>
      <c r="AC125" s="159">
        <f t="shared" si="165"/>
        <v>61.612762318134301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441.37503805598027</v>
      </c>
      <c r="AK125" s="159">
        <f t="shared" si="166"/>
        <v>813.98959708160442</v>
      </c>
      <c r="AL125" s="159">
        <f t="shared" si="166"/>
        <v>0</v>
      </c>
      <c r="AM125" s="159">
        <f t="shared" si="166"/>
        <v>61.978691374800107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472.9624923946451</v>
      </c>
      <c r="AU125" s="154">
        <f t="shared" si="147"/>
        <v>844.59668740945597</v>
      </c>
      <c r="AV125" s="154">
        <f t="shared" si="147"/>
        <v>0</v>
      </c>
      <c r="AW125" s="153">
        <f t="shared" si="147"/>
        <v>80.442517819718262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494.83439323472237</v>
      </c>
      <c r="BE125" s="159">
        <f t="shared" si="167"/>
        <v>921.51012252432372</v>
      </c>
      <c r="BF125" s="159">
        <f t="shared" si="167"/>
        <v>0</v>
      </c>
      <c r="BG125" s="159">
        <f t="shared" si="167"/>
        <v>68.455796520136474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524.6453351709938</v>
      </c>
      <c r="BO125" s="159">
        <f t="shared" si="168"/>
        <v>981.50351734749643</v>
      </c>
      <c r="BP125" s="159">
        <f t="shared" si="168"/>
        <v>0</v>
      </c>
      <c r="BQ125" s="159">
        <f t="shared" si="168"/>
        <v>72.060098353181985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1.1414941318031611E-85</v>
      </c>
      <c r="F134" s="130" t="e">
        <f t="shared" si="169"/>
        <v>#DIV/0!</v>
      </c>
      <c r="G134" s="148">
        <f t="shared" si="169"/>
        <v>441.88527006749416</v>
      </c>
      <c r="H134" s="148">
        <f t="shared" si="169"/>
        <v>282.09073680803459</v>
      </c>
      <c r="N134" s="130" t="s">
        <v>11</v>
      </c>
      <c r="O134" s="130">
        <f t="shared" ref="O134:R137" si="170">O129*P122</f>
        <v>5.0375778626623622E-86</v>
      </c>
      <c r="P134" s="130" t="e">
        <f t="shared" si="170"/>
        <v>#DIV/0!</v>
      </c>
      <c r="Q134" s="148">
        <f t="shared" si="170"/>
        <v>984.95384958499847</v>
      </c>
      <c r="R134" s="148">
        <f t="shared" si="170"/>
        <v>595.84486929076922</v>
      </c>
      <c r="W134" s="130" t="s">
        <v>11</v>
      </c>
      <c r="X134" s="130">
        <f t="shared" ref="X134:AA137" si="171">X129*Z122</f>
        <v>4.2781741954577377E-86</v>
      </c>
      <c r="Y134" s="130" t="e">
        <f t="shared" si="171"/>
        <v>#DIV/0!</v>
      </c>
      <c r="Z134" s="148">
        <f t="shared" si="171"/>
        <v>997.23419426840576</v>
      </c>
      <c r="AA134" s="148">
        <f t="shared" si="171"/>
        <v>611.47958450040539</v>
      </c>
      <c r="AG134" s="130" t="s">
        <v>11</v>
      </c>
      <c r="AH134" s="130">
        <f t="shared" ref="AH134:AK137" si="172">AH129*AJ122</f>
        <v>5.0969606793034181E-86</v>
      </c>
      <c r="AI134" s="130" t="e">
        <f t="shared" si="172"/>
        <v>#DIV/0!</v>
      </c>
      <c r="AJ134" s="148">
        <f t="shared" si="172"/>
        <v>1178.9141842932977</v>
      </c>
      <c r="AK134" s="148">
        <f t="shared" si="172"/>
        <v>723.34951206884875</v>
      </c>
      <c r="AQ134" s="130" t="s">
        <v>11</v>
      </c>
      <c r="AR134" s="130">
        <f t="shared" ref="AR134:AU137" si="173">AR129*AT122</f>
        <v>4.7656981227314313E-86</v>
      </c>
      <c r="AS134" s="130" t="e">
        <f t="shared" si="173"/>
        <v>#DIV/0!</v>
      </c>
      <c r="AT134" s="148">
        <f t="shared" si="173"/>
        <v>1291.9761465802512</v>
      </c>
      <c r="AU134" s="148">
        <f t="shared" si="173"/>
        <v>819.19587881031919</v>
      </c>
      <c r="BA134" s="130" t="s">
        <v>11</v>
      </c>
      <c r="BB134" s="130">
        <f t="shared" ref="BB134:BE137" si="174">BB129*BD122</f>
        <v>5.8887831582479061E-86</v>
      </c>
      <c r="BC134" s="130" t="e">
        <f t="shared" si="174"/>
        <v>#DIV/0!</v>
      </c>
      <c r="BD134" s="148">
        <f t="shared" si="174"/>
        <v>1341.4007261554229</v>
      </c>
      <c r="BE134" s="148">
        <f t="shared" si="174"/>
        <v>823.33805413335676</v>
      </c>
      <c r="BK134" s="130" t="s">
        <v>11</v>
      </c>
      <c r="BL134" s="130">
        <f t="shared" ref="BL134:BO137" si="175">BL129*BN122</f>
        <v>6.3327955020939853E-86</v>
      </c>
      <c r="BM134" s="130" t="e">
        <f t="shared" si="175"/>
        <v>#DIV/0!</v>
      </c>
      <c r="BN134" s="148">
        <f t="shared" si="175"/>
        <v>1431.8929673028035</v>
      </c>
      <c r="BO134" s="148">
        <f t="shared" si="175"/>
        <v>879.07671026578225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5.3405059671972725E-86</v>
      </c>
      <c r="G135" s="148">
        <f t="shared" si="169"/>
        <v>597.88715044383468</v>
      </c>
      <c r="H135" s="148">
        <f t="shared" si="169"/>
        <v>816.75431853956536</v>
      </c>
      <c r="N135" s="130" t="s">
        <v>12</v>
      </c>
      <c r="O135" s="130" t="e">
        <f t="shared" si="170"/>
        <v>#DIV/0!</v>
      </c>
      <c r="P135" s="130">
        <f t="shared" si="170"/>
        <v>1.5386146276855189E-86</v>
      </c>
      <c r="Q135" s="148">
        <f t="shared" si="170"/>
        <v>860.33931578305874</v>
      </c>
      <c r="R135" s="148">
        <f t="shared" si="170"/>
        <v>1113.730238567317</v>
      </c>
      <c r="W135" s="130" t="s">
        <v>12</v>
      </c>
      <c r="X135" s="130" t="e">
        <f t="shared" si="171"/>
        <v>#DIV/0!</v>
      </c>
      <c r="Y135" s="130">
        <f t="shared" si="171"/>
        <v>1.1406449134421689E-86</v>
      </c>
      <c r="Z135" s="148">
        <f t="shared" si="171"/>
        <v>824.48849336784735</v>
      </c>
      <c r="AA135" s="148">
        <f t="shared" si="171"/>
        <v>1081.8382150186089</v>
      </c>
      <c r="AG135" s="130" t="s">
        <v>12</v>
      </c>
      <c r="AH135" s="130" t="e">
        <f t="shared" si="172"/>
        <v>#DIV/0!</v>
      </c>
      <c r="AI135" s="130">
        <f t="shared" si="172"/>
        <v>1.4130578226177556E-86</v>
      </c>
      <c r="AJ135" s="148">
        <f t="shared" si="172"/>
        <v>1006.8307302228956</v>
      </c>
      <c r="AK135" s="148">
        <f t="shared" si="172"/>
        <v>1321.9510729797203</v>
      </c>
      <c r="AQ135" s="130" t="s">
        <v>12</v>
      </c>
      <c r="AR135" s="130" t="e">
        <f t="shared" si="173"/>
        <v>#DIV/0!</v>
      </c>
      <c r="AS135" s="130">
        <f t="shared" si="173"/>
        <v>1.2394602957912017E-86</v>
      </c>
      <c r="AT135" s="148">
        <f t="shared" si="173"/>
        <v>1068.9924026848551</v>
      </c>
      <c r="AU135" s="148">
        <f t="shared" si="173"/>
        <v>1450.4434506962618</v>
      </c>
      <c r="BA135" s="130" t="s">
        <v>12</v>
      </c>
      <c r="BB135" s="130" t="e">
        <f t="shared" si="174"/>
        <v>#DIV/0!</v>
      </c>
      <c r="BC135" s="130">
        <f t="shared" si="174"/>
        <v>1.6516786548648032E-86</v>
      </c>
      <c r="BD135" s="148">
        <f t="shared" si="174"/>
        <v>1147.7703555161638</v>
      </c>
      <c r="BE135" s="148">
        <f t="shared" si="174"/>
        <v>1507.5355926848811</v>
      </c>
      <c r="BK135" s="130" t="s">
        <v>12</v>
      </c>
      <c r="BL135" s="130" t="e">
        <f t="shared" si="175"/>
        <v>#DIV/0!</v>
      </c>
      <c r="BM135" s="130">
        <f t="shared" si="175"/>
        <v>1.7859916409642252E-86</v>
      </c>
      <c r="BN135" s="148">
        <f t="shared" si="175"/>
        <v>1226.3238509108849</v>
      </c>
      <c r="BO135" s="148">
        <f t="shared" si="175"/>
        <v>1611.0696359892945</v>
      </c>
    </row>
    <row r="136" spans="4:67" x14ac:dyDescent="0.3">
      <c r="D136" s="130" t="s">
        <v>13</v>
      </c>
      <c r="E136" s="148">
        <f t="shared" si="169"/>
        <v>353.98495387667435</v>
      </c>
      <c r="F136" s="148">
        <f t="shared" si="169"/>
        <v>696.18918234363457</v>
      </c>
      <c r="G136" s="130">
        <f t="shared" si="169"/>
        <v>1.2288580456829914E-87</v>
      </c>
      <c r="H136" s="130" t="e">
        <f t="shared" si="169"/>
        <v>#DIV/0!</v>
      </c>
      <c r="N136" s="130" t="s">
        <v>13</v>
      </c>
      <c r="O136" s="148">
        <f t="shared" si="170"/>
        <v>357.22392213274941</v>
      </c>
      <c r="P136" s="148">
        <f t="shared" si="170"/>
        <v>710.45761461702818</v>
      </c>
      <c r="Q136" s="130">
        <f t="shared" si="170"/>
        <v>6.2634803235039829E-87</v>
      </c>
      <c r="R136" s="130" t="e">
        <f t="shared" si="170"/>
        <v>#DIV/0!</v>
      </c>
      <c r="W136" s="130" t="s">
        <v>13</v>
      </c>
      <c r="X136" s="148">
        <f t="shared" si="171"/>
        <v>397.02845847212114</v>
      </c>
      <c r="Y136" s="148">
        <f t="shared" si="171"/>
        <v>728.23181083177735</v>
      </c>
      <c r="Z136" s="130">
        <f t="shared" si="171"/>
        <v>8.299298940745394E-87</v>
      </c>
      <c r="AA136" s="130" t="e">
        <f t="shared" si="171"/>
        <v>#DIV/0!</v>
      </c>
      <c r="AG136" s="130" t="s">
        <v>13</v>
      </c>
      <c r="AH136" s="148">
        <f t="shared" si="172"/>
        <v>403.19740795515639</v>
      </c>
      <c r="AI136" s="148">
        <f t="shared" si="172"/>
        <v>744.45003370460779</v>
      </c>
      <c r="AJ136" s="130">
        <f t="shared" si="172"/>
        <v>8.3631466846373538E-87</v>
      </c>
      <c r="AK136" s="130" t="e">
        <f t="shared" si="172"/>
        <v>#DIV/0!</v>
      </c>
      <c r="AQ136" s="130" t="s">
        <v>13</v>
      </c>
      <c r="AR136" s="148">
        <f t="shared" si="173"/>
        <v>429.30448690986594</v>
      </c>
      <c r="AS136" s="148">
        <f t="shared" si="173"/>
        <v>767.52907513735977</v>
      </c>
      <c r="AT136" s="130">
        <f t="shared" si="173"/>
        <v>1.0436970761936708E-86</v>
      </c>
      <c r="AU136" s="130" t="e">
        <f t="shared" si="173"/>
        <v>#DIV/0!</v>
      </c>
      <c r="BA136" s="130" t="s">
        <v>13</v>
      </c>
      <c r="BB136" s="148">
        <f t="shared" si="174"/>
        <v>450.29515515577094</v>
      </c>
      <c r="BC136" s="148">
        <f t="shared" si="174"/>
        <v>839.54550924189823</v>
      </c>
      <c r="BD136" s="130">
        <f t="shared" si="174"/>
        <v>9.1983794614143532E-87</v>
      </c>
      <c r="BE136" s="130" t="e">
        <f t="shared" si="174"/>
        <v>#DIV/0!</v>
      </c>
      <c r="BK136" s="130" t="s">
        <v>13</v>
      </c>
      <c r="BL136" s="148">
        <f t="shared" si="175"/>
        <v>476.5164161832808</v>
      </c>
      <c r="BM136" s="148">
        <f t="shared" si="175"/>
        <v>892.50497839180457</v>
      </c>
      <c r="BN136" s="130">
        <f t="shared" si="175"/>
        <v>9.6621557018755774E-87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374.40604879972091</v>
      </c>
      <c r="F137" s="148">
        <f t="shared" si="169"/>
        <v>735.4930760347728</v>
      </c>
      <c r="G137" s="130" t="e">
        <f t="shared" si="169"/>
        <v>#DIV/0!</v>
      </c>
      <c r="H137" s="130">
        <f t="shared" si="169"/>
        <v>7.9072672922629757E-88</v>
      </c>
      <c r="N137" s="130" t="s">
        <v>14</v>
      </c>
      <c r="O137" s="148">
        <f t="shared" si="170"/>
        <v>387.54341458729243</v>
      </c>
      <c r="P137" s="148">
        <f t="shared" si="170"/>
        <v>769.85912974153973</v>
      </c>
      <c r="Q137" s="130" t="e">
        <f t="shared" si="170"/>
        <v>#DIV/0!</v>
      </c>
      <c r="R137" s="130">
        <f t="shared" si="170"/>
        <v>3.9174207096965539E-87</v>
      </c>
      <c r="W137" s="130" t="s">
        <v>14</v>
      </c>
      <c r="X137" s="148">
        <f t="shared" si="171"/>
        <v>435.66177607243952</v>
      </c>
      <c r="Y137" s="148">
        <f t="shared" si="171"/>
        <v>798.16141700160995</v>
      </c>
      <c r="Z137" s="130" t="e">
        <f t="shared" si="171"/>
        <v>#DIV/0!</v>
      </c>
      <c r="AA137" s="130">
        <f t="shared" si="171"/>
        <v>5.3215895754916928E-87</v>
      </c>
      <c r="AG137" s="130" t="s">
        <v>14</v>
      </c>
      <c r="AH137" s="148">
        <f t="shared" si="172"/>
        <v>441.37503805598027</v>
      </c>
      <c r="AI137" s="148">
        <f t="shared" si="172"/>
        <v>813.98959708160442</v>
      </c>
      <c r="AJ137" s="130" t="e">
        <f t="shared" si="172"/>
        <v>#DIV/0!</v>
      </c>
      <c r="AK137" s="130">
        <f t="shared" si="172"/>
        <v>5.3531954340842245E-87</v>
      </c>
      <c r="AQ137" s="130" t="s">
        <v>14</v>
      </c>
      <c r="AR137" s="148">
        <f t="shared" si="173"/>
        <v>472.9624923946451</v>
      </c>
      <c r="AS137" s="148">
        <f t="shared" si="173"/>
        <v>844.59668740945597</v>
      </c>
      <c r="AT137" s="130" t="e">
        <f t="shared" si="173"/>
        <v>#DIV/0!</v>
      </c>
      <c r="AU137" s="130">
        <f t="shared" si="173"/>
        <v>6.9479446814174292E-87</v>
      </c>
      <c r="BA137" s="130" t="s">
        <v>14</v>
      </c>
      <c r="BB137" s="148">
        <f t="shared" si="174"/>
        <v>494.83439323472237</v>
      </c>
      <c r="BC137" s="148">
        <f t="shared" si="174"/>
        <v>921.51012252432372</v>
      </c>
      <c r="BD137" s="130" t="e">
        <f t="shared" si="174"/>
        <v>#DIV/0!</v>
      </c>
      <c r="BE137" s="130">
        <f t="shared" si="174"/>
        <v>5.9126330233747248E-87</v>
      </c>
      <c r="BK137" s="130" t="s">
        <v>14</v>
      </c>
      <c r="BL137" s="148">
        <f t="shared" si="175"/>
        <v>524.6453351709938</v>
      </c>
      <c r="BM137" s="148">
        <f t="shared" si="175"/>
        <v>981.50351734749643</v>
      </c>
      <c r="BN137" s="130" t="e">
        <f t="shared" si="175"/>
        <v>#DIV/0!</v>
      </c>
      <c r="BO137" s="130">
        <f t="shared" si="175"/>
        <v>6.2239421473289874E-87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6.8184741207477857E-73</v>
      </c>
      <c r="H140" s="130">
        <f>'Mode Choice Q'!O38</f>
        <v>4.3864950798798496E-71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2.1000627009162493E-50</v>
      </c>
      <c r="H141" s="130">
        <f>'Mode Choice Q'!O39</f>
        <v>1.8788041165212806E-52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3.8673390290545231E-65</v>
      </c>
      <c r="F142" s="130">
        <f>'Mode Choice Q'!M40</f>
        <v>2.1000627009163685E-50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3.4598835951904423E-67</v>
      </c>
      <c r="F143" s="130">
        <f>'Mode Choice Q'!M41</f>
        <v>1.8788041165212806E-52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9.1114385406798024E-5</v>
      </c>
      <c r="F145" s="130" t="e">
        <f t="shared" si="176"/>
        <v>#DIV/0!</v>
      </c>
      <c r="G145" s="217">
        <f t="shared" si="176"/>
        <v>3.0129832782948549E-70</v>
      </c>
      <c r="H145" s="130">
        <f t="shared" si="176"/>
        <v>1.2373896290881254E-68</v>
      </c>
      <c r="N145" s="130" t="s">
        <v>11</v>
      </c>
      <c r="O145" s="130">
        <f t="shared" ref="O145:R148" si="177">O140*P122</f>
        <v>4.0210089400137307E-5</v>
      </c>
      <c r="P145" s="130" t="e">
        <f t="shared" si="177"/>
        <v>#DIV/0!</v>
      </c>
      <c r="Q145" s="149">
        <f t="shared" si="177"/>
        <v>3.0381312267759926E-84</v>
      </c>
      <c r="R145" s="130">
        <f t="shared" si="177"/>
        <v>1.8379083491772536E-84</v>
      </c>
      <c r="W145" s="130" t="s">
        <v>11</v>
      </c>
      <c r="X145" s="130">
        <f t="shared" ref="X145:AA148" si="178">X140*Z122</f>
        <v>3.4148507786597356E-5</v>
      </c>
      <c r="Y145" s="130" t="e">
        <f t="shared" si="178"/>
        <v>#DIV/0!</v>
      </c>
      <c r="Z145" s="149">
        <f t="shared" si="178"/>
        <v>3.0760104621066145E-84</v>
      </c>
      <c r="AA145" s="130">
        <f t="shared" si="178"/>
        <v>1.8861342802908373E-84</v>
      </c>
      <c r="AG145" s="130" t="s">
        <v>11</v>
      </c>
      <c r="AH145" s="130">
        <f t="shared" ref="AH145:AK148" si="179">AH140*AJ122</f>
        <v>4.0684084727071447E-5</v>
      </c>
      <c r="AI145" s="130" t="e">
        <f t="shared" si="179"/>
        <v>#DIV/0!</v>
      </c>
      <c r="AJ145" s="149">
        <f t="shared" si="179"/>
        <v>3.6364099683449439E-84</v>
      </c>
      <c r="AK145" s="130">
        <f t="shared" si="179"/>
        <v>2.2312017374372406E-84</v>
      </c>
      <c r="AQ145" s="130" t="s">
        <v>11</v>
      </c>
      <c r="AR145" s="130">
        <f t="shared" ref="AR145:AU148" si="180">AR140*AT122</f>
        <v>3.8039937603628681E-5</v>
      </c>
      <c r="AS145" s="130" t="e">
        <f t="shared" si="180"/>
        <v>#DIV/0!</v>
      </c>
      <c r="AT145" s="149">
        <f t="shared" si="180"/>
        <v>3.9851543062946791E-84</v>
      </c>
      <c r="AU145" s="130">
        <f t="shared" si="180"/>
        <v>2.526843852946487E-84</v>
      </c>
      <c r="BA145" s="130" t="s">
        <v>11</v>
      </c>
      <c r="BB145" s="130">
        <f t="shared" ref="BB145:BE148" si="181">BB140*BD122</f>
        <v>4.7004434215539527E-5</v>
      </c>
      <c r="BC145" s="130" t="e">
        <f t="shared" si="181"/>
        <v>#DIV/0!</v>
      </c>
      <c r="BD145" s="149">
        <f t="shared" si="181"/>
        <v>4.1376064832579673E-84</v>
      </c>
      <c r="BE145" s="130">
        <f t="shared" si="181"/>
        <v>2.5396205654807888E-84</v>
      </c>
      <c r="BK145" s="130" t="s">
        <v>11</v>
      </c>
      <c r="BL145" s="130">
        <f t="shared" ref="BL145:BO148" si="182">BL140*BN122</f>
        <v>5.0548553339363775E-5</v>
      </c>
      <c r="BM145" s="130" t="e">
        <f t="shared" si="182"/>
        <v>#DIV/0!</v>
      </c>
      <c r="BN145" s="149">
        <f t="shared" si="182"/>
        <v>4.4167335750771812E-84</v>
      </c>
      <c r="BO145" s="130">
        <f t="shared" si="182"/>
        <v>2.7115487749149685E-84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4.2628070123660126E-5</v>
      </c>
      <c r="G146" s="130">
        <f t="shared" si="176"/>
        <v>1.2556005040041993E-47</v>
      </c>
      <c r="H146" s="130">
        <f t="shared" si="176"/>
        <v>1.5345213758586686E-49</v>
      </c>
      <c r="N146" s="130" t="s">
        <v>12</v>
      </c>
      <c r="O146" s="130" t="e">
        <f t="shared" si="177"/>
        <v>#DIV/0!</v>
      </c>
      <c r="P146" s="130">
        <f t="shared" si="177"/>
        <v>1.2281265603882202E-5</v>
      </c>
      <c r="Q146" s="130">
        <f t="shared" si="177"/>
        <v>7.1603564923105509E-85</v>
      </c>
      <c r="R146" s="130">
        <f t="shared" si="177"/>
        <v>9.2692562086967924E-85</v>
      </c>
      <c r="W146" s="130" t="s">
        <v>12</v>
      </c>
      <c r="X146" s="130" t="e">
        <f t="shared" si="178"/>
        <v>#DIV/0!</v>
      </c>
      <c r="Y146" s="130">
        <f t="shared" si="178"/>
        <v>9.1046600556326869E-6</v>
      </c>
      <c r="Z146" s="130">
        <f t="shared" si="178"/>
        <v>6.8619804163529094E-85</v>
      </c>
      <c r="AA146" s="130">
        <f t="shared" si="178"/>
        <v>9.0038280762371394E-85</v>
      </c>
      <c r="AG146" s="130" t="s">
        <v>12</v>
      </c>
      <c r="AH146" s="130" t="e">
        <f t="shared" si="179"/>
        <v>#DIV/0!</v>
      </c>
      <c r="AI146" s="130">
        <f t="shared" si="179"/>
        <v>1.1279067624176503E-5</v>
      </c>
      <c r="AJ146" s="130">
        <f t="shared" si="179"/>
        <v>8.3795623698163719E-85</v>
      </c>
      <c r="AK146" s="130">
        <f t="shared" si="179"/>
        <v>1.1002218280948671E-84</v>
      </c>
      <c r="AQ146" s="130" t="s">
        <v>12</v>
      </c>
      <c r="AR146" s="130" t="e">
        <f t="shared" si="180"/>
        <v>#DIV/0!</v>
      </c>
      <c r="AS146" s="130">
        <f t="shared" si="180"/>
        <v>9.8934072406267527E-6</v>
      </c>
      <c r="AT146" s="130">
        <f t="shared" si="180"/>
        <v>8.8969160776156662E-85</v>
      </c>
      <c r="AU146" s="130">
        <f t="shared" si="180"/>
        <v>1.2071623356500345E-84</v>
      </c>
      <c r="BA146" s="130" t="s">
        <v>12</v>
      </c>
      <c r="BB146" s="130" t="e">
        <f t="shared" si="181"/>
        <v>#DIV/0!</v>
      </c>
      <c r="BC146" s="130">
        <f t="shared" si="181"/>
        <v>1.3183745876100933E-5</v>
      </c>
      <c r="BD146" s="130">
        <f t="shared" si="181"/>
        <v>9.5525623042363649E-85</v>
      </c>
      <c r="BE146" s="130">
        <f t="shared" si="181"/>
        <v>1.2546784821341745E-84</v>
      </c>
      <c r="BK146" s="130" t="s">
        <v>12</v>
      </c>
      <c r="BL146" s="130" t="e">
        <f t="shared" si="182"/>
        <v>#DIV/0!</v>
      </c>
      <c r="BM146" s="130">
        <f t="shared" si="182"/>
        <v>1.4255835941186869E-5</v>
      </c>
      <c r="BN146" s="130">
        <f t="shared" si="182"/>
        <v>1.0206340436218317E-84</v>
      </c>
      <c r="BO146" s="130">
        <f t="shared" si="182"/>
        <v>1.3408468863381795E-84</v>
      </c>
    </row>
    <row r="147" spans="4:67" x14ac:dyDescent="0.3">
      <c r="D147" s="130" t="s">
        <v>13</v>
      </c>
      <c r="E147" s="130">
        <f t="shared" si="176"/>
        <v>1.3689798278253279E-62</v>
      </c>
      <c r="F147" s="130">
        <f t="shared" si="176"/>
        <v>1.4620409346213315E-47</v>
      </c>
      <c r="G147" s="130">
        <f t="shared" si="176"/>
        <v>9.808779779510262E-7</v>
      </c>
      <c r="H147" s="130" t="e">
        <f t="shared" si="176"/>
        <v>#DIV/0!</v>
      </c>
      <c r="N147" s="130" t="s">
        <v>13</v>
      </c>
      <c r="O147" s="130">
        <f t="shared" si="177"/>
        <v>1.101872085925833E-84</v>
      </c>
      <c r="P147" s="130">
        <f t="shared" si="177"/>
        <v>5.9129342342147075E-85</v>
      </c>
      <c r="Q147" s="130">
        <f t="shared" si="177"/>
        <v>4.9995277617603031E-6</v>
      </c>
      <c r="R147" s="130" t="e">
        <f t="shared" si="177"/>
        <v>#DIV/0!</v>
      </c>
      <c r="W147" s="130" t="s">
        <v>13</v>
      </c>
      <c r="X147" s="130">
        <f t="shared" si="178"/>
        <v>1.2246508383221391E-84</v>
      </c>
      <c r="Y147" s="130">
        <f t="shared" si="178"/>
        <v>6.0608637533324558E-85</v>
      </c>
      <c r="Z147" s="130">
        <f t="shared" si="178"/>
        <v>6.6245239570246226E-6</v>
      </c>
      <c r="AA147" s="130" t="e">
        <f t="shared" si="178"/>
        <v>#DIV/0!</v>
      </c>
      <c r="AG147" s="130" t="s">
        <v>13</v>
      </c>
      <c r="AH147" s="130">
        <f t="shared" si="179"/>
        <v>1.243679220280045E-84</v>
      </c>
      <c r="AI147" s="130">
        <f t="shared" si="179"/>
        <v>6.1958433541839101E-85</v>
      </c>
      <c r="AJ147" s="130">
        <f t="shared" si="179"/>
        <v>6.6754874073153136E-6</v>
      </c>
      <c r="AK147" s="130" t="e">
        <f t="shared" si="179"/>
        <v>#DIV/0!</v>
      </c>
      <c r="AQ147" s="130" t="s">
        <v>13</v>
      </c>
      <c r="AR147" s="130">
        <f t="shared" si="180"/>
        <v>1.3242075941176912E-84</v>
      </c>
      <c r="AS147" s="130">
        <f t="shared" si="180"/>
        <v>6.3879235731483313E-85</v>
      </c>
      <c r="AT147" s="130">
        <f t="shared" si="180"/>
        <v>8.3308196686075171E-6</v>
      </c>
      <c r="AU147" s="130" t="e">
        <f t="shared" si="180"/>
        <v>#DIV/0!</v>
      </c>
      <c r="BA147" s="130" t="s">
        <v>13</v>
      </c>
      <c r="BB147" s="130">
        <f t="shared" si="181"/>
        <v>1.3889541857429223E-84</v>
      </c>
      <c r="BC147" s="130">
        <f t="shared" si="181"/>
        <v>6.9872956255857395E-85</v>
      </c>
      <c r="BD147" s="130">
        <f t="shared" si="181"/>
        <v>7.3421725790335031E-6</v>
      </c>
      <c r="BE147" s="130" t="e">
        <f t="shared" si="181"/>
        <v>#DIV/0!</v>
      </c>
      <c r="BK147" s="130" t="s">
        <v>13</v>
      </c>
      <c r="BL147" s="130">
        <f t="shared" si="182"/>
        <v>1.469834758946111E-84</v>
      </c>
      <c r="BM147" s="130">
        <f t="shared" si="182"/>
        <v>7.428062043904895E-85</v>
      </c>
      <c r="BN147" s="130">
        <f t="shared" si="182"/>
        <v>7.7123600897581449E-6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1.2954013461822266E-64</v>
      </c>
      <c r="F148" s="130">
        <f t="shared" si="176"/>
        <v>1.3818474189270302E-49</v>
      </c>
      <c r="G148" s="130" t="e">
        <f t="shared" si="176"/>
        <v>#DIV/0!</v>
      </c>
      <c r="H148" s="130">
        <f t="shared" si="176"/>
        <v>6.3116031831344871E-7</v>
      </c>
      <c r="N148" s="130" t="s">
        <v>14</v>
      </c>
      <c r="O148" s="130">
        <f t="shared" si="177"/>
        <v>1.1953938248834076E-84</v>
      </c>
      <c r="P148" s="130">
        <f t="shared" si="177"/>
        <v>6.4073159469552781E-85</v>
      </c>
      <c r="Q148" s="130" t="e">
        <f t="shared" si="177"/>
        <v>#DIV/0!</v>
      </c>
      <c r="R148" s="130">
        <f t="shared" si="177"/>
        <v>3.1268963229800773E-6</v>
      </c>
      <c r="W148" s="130" t="s">
        <v>14</v>
      </c>
      <c r="X148" s="130">
        <f t="shared" si="178"/>
        <v>1.3438169176718834E-84</v>
      </c>
      <c r="Y148" s="130">
        <f t="shared" si="178"/>
        <v>6.6428677375245975E-85</v>
      </c>
      <c r="Z148" s="130" t="e">
        <f t="shared" si="178"/>
        <v>#DIV/0!</v>
      </c>
      <c r="AA148" s="130">
        <f t="shared" si="178"/>
        <v>4.2477078948467179E-6</v>
      </c>
      <c r="AG148" s="130" t="s">
        <v>14</v>
      </c>
      <c r="AH148" s="130">
        <f t="shared" si="179"/>
        <v>1.3614397125330443E-84</v>
      </c>
      <c r="AI148" s="130">
        <f t="shared" si="179"/>
        <v>6.7746011244779689E-85</v>
      </c>
      <c r="AJ148" s="130" t="e">
        <f t="shared" si="179"/>
        <v>#DIV/0!</v>
      </c>
      <c r="AK148" s="130">
        <f t="shared" si="179"/>
        <v>4.2729357808312366E-6</v>
      </c>
      <c r="AQ148" s="130" t="s">
        <v>14</v>
      </c>
      <c r="AR148" s="130">
        <f t="shared" si="180"/>
        <v>1.4588725328028399E-84</v>
      </c>
      <c r="AS148" s="130">
        <f t="shared" si="180"/>
        <v>7.029335127584982E-85</v>
      </c>
      <c r="AT148" s="130" t="e">
        <f t="shared" si="180"/>
        <v>#DIV/0!</v>
      </c>
      <c r="AU148" s="130">
        <f t="shared" si="180"/>
        <v>5.5458691538586406E-6</v>
      </c>
      <c r="BA148" s="130" t="s">
        <v>14</v>
      </c>
      <c r="BB148" s="130">
        <f t="shared" si="181"/>
        <v>1.5263373231168073E-84</v>
      </c>
      <c r="BC148" s="130">
        <f t="shared" si="181"/>
        <v>7.6694635099190982E-85</v>
      </c>
      <c r="BD148" s="130" t="e">
        <f t="shared" si="181"/>
        <v>#DIV/0!</v>
      </c>
      <c r="BE148" s="130">
        <f t="shared" si="181"/>
        <v>4.7194804515528057E-6</v>
      </c>
      <c r="BK148" s="130" t="s">
        <v>14</v>
      </c>
      <c r="BL148" s="130">
        <f t="shared" si="182"/>
        <v>1.6182904167915545E-84</v>
      </c>
      <c r="BM148" s="130">
        <f t="shared" si="182"/>
        <v>8.1687712670298696E-85</v>
      </c>
      <c r="BN148" s="130" t="e">
        <f t="shared" si="182"/>
        <v>#DIV/0!</v>
      </c>
      <c r="BO148" s="130">
        <f t="shared" si="182"/>
        <v>4.9679682773799516E-6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2.7778439039692181E-48</v>
      </c>
      <c r="H151" s="130">
        <f>'Mode Choice Q'!T38</f>
        <v>1.7870565175803402E-46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1.2235565499594861E-28</v>
      </c>
      <c r="H152" s="130">
        <f>'Mode Choice Q'!T39</f>
        <v>1.0946449750559786E-30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1.5755525292311538E-40</v>
      </c>
      <c r="F153" s="130">
        <f>'Mode Choice Q'!R40</f>
        <v>1.2235565499595559E-28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1.4095553320496913E-42</v>
      </c>
      <c r="F154" s="130">
        <f>'Mode Choice Q'!R41</f>
        <v>1.0946449750559786E-30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1321.6089062092194</v>
      </c>
      <c r="F156" s="130" t="e">
        <f t="shared" si="183"/>
        <v>#DIV/0!</v>
      </c>
      <c r="G156" s="130">
        <f t="shared" si="183"/>
        <v>1.2274883037107803E-45</v>
      </c>
      <c r="H156" s="130">
        <f t="shared" si="183"/>
        <v>5.0411208976183858E-44</v>
      </c>
      <c r="N156" s="130" t="s">
        <v>11</v>
      </c>
      <c r="O156" s="148">
        <f t="shared" ref="O156:R159" si="184">O151*P122</f>
        <v>583.24502803182475</v>
      </c>
      <c r="P156" s="130" t="e">
        <f t="shared" si="184"/>
        <v>#DIV/0!</v>
      </c>
      <c r="Q156" s="130">
        <f t="shared" si="184"/>
        <v>1.2377335688754734E-59</v>
      </c>
      <c r="R156" s="130">
        <f t="shared" si="184"/>
        <v>7.4876320030034067E-60</v>
      </c>
      <c r="W156" s="130" t="s">
        <v>11</v>
      </c>
      <c r="X156" s="148">
        <f t="shared" ref="X156:AA159" si="185">X151*Z122</f>
        <v>495.3221362688875</v>
      </c>
      <c r="Y156" s="130" t="e">
        <f t="shared" si="185"/>
        <v>#DIV/0!</v>
      </c>
      <c r="Z156" s="130">
        <f t="shared" si="185"/>
        <v>1.2531655557227953E-59</v>
      </c>
      <c r="AA156" s="130">
        <f t="shared" si="185"/>
        <v>7.6841042728760333E-60</v>
      </c>
      <c r="AG156" s="130" t="s">
        <v>11</v>
      </c>
      <c r="AH156" s="148">
        <f t="shared" ref="AH156:AK159" si="186">AH151*AJ122</f>
        <v>590.12030291603605</v>
      </c>
      <c r="AI156" s="130" t="e">
        <f t="shared" si="186"/>
        <v>#DIV/0!</v>
      </c>
      <c r="AJ156" s="130">
        <f t="shared" si="186"/>
        <v>1.4814721129706475E-59</v>
      </c>
      <c r="AK156" s="130">
        <f t="shared" si="186"/>
        <v>9.0899078519723649E-60</v>
      </c>
      <c r="AQ156" s="130" t="s">
        <v>11</v>
      </c>
      <c r="AR156" s="148">
        <f t="shared" ref="AR156:AU159" si="187">AR151*AT122</f>
        <v>551.76710136539793</v>
      </c>
      <c r="AS156" s="130" t="e">
        <f t="shared" si="187"/>
        <v>#DIV/0!</v>
      </c>
      <c r="AT156" s="130">
        <f t="shared" si="187"/>
        <v>1.6235504307968663E-59</v>
      </c>
      <c r="AU156" s="130">
        <f t="shared" si="187"/>
        <v>1.0294352767037699E-59</v>
      </c>
      <c r="BA156" s="130" t="s">
        <v>11</v>
      </c>
      <c r="BB156" s="148">
        <f t="shared" ref="BB156:BE159" si="188">BB151*BD122</f>
        <v>681.79660778294112</v>
      </c>
      <c r="BC156" s="130" t="e">
        <f t="shared" si="188"/>
        <v>#DIV/0!</v>
      </c>
      <c r="BD156" s="130">
        <f t="shared" si="188"/>
        <v>1.6856593928497813E-59</v>
      </c>
      <c r="BE156" s="130">
        <f t="shared" si="188"/>
        <v>1.0346405047940519E-59</v>
      </c>
      <c r="BK156" s="130" t="s">
        <v>11</v>
      </c>
      <c r="BL156" s="148">
        <f t="shared" ref="BL156:BO159" si="189">BL151*BN122</f>
        <v>733.20385130217448</v>
      </c>
      <c r="BM156" s="130" t="e">
        <f t="shared" si="189"/>
        <v>#DIV/0!</v>
      </c>
      <c r="BN156" s="130">
        <f t="shared" si="189"/>
        <v>1.7993756696459782E-59</v>
      </c>
      <c r="BO156" s="130">
        <f t="shared" si="189"/>
        <v>1.1046839954694556E-59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618.31769899352287</v>
      </c>
      <c r="G157" s="130">
        <f t="shared" si="183"/>
        <v>7.3154873906216656E-26</v>
      </c>
      <c r="H157" s="130">
        <f t="shared" si="183"/>
        <v>8.9405601064460542E-28</v>
      </c>
      <c r="N157" s="130" t="s">
        <v>12</v>
      </c>
      <c r="O157" s="130" t="e">
        <f t="shared" si="184"/>
        <v>#DIV/0!</v>
      </c>
      <c r="P157" s="148">
        <f t="shared" si="184"/>
        <v>178.13904938440899</v>
      </c>
      <c r="Q157" s="130">
        <f t="shared" si="184"/>
        <v>4.1718283375011003E-63</v>
      </c>
      <c r="R157" s="130">
        <f t="shared" si="184"/>
        <v>5.4005335852378885E-63</v>
      </c>
      <c r="W157" s="130" t="s">
        <v>12</v>
      </c>
      <c r="X157" s="130" t="e">
        <f t="shared" si="185"/>
        <v>#DIV/0!</v>
      </c>
      <c r="Y157" s="148">
        <f t="shared" si="185"/>
        <v>132.06256908619528</v>
      </c>
      <c r="Z157" s="130">
        <f t="shared" si="185"/>
        <v>3.9979859079727351E-63</v>
      </c>
      <c r="AA157" s="130">
        <f t="shared" si="185"/>
        <v>5.2458875692533045E-63</v>
      </c>
      <c r="AG157" s="130" t="s">
        <v>12</v>
      </c>
      <c r="AH157" s="130" t="e">
        <f t="shared" si="186"/>
        <v>#DIV/0!</v>
      </c>
      <c r="AI157" s="148">
        <f t="shared" si="186"/>
        <v>163.6022254805832</v>
      </c>
      <c r="AJ157" s="130">
        <f t="shared" si="186"/>
        <v>4.8821725269962507E-63</v>
      </c>
      <c r="AK157" s="130">
        <f t="shared" si="186"/>
        <v>6.4102068170942693E-63</v>
      </c>
      <c r="AQ157" s="130" t="s">
        <v>12</v>
      </c>
      <c r="AR157" s="130" t="e">
        <f t="shared" si="187"/>
        <v>#DIV/0!</v>
      </c>
      <c r="AS157" s="148">
        <f t="shared" si="187"/>
        <v>143.50330152138145</v>
      </c>
      <c r="AT157" s="130">
        <f t="shared" si="187"/>
        <v>5.1835975832802714E-63</v>
      </c>
      <c r="AU157" s="130">
        <f t="shared" si="187"/>
        <v>7.0332727780202386E-63</v>
      </c>
      <c r="BA157" s="130" t="s">
        <v>12</v>
      </c>
      <c r="BB157" s="130" t="e">
        <f t="shared" si="188"/>
        <v>#DIV/0!</v>
      </c>
      <c r="BC157" s="148">
        <f t="shared" si="188"/>
        <v>191.22947369136378</v>
      </c>
      <c r="BD157" s="130">
        <f t="shared" si="188"/>
        <v>5.5655958134702426E-63</v>
      </c>
      <c r="BE157" s="130">
        <f t="shared" si="188"/>
        <v>7.3101154276903567E-63</v>
      </c>
      <c r="BK157" s="130" t="s">
        <v>12</v>
      </c>
      <c r="BL157" s="130" t="e">
        <f t="shared" si="189"/>
        <v>#DIV/0!</v>
      </c>
      <c r="BM157" s="148">
        <f t="shared" si="189"/>
        <v>206.78007826329872</v>
      </c>
      <c r="BN157" s="130">
        <f t="shared" si="189"/>
        <v>5.946505638332988E-63</v>
      </c>
      <c r="BO157" s="130">
        <f t="shared" si="189"/>
        <v>7.8121571777646168E-63</v>
      </c>
    </row>
    <row r="158" spans="4:67" x14ac:dyDescent="0.3">
      <c r="D158" s="130" t="s">
        <v>13</v>
      </c>
      <c r="E158" s="130">
        <f t="shared" si="183"/>
        <v>5.5772188939016764E-38</v>
      </c>
      <c r="F158" s="130">
        <f t="shared" si="183"/>
        <v>8.5182683406754167E-26</v>
      </c>
      <c r="G158" s="148">
        <f t="shared" si="183"/>
        <v>14.227578507793428</v>
      </c>
      <c r="H158" s="130" t="e">
        <f t="shared" si="183"/>
        <v>#DIV/0!</v>
      </c>
      <c r="N158" s="130" t="s">
        <v>13</v>
      </c>
      <c r="O158" s="130">
        <f t="shared" si="184"/>
        <v>4.4890229142751945E-60</v>
      </c>
      <c r="P158" s="130">
        <f t="shared" si="184"/>
        <v>3.4450444782417991E-63</v>
      </c>
      <c r="Q158" s="148">
        <f t="shared" si="184"/>
        <v>72.517861886271177</v>
      </c>
      <c r="R158" s="130" t="e">
        <f t="shared" si="184"/>
        <v>#DIV/0!</v>
      </c>
      <c r="W158" s="130" t="s">
        <v>13</v>
      </c>
      <c r="X158" s="130">
        <f t="shared" si="185"/>
        <v>4.9892231098632663E-60</v>
      </c>
      <c r="Y158" s="130">
        <f t="shared" si="185"/>
        <v>3.5312324439486846E-63</v>
      </c>
      <c r="Z158" s="148">
        <f t="shared" si="185"/>
        <v>96.088337993079094</v>
      </c>
      <c r="AA158" s="130" t="e">
        <f t="shared" si="185"/>
        <v>#DIV/0!</v>
      </c>
      <c r="AG158" s="130" t="s">
        <v>13</v>
      </c>
      <c r="AH158" s="130">
        <f t="shared" si="186"/>
        <v>5.0667446695085934E-60</v>
      </c>
      <c r="AI158" s="130">
        <f t="shared" si="186"/>
        <v>3.6098754171611783E-63</v>
      </c>
      <c r="AJ158" s="148">
        <f t="shared" si="186"/>
        <v>96.82755990073521</v>
      </c>
      <c r="AK158" s="130" t="e">
        <f t="shared" si="186"/>
        <v>#DIV/0!</v>
      </c>
      <c r="AQ158" s="130" t="s">
        <v>13</v>
      </c>
      <c r="AR158" s="130">
        <f t="shared" si="187"/>
        <v>5.3948169748368215E-60</v>
      </c>
      <c r="AS158" s="130">
        <f t="shared" si="187"/>
        <v>3.7217868424386382E-63</v>
      </c>
      <c r="AT158" s="148">
        <f t="shared" si="187"/>
        <v>120.83805889594656</v>
      </c>
      <c r="AU158" s="130" t="e">
        <f t="shared" si="187"/>
        <v>#DIV/0!</v>
      </c>
      <c r="BA158" s="130" t="s">
        <v>13</v>
      </c>
      <c r="BB158" s="130">
        <f t="shared" si="188"/>
        <v>5.6585943562037953E-60</v>
      </c>
      <c r="BC158" s="130">
        <f t="shared" si="188"/>
        <v>4.0709981304170812E-63</v>
      </c>
      <c r="BD158" s="148">
        <f t="shared" si="188"/>
        <v>106.49778987206797</v>
      </c>
      <c r="BE158" s="130" t="e">
        <f t="shared" si="188"/>
        <v>#DIV/0!</v>
      </c>
      <c r="BK158" s="130" t="s">
        <v>13</v>
      </c>
      <c r="BL158" s="130">
        <f t="shared" si="189"/>
        <v>5.9881015204802709E-60</v>
      </c>
      <c r="BM158" s="130">
        <f t="shared" si="189"/>
        <v>4.3278012429628595E-63</v>
      </c>
      <c r="BN158" s="148">
        <f t="shared" si="189"/>
        <v>111.86733836824436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5.2774604243730349E-40</v>
      </c>
      <c r="F159" s="130">
        <f t="shared" si="183"/>
        <v>8.0510379986992887E-28</v>
      </c>
      <c r="G159" s="130" t="e">
        <f t="shared" si="183"/>
        <v>#DIV/0!</v>
      </c>
      <c r="H159" s="148">
        <f t="shared" si="183"/>
        <v>9.1549440212397482</v>
      </c>
      <c r="N159" s="130" t="s">
        <v>14</v>
      </c>
      <c r="O159" s="130">
        <f t="shared" si="184"/>
        <v>4.8700301423607176E-60</v>
      </c>
      <c r="P159" s="130">
        <f t="shared" si="184"/>
        <v>3.733085393658276E-63</v>
      </c>
      <c r="Q159" s="130" t="e">
        <f t="shared" si="184"/>
        <v>#DIV/0!</v>
      </c>
      <c r="R159" s="148">
        <f t="shared" si="184"/>
        <v>45.355450852165909</v>
      </c>
      <c r="W159" s="130" t="s">
        <v>14</v>
      </c>
      <c r="X159" s="130">
        <f t="shared" si="185"/>
        <v>5.4747052884555866E-60</v>
      </c>
      <c r="Y159" s="130">
        <f t="shared" si="185"/>
        <v>3.8703245989829693E-63</v>
      </c>
      <c r="Z159" s="130" t="e">
        <f t="shared" si="185"/>
        <v>#DIV/0!</v>
      </c>
      <c r="AA159" s="148">
        <f t="shared" si="185"/>
        <v>61.612758070426409</v>
      </c>
      <c r="AG159" s="130" t="s">
        <v>14</v>
      </c>
      <c r="AH159" s="130">
        <f t="shared" si="186"/>
        <v>5.5465004913251219E-60</v>
      </c>
      <c r="AI159" s="130">
        <f t="shared" si="186"/>
        <v>3.9470762352006984E-63</v>
      </c>
      <c r="AJ159" s="130" t="e">
        <f t="shared" si="186"/>
        <v>#DIV/0!</v>
      </c>
      <c r="AK159" s="148">
        <f t="shared" si="186"/>
        <v>61.978687101864324</v>
      </c>
      <c r="AQ159" s="130" t="s">
        <v>14</v>
      </c>
      <c r="AR159" s="130">
        <f t="shared" si="187"/>
        <v>5.9434414506072219E-60</v>
      </c>
      <c r="AS159" s="130">
        <f t="shared" si="187"/>
        <v>4.0954915457830923E-63</v>
      </c>
      <c r="AT159" s="130" t="e">
        <f t="shared" si="187"/>
        <v>#DIV/0!</v>
      </c>
      <c r="AU159" s="148">
        <f t="shared" si="187"/>
        <v>80.442512273849104</v>
      </c>
      <c r="BA159" s="130" t="s">
        <v>14</v>
      </c>
      <c r="BB159" s="130">
        <f t="shared" si="188"/>
        <v>6.2182927636538756E-60</v>
      </c>
      <c r="BC159" s="130">
        <f t="shared" si="188"/>
        <v>4.468448636387176E-63</v>
      </c>
      <c r="BD159" s="130" t="e">
        <f t="shared" si="188"/>
        <v>#DIV/0!</v>
      </c>
      <c r="BE159" s="148">
        <f t="shared" si="188"/>
        <v>68.45579180065603</v>
      </c>
      <c r="BK159" s="130" t="s">
        <v>14</v>
      </c>
      <c r="BL159" s="130">
        <f t="shared" si="189"/>
        <v>6.592909336500079E-60</v>
      </c>
      <c r="BM159" s="130">
        <f t="shared" si="189"/>
        <v>4.759359606041519E-63</v>
      </c>
      <c r="BN159" s="130" t="e">
        <f t="shared" si="189"/>
        <v>#DIV/0!</v>
      </c>
      <c r="BO159" s="148">
        <f t="shared" si="189"/>
        <v>72.060093385213705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1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-292.95592392229662</v>
      </c>
      <c r="J28" s="206">
        <f t="shared" si="7"/>
        <v>-297.11998891835782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-291.75021255216046</v>
      </c>
      <c r="J29" s="206">
        <f t="shared" si="10"/>
        <v>-287.03371063051537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-310.80953563653907</v>
      </c>
      <c r="H30" s="206">
        <f t="shared" si="10"/>
        <v>-291.75021255216052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-306.09303371489403</v>
      </c>
      <c r="H31" s="206">
        <f t="shared" si="10"/>
        <v>-287.03371063051537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5.9000922178950504E-128</v>
      </c>
      <c r="J33" s="206">
        <f t="shared" si="13"/>
        <v>9.1712461464438103E-130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1.9701196128380109E-127</v>
      </c>
      <c r="J34" s="206">
        <f t="shared" si="16"/>
        <v>2.2021320258363431E-125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1.0402404804829858E-135</v>
      </c>
      <c r="H35" s="206">
        <f t="shared" si="16"/>
        <v>1.970119612837899E-127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1.1627450748246473E-133</v>
      </c>
      <c r="H36" s="206">
        <f t="shared" si="16"/>
        <v>2.2021320258363431E-125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6.8184741207477857E-73</v>
      </c>
      <c r="O38" s="206">
        <f t="shared" si="20"/>
        <v>4.3864950798798496E-71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2.7778439039692181E-48</v>
      </c>
      <c r="T38" s="206">
        <f t="shared" si="21"/>
        <v>1.7870565175803402E-46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2.1000627009162493E-50</v>
      </c>
      <c r="O39" s="206">
        <f t="shared" si="20"/>
        <v>1.8788041165212806E-52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1.2235565499594861E-28</v>
      </c>
      <c r="T39" s="206">
        <f t="shared" si="21"/>
        <v>1.0946449750559786E-30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3.8673390290545231E-65</v>
      </c>
      <c r="M40" s="206">
        <f t="shared" si="20"/>
        <v>2.1000627009163685E-50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1.5755525292311538E-40</v>
      </c>
      <c r="R40" s="206">
        <f t="shared" si="21"/>
        <v>1.2235565499595559E-28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3.4598835951904423E-67</v>
      </c>
      <c r="M41" s="206">
        <f t="shared" si="20"/>
        <v>1.8788041165212806E-52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1.4095553320496913E-42</v>
      </c>
      <c r="R41" s="206">
        <f t="shared" si="21"/>
        <v>1.0946449750559786E-30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14.02076172578372</v>
      </c>
      <c r="J46">
        <f>'Trip Length Frequency'!L28</f>
        <v>14.212486252514285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13.965247596673899</v>
      </c>
      <c r="J47">
        <f>'Trip Length Frequency'!L29</f>
        <v>13.74808741795273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14.842789061952164</v>
      </c>
      <c r="H48">
        <f>'Trip Length Frequency'!J30</f>
        <v>13.965247596673901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14.625628883230995</v>
      </c>
      <c r="H49">
        <f>'Trip Length Frequency'!J31</f>
        <v>13.74808741795273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86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Gravity!AH134</f>
        <v>5.0969606793034181E-86</v>
      </c>
      <c r="G25" s="4" t="e">
        <f>Gravity!AI134</f>
        <v>#DIV/0!</v>
      </c>
      <c r="H25" s="4">
        <f>Gravity!AJ134</f>
        <v>1178.9141842932977</v>
      </c>
      <c r="I25" s="4">
        <f>Gravity!AK134</f>
        <v>723.34951206884875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Gravity!AH135</f>
        <v>#DIV/0!</v>
      </c>
      <c r="G26" s="4">
        <f>Gravity!AI135</f>
        <v>1.4130578226177556E-86</v>
      </c>
      <c r="H26" s="4">
        <f>Gravity!AJ135</f>
        <v>1006.8307302228956</v>
      </c>
      <c r="I26" s="4">
        <f>Gravity!AK135</f>
        <v>1321.9510729797203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Gravity!AH136</f>
        <v>403.19740795515639</v>
      </c>
      <c r="G27" s="4">
        <f>Gravity!AI136</f>
        <v>744.45003370460779</v>
      </c>
      <c r="H27" s="4">
        <f>Gravity!AJ136</f>
        <v>8.3631466846373538E-87</v>
      </c>
      <c r="I27" s="4" t="e">
        <f>Gravity!AK136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Gravity!AH137</f>
        <v>441.37503805598027</v>
      </c>
      <c r="G28" s="4">
        <f>Gravity!AI137</f>
        <v>813.98959708160442</v>
      </c>
      <c r="H28" s="4" t="e">
        <f>Gravity!AJ137</f>
        <v>#DIV/0!</v>
      </c>
      <c r="I28" s="4">
        <f>Gravity!AK137</f>
        <v>5.3531954340842245E-87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1178.9141842932977</v>
      </c>
      <c r="D36" s="31">
        <f>E36-H36</f>
        <v>0</v>
      </c>
      <c r="E36">
        <f>W6*G66+(W6*0.17/X6^3.8)*(G66^4.8/4.8)</f>
        <v>2945.3506617770449</v>
      </c>
      <c r="F36" s="258"/>
      <c r="G36" s="32" t="s">
        <v>62</v>
      </c>
      <c r="H36" s="33">
        <f>W6*G66+0.17*W6/X6^3.8*G66^4.8/4.8</f>
        <v>2945.3506617770449</v>
      </c>
      <c r="I36" s="32" t="s">
        <v>63</v>
      </c>
      <c r="J36" s="33">
        <f>W6*(1+0.17*(G66/X6)^3.8)</f>
        <v>2.5121397032283417</v>
      </c>
      <c r="K36" s="34">
        <v>1</v>
      </c>
      <c r="L36" s="35" t="s">
        <v>61</v>
      </c>
      <c r="M36" s="36" t="s">
        <v>64</v>
      </c>
      <c r="N36" s="37">
        <f>J36+J54+J51</f>
        <v>15.048509793638852</v>
      </c>
      <c r="O36" s="38" t="s">
        <v>65</v>
      </c>
      <c r="P36" s="39">
        <v>0</v>
      </c>
      <c r="Q36" s="39">
        <f>IF(P36&lt;=0,0,P36)</f>
        <v>0</v>
      </c>
      <c r="R36" s="40">
        <f>G58</f>
        <v>1178.9141824305325</v>
      </c>
      <c r="S36" s="40" t="s">
        <v>39</v>
      </c>
      <c r="T36" s="40">
        <f>I58</f>
        <v>1178.9141842932977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723.34951206884875</v>
      </c>
      <c r="D37" s="31">
        <f t="shared" ref="D37:D54" si="1">E37-H37</f>
        <v>0</v>
      </c>
      <c r="E37">
        <f t="shared" ref="E37:E54" si="2">W7*G67+(W7*0.17/X7^3.8)*(G67^4.8/4.8)</f>
        <v>325.52660543326874</v>
      </c>
      <c r="F37" s="258"/>
      <c r="G37" s="44" t="s">
        <v>67</v>
      </c>
      <c r="H37" s="33">
        <f t="shared" ref="H37:H53" si="3">W7*G67+0.17*W7/X7^3.8*G67^4.8/4.8</f>
        <v>325.52660543326874</v>
      </c>
      <c r="I37" s="44" t="s">
        <v>68</v>
      </c>
      <c r="J37" s="33">
        <f t="shared" ref="J37:J54" si="4">W7*(1+0.17*(G67/X7)^3.8)</f>
        <v>2.5000393453453382</v>
      </c>
      <c r="K37" s="34">
        <v>2</v>
      </c>
      <c r="L37" s="45"/>
      <c r="M37" s="46" t="s">
        <v>69</v>
      </c>
      <c r="N37" s="47">
        <f>J36+J47+J39+J40+J51</f>
        <v>14.077080483249224</v>
      </c>
      <c r="O37" s="48" t="s">
        <v>70</v>
      </c>
      <c r="P37" s="39">
        <v>671.78970265398834</v>
      </c>
      <c r="Q37" s="39">
        <f t="shared" ref="Q37:Q60" si="5">IF(P37&lt;=0,0,P37)</f>
        <v>671.78970265398834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1006.8307302228956</v>
      </c>
      <c r="D38" s="31">
        <f t="shared" si="1"/>
        <v>0</v>
      </c>
      <c r="E38">
        <f t="shared" si="2"/>
        <v>2141.816457961846</v>
      </c>
      <c r="F38" s="258"/>
      <c r="G38" s="44" t="s">
        <v>72</v>
      </c>
      <c r="H38" s="33">
        <f t="shared" si="3"/>
        <v>2141.816457961846</v>
      </c>
      <c r="I38" s="44" t="s">
        <v>73</v>
      </c>
      <c r="J38" s="33">
        <f t="shared" si="4"/>
        <v>2.5168638939827188</v>
      </c>
      <c r="K38" s="34">
        <v>3</v>
      </c>
      <c r="L38" s="45"/>
      <c r="M38" s="46" t="s">
        <v>74</v>
      </c>
      <c r="N38" s="47">
        <f>J36+J47+J39+J49+J43</f>
        <v>14.221019010355185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1321.9510729797203</v>
      </c>
      <c r="D39" s="31">
        <f t="shared" si="1"/>
        <v>0</v>
      </c>
      <c r="E39">
        <f t="shared" si="2"/>
        <v>7563.1683147445674</v>
      </c>
      <c r="F39" s="258"/>
      <c r="G39" s="44" t="s">
        <v>77</v>
      </c>
      <c r="H39" s="33">
        <f t="shared" si="3"/>
        <v>7563.1683147445674</v>
      </c>
      <c r="I39" s="44" t="s">
        <v>78</v>
      </c>
      <c r="J39" s="33">
        <f t="shared" si="4"/>
        <v>3.8869819527261829</v>
      </c>
      <c r="K39" s="34">
        <v>4</v>
      </c>
      <c r="L39" s="45"/>
      <c r="M39" s="46" t="s">
        <v>79</v>
      </c>
      <c r="N39" s="47">
        <f>J36+J47+J48+J42+J43</f>
        <v>14.214037541529381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3295.9711837310911</v>
      </c>
      <c r="F40" s="258"/>
      <c r="G40" s="44" t="s">
        <v>81</v>
      </c>
      <c r="H40" s="33">
        <f t="shared" si="3"/>
        <v>3295.9711837310911</v>
      </c>
      <c r="I40" s="44" t="s">
        <v>82</v>
      </c>
      <c r="J40" s="33">
        <f t="shared" si="4"/>
        <v>2.5849185226603528</v>
      </c>
      <c r="K40" s="34">
        <v>5</v>
      </c>
      <c r="L40" s="45"/>
      <c r="M40" s="46" t="s">
        <v>83</v>
      </c>
      <c r="N40" s="47">
        <f>J45+J38+J39+J40+J51</f>
        <v>14.078853728100988</v>
      </c>
      <c r="O40" s="48" t="s">
        <v>84</v>
      </c>
      <c r="P40" s="39">
        <v>507.12447977654404</v>
      </c>
      <c r="Q40" s="39">
        <f t="shared" si="5"/>
        <v>507.12447977654404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6328.7211981934352</v>
      </c>
      <c r="F41" s="258"/>
      <c r="G41" s="44" t="s">
        <v>85</v>
      </c>
      <c r="H41" s="33">
        <f t="shared" si="3"/>
        <v>6328.7211981934352</v>
      </c>
      <c r="I41" s="44" t="s">
        <v>86</v>
      </c>
      <c r="J41" s="33">
        <f t="shared" si="4"/>
        <v>4.3170901221419866</v>
      </c>
      <c r="K41" s="34">
        <v>6</v>
      </c>
      <c r="L41" s="45"/>
      <c r="M41" s="46" t="s">
        <v>87</v>
      </c>
      <c r="N41" s="47">
        <f>J45+J38+J39+J49+J43</f>
        <v>14.222792255206949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5637.4708847052725</v>
      </c>
      <c r="F42" s="258"/>
      <c r="G42" s="44" t="s">
        <v>89</v>
      </c>
      <c r="H42" s="33">
        <f t="shared" si="3"/>
        <v>5637.4708847052725</v>
      </c>
      <c r="I42" s="44" t="s">
        <v>90</v>
      </c>
      <c r="J42" s="33">
        <f t="shared" si="4"/>
        <v>2.6375520445338663</v>
      </c>
      <c r="K42" s="34">
        <v>7</v>
      </c>
      <c r="L42" s="45"/>
      <c r="M42" s="46" t="s">
        <v>91</v>
      </c>
      <c r="N42" s="47">
        <f>J45+J38+J48+J42+J43</f>
        <v>14.215810786381146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2238.610372652498</v>
      </c>
      <c r="F43" s="258"/>
      <c r="G43" s="44" t="s">
        <v>93</v>
      </c>
      <c r="H43" s="33">
        <f t="shared" si="3"/>
        <v>2238.610372652498</v>
      </c>
      <c r="I43" s="44" t="s">
        <v>94</v>
      </c>
      <c r="J43" s="33">
        <f t="shared" si="4"/>
        <v>2.7576754962996137</v>
      </c>
      <c r="K43" s="34">
        <v>8</v>
      </c>
      <c r="L43" s="53"/>
      <c r="M43" s="54" t="s">
        <v>95</v>
      </c>
      <c r="N43" s="55">
        <f>J45+J46+J41+J42+J43</f>
        <v>14.766036931296691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14.259126031438822</v>
      </c>
      <c r="O44" s="38" t="s">
        <v>100</v>
      </c>
      <c r="P44" s="39">
        <v>475.93577379132762</v>
      </c>
      <c r="Q44" s="39">
        <f t="shared" si="5"/>
        <v>475.93577379132762</v>
      </c>
      <c r="R44" s="40">
        <f>G59</f>
        <v>723.34950938798795</v>
      </c>
      <c r="S44" s="40" t="s">
        <v>39</v>
      </c>
      <c r="T44" s="40">
        <f>I59</f>
        <v>723.34951206884875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1821.402559566862</v>
      </c>
      <c r="F45" s="258"/>
      <c r="G45" s="44" t="s">
        <v>101</v>
      </c>
      <c r="H45" s="33">
        <f t="shared" si="3"/>
        <v>1821.402559566862</v>
      </c>
      <c r="I45" s="44" t="s">
        <v>102</v>
      </c>
      <c r="J45" s="33">
        <f t="shared" si="4"/>
        <v>2.5537192683212249</v>
      </c>
      <c r="K45" s="34">
        <v>10</v>
      </c>
      <c r="L45" s="45"/>
      <c r="M45" s="46" t="s">
        <v>103</v>
      </c>
      <c r="N45" s="47">
        <f>J36+J47+J48+J42+J50</f>
        <v>14.252144562613017</v>
      </c>
      <c r="O45" s="48" t="s">
        <v>104</v>
      </c>
      <c r="P45" s="39">
        <v>29.224136680663499</v>
      </c>
      <c r="Q45" s="39">
        <f t="shared" si="5"/>
        <v>29.224136680663499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14.260899276290585</v>
      </c>
      <c r="O46" s="48" t="s">
        <v>108</v>
      </c>
      <c r="P46" s="39">
        <v>216.55222498572351</v>
      </c>
      <c r="Q46" s="39">
        <f t="shared" si="5"/>
        <v>216.55222498572351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2956.2694467121391</v>
      </c>
      <c r="F47" s="258"/>
      <c r="G47" s="44" t="s">
        <v>109</v>
      </c>
      <c r="H47" s="33">
        <f t="shared" si="3"/>
        <v>2956.2694467121391</v>
      </c>
      <c r="I47" s="44" t="s">
        <v>110</v>
      </c>
      <c r="J47" s="33">
        <f t="shared" si="4"/>
        <v>2.5566702142238382</v>
      </c>
      <c r="K47" s="34">
        <v>12</v>
      </c>
      <c r="L47" s="45"/>
      <c r="M47" s="46" t="s">
        <v>111</v>
      </c>
      <c r="N47" s="47">
        <f>J45+J38+J48+J42+J50</f>
        <v>14.253917807464783</v>
      </c>
      <c r="O47" s="48" t="s">
        <v>112</v>
      </c>
      <c r="P47" s="39">
        <v>1.6373739302733494</v>
      </c>
      <c r="Q47" s="39">
        <f t="shared" si="5"/>
        <v>1.6373739302733494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115.73066532622715</v>
      </c>
      <c r="F48" s="258"/>
      <c r="G48" s="44" t="s">
        <v>113</v>
      </c>
      <c r="H48" s="33">
        <f t="shared" si="3"/>
        <v>115.73066532622715</v>
      </c>
      <c r="I48" s="44" t="s">
        <v>114</v>
      </c>
      <c r="J48" s="33">
        <f t="shared" si="4"/>
        <v>3.7500000832437221</v>
      </c>
      <c r="K48" s="34">
        <v>13</v>
      </c>
      <c r="L48" s="45"/>
      <c r="M48" s="46" t="s">
        <v>115</v>
      </c>
      <c r="N48" s="47">
        <f>J45+J46+J41+J42+J50</f>
        <v>14.804143952380327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1732.3094600167956</v>
      </c>
      <c r="F49" s="258"/>
      <c r="G49" s="44" t="s">
        <v>117</v>
      </c>
      <c r="H49" s="33">
        <f t="shared" si="3"/>
        <v>1732.3094600167956</v>
      </c>
      <c r="I49" s="44" t="s">
        <v>118</v>
      </c>
      <c r="J49" s="33">
        <f t="shared" si="4"/>
        <v>2.5075516438772083</v>
      </c>
      <c r="K49" s="34">
        <v>14</v>
      </c>
      <c r="L49" s="53"/>
      <c r="M49" s="54" t="s">
        <v>119</v>
      </c>
      <c r="N49" s="55">
        <f>J45+J46+J53+J44</f>
        <v>15.053719268321224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5239.285654889718</v>
      </c>
      <c r="F50" s="258"/>
      <c r="G50" s="44" t="s">
        <v>121</v>
      </c>
      <c r="H50" s="33">
        <f t="shared" si="3"/>
        <v>5239.285654889718</v>
      </c>
      <c r="I50" s="44" t="s">
        <v>122</v>
      </c>
      <c r="J50" s="33">
        <f t="shared" si="4"/>
        <v>2.7957825173832496</v>
      </c>
      <c r="K50" s="34">
        <v>15</v>
      </c>
      <c r="L50" s="35" t="s">
        <v>71</v>
      </c>
      <c r="M50" s="36" t="s">
        <v>123</v>
      </c>
      <c r="N50" s="37">
        <f>J37+J46+J41+J42+J43</f>
        <v>14.712357008320804</v>
      </c>
      <c r="O50" s="38" t="s">
        <v>124</v>
      </c>
      <c r="P50" s="39">
        <v>0</v>
      </c>
      <c r="Q50" s="39">
        <f t="shared" si="5"/>
        <v>0</v>
      </c>
      <c r="R50" s="40">
        <f>G60</f>
        <v>1006.8307288121169</v>
      </c>
      <c r="S50" s="40" t="s">
        <v>39</v>
      </c>
      <c r="T50" s="40">
        <f>I60</f>
        <v>1006.8307302228956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3282.7303634962868</v>
      </c>
      <c r="F51" s="258"/>
      <c r="G51" s="44" t="s">
        <v>125</v>
      </c>
      <c r="H51" s="33">
        <f t="shared" si="3"/>
        <v>3282.7303634962868</v>
      </c>
      <c r="I51" s="44" t="s">
        <v>126</v>
      </c>
      <c r="J51" s="33">
        <f t="shared" si="4"/>
        <v>2.5363700904105095</v>
      </c>
      <c r="K51" s="34">
        <v>16</v>
      </c>
      <c r="L51" s="45"/>
      <c r="M51" s="46" t="s">
        <v>127</v>
      </c>
      <c r="N51" s="47">
        <f>J37+J38+J39+J40+J51</f>
        <v>14.025173805125101</v>
      </c>
      <c r="O51" s="48" t="s">
        <v>128</v>
      </c>
      <c r="P51" s="39">
        <v>130.21021524281704</v>
      </c>
      <c r="Q51" s="39">
        <f t="shared" si="5"/>
        <v>130.21021524281704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6328.7211981934352</v>
      </c>
      <c r="F52" s="258"/>
      <c r="G52" s="44" t="s">
        <v>129</v>
      </c>
      <c r="H52" s="33">
        <f t="shared" si="3"/>
        <v>6328.7211981934352</v>
      </c>
      <c r="I52" s="44" t="s">
        <v>130</v>
      </c>
      <c r="J52" s="33">
        <f t="shared" si="4"/>
        <v>4.3170901221419866</v>
      </c>
      <c r="K52" s="34">
        <v>17</v>
      </c>
      <c r="L52" s="45"/>
      <c r="M52" s="46" t="s">
        <v>131</v>
      </c>
      <c r="N52" s="47">
        <f>J37+J38+J39+J49+J43</f>
        <v>14.169112332231062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14.162130863405258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14.029407785117453</v>
      </c>
      <c r="O54" s="56" t="s">
        <v>140</v>
      </c>
      <c r="P54" s="39">
        <v>876.62051356929987</v>
      </c>
      <c r="Q54" s="39">
        <f t="shared" si="5"/>
        <v>876.62051356929987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51953.085027400492</v>
      </c>
      <c r="K55" s="34">
        <v>20</v>
      </c>
      <c r="L55" s="35" t="s">
        <v>76</v>
      </c>
      <c r="M55" s="36" t="s">
        <v>142</v>
      </c>
      <c r="N55" s="37">
        <f>J37+J38+J39+J49+J50</f>
        <v>14.207219353314699</v>
      </c>
      <c r="O55" s="38" t="s">
        <v>143</v>
      </c>
      <c r="P55" s="39">
        <v>0</v>
      </c>
      <c r="Q55" s="39">
        <f t="shared" si="5"/>
        <v>0</v>
      </c>
      <c r="R55" s="40">
        <f>G61</f>
        <v>1321.9510729797203</v>
      </c>
      <c r="S55" s="40" t="s">
        <v>39</v>
      </c>
      <c r="T55" s="40">
        <f>I61</f>
        <v>1321.9510729797203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14.200237884488894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14.750464029404441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1178.9141824305325</v>
      </c>
      <c r="H58" s="68" t="s">
        <v>39</v>
      </c>
      <c r="I58" s="69">
        <f>C36</f>
        <v>1178.9141842932977</v>
      </c>
      <c r="K58" s="34">
        <v>23</v>
      </c>
      <c r="L58" s="45"/>
      <c r="M58" s="46" t="s">
        <v>149</v>
      </c>
      <c r="N58" s="47">
        <f>J37+J46+J53+J44</f>
        <v>15.000039345345339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723.34950938798795</v>
      </c>
      <c r="H59" s="68" t="s">
        <v>39</v>
      </c>
      <c r="I59" s="69">
        <f t="shared" ref="I59:I60" si="6">C37</f>
        <v>723.34951206884875</v>
      </c>
      <c r="K59" s="34">
        <v>24</v>
      </c>
      <c r="L59" s="45"/>
      <c r="M59" s="46" t="s">
        <v>151</v>
      </c>
      <c r="N59" s="47">
        <f>J52+J53+J44</f>
        <v>14.317090122141988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1006.8307288121169</v>
      </c>
      <c r="H60" s="68" t="s">
        <v>39</v>
      </c>
      <c r="I60" s="69">
        <f t="shared" si="6"/>
        <v>1006.8307302228956</v>
      </c>
      <c r="K60" s="34">
        <v>25</v>
      </c>
      <c r="L60" s="53"/>
      <c r="M60" s="54" t="s">
        <v>153</v>
      </c>
      <c r="N60" s="55">
        <f>J52+J41+J42+J50</f>
        <v>14.067514806201089</v>
      </c>
      <c r="O60" s="56" t="s">
        <v>154</v>
      </c>
      <c r="P60" s="39">
        <v>1321.9510729797203</v>
      </c>
      <c r="Q60" s="71">
        <f t="shared" si="5"/>
        <v>1321.9510729797203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1321.9510729797203</v>
      </c>
      <c r="H61" s="74" t="s">
        <v>39</v>
      </c>
      <c r="I61" s="69">
        <f>C39</f>
        <v>1321.9510729797203</v>
      </c>
      <c r="K61" s="264" t="s">
        <v>155</v>
      </c>
      <c r="L61" s="264"/>
      <c r="M61" s="264"/>
      <c r="N61" s="76">
        <f>SUM(N36:N60)</f>
        <v>359.36883876336321</v>
      </c>
      <c r="U61" s="77" t="s">
        <v>156</v>
      </c>
      <c r="V61" s="78">
        <f>SUMPRODUCT($Q$36:$Q$60,V36:V60)</f>
        <v>1176.9496131259796</v>
      </c>
      <c r="W61" s="78">
        <f>SUMPRODUCT($Q$36:$Q$60,W36:W60)</f>
        <v>130.21021524281704</v>
      </c>
      <c r="X61" s="78">
        <f t="shared" ref="X61:AN61" si="7">SUMPRODUCT($Q$36:$Q$60,X36:X60)</f>
        <v>855.52429393535795</v>
      </c>
      <c r="Y61" s="78">
        <f t="shared" si="7"/>
        <v>2001.6123964504006</v>
      </c>
      <c r="Z61" s="78">
        <f t="shared" si="7"/>
        <v>1309.1243976733494</v>
      </c>
      <c r="AA61" s="78">
        <f t="shared" si="7"/>
        <v>2198.5715865490201</v>
      </c>
      <c r="AB61" s="78">
        <f t="shared" si="7"/>
        <v>2229.433097159957</v>
      </c>
      <c r="AC61" s="78">
        <f t="shared" si="7"/>
        <v>876.62051356929987</v>
      </c>
      <c r="AD61" s="78">
        <f t="shared" si="7"/>
        <v>0</v>
      </c>
      <c r="AE61" s="78">
        <f t="shared" si="7"/>
        <v>725.31407869254087</v>
      </c>
      <c r="AF61" s="78">
        <f t="shared" si="7"/>
        <v>0</v>
      </c>
      <c r="AG61" s="78">
        <f t="shared" si="7"/>
        <v>1176.9496131259796</v>
      </c>
      <c r="AH61" s="78">
        <f t="shared" si="7"/>
        <v>30.861510610936854</v>
      </c>
      <c r="AI61" s="78">
        <f t="shared" si="7"/>
        <v>692.48799877705119</v>
      </c>
      <c r="AJ61" s="78">
        <f t="shared" si="7"/>
        <v>2045.3005823677081</v>
      </c>
      <c r="AK61" s="78">
        <f t="shared" si="7"/>
        <v>1309.1243976733494</v>
      </c>
      <c r="AL61" s="78">
        <f t="shared" si="7"/>
        <v>2198.5715865490201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0.39231653770865987</v>
      </c>
      <c r="W64">
        <f t="shared" ref="W64:AN64" si="8">W61/W63</f>
        <v>8.6806810161878023E-2</v>
      </c>
      <c r="X64">
        <f t="shared" si="8"/>
        <v>0.42776214696767895</v>
      </c>
      <c r="Y64">
        <f t="shared" si="8"/>
        <v>0.66720413215013352</v>
      </c>
      <c r="Z64">
        <f t="shared" si="8"/>
        <v>0.65456219883667477</v>
      </c>
      <c r="AA64">
        <f t="shared" si="8"/>
        <v>1.4657143910326802</v>
      </c>
      <c r="AB64">
        <f t="shared" si="8"/>
        <v>0.74314436571998566</v>
      </c>
      <c r="AC64">
        <f t="shared" si="8"/>
        <v>0.87662051356929982</v>
      </c>
      <c r="AD64">
        <f t="shared" si="8"/>
        <v>0</v>
      </c>
      <c r="AE64">
        <f t="shared" si="8"/>
        <v>0.58025126295403273</v>
      </c>
      <c r="AF64">
        <f t="shared" si="8"/>
        <v>0</v>
      </c>
      <c r="AG64">
        <f t="shared" si="8"/>
        <v>0.58847480656298978</v>
      </c>
      <c r="AH64">
        <f t="shared" si="8"/>
        <v>1.5430755305468427E-2</v>
      </c>
      <c r="AI64">
        <f t="shared" si="8"/>
        <v>0.34624399938852557</v>
      </c>
      <c r="AJ64">
        <f t="shared" si="8"/>
        <v>0.90902248105231476</v>
      </c>
      <c r="AK64">
        <f t="shared" si="8"/>
        <v>0.52364975906933975</v>
      </c>
      <c r="AL64">
        <f t="shared" si="8"/>
        <v>1.4657143910326802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1176.9496131259796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130.21021524281704</v>
      </c>
      <c r="H67" s="6"/>
      <c r="U67" t="s">
        <v>162</v>
      </c>
      <c r="V67" s="82">
        <f>AA15*(1+0.17*(V61/AA16)^3.8)</f>
        <v>2.5121397032283417</v>
      </c>
      <c r="W67" s="82">
        <f t="shared" ref="W67:AN67" si="9">AB15*(1+0.17*(W61/AB16)^3.8)</f>
        <v>2.5000393453453382</v>
      </c>
      <c r="X67" s="82">
        <f t="shared" si="9"/>
        <v>2.5168638939827188</v>
      </c>
      <c r="Y67" s="82">
        <f t="shared" si="9"/>
        <v>3.8869819527261829</v>
      </c>
      <c r="Z67" s="82">
        <f t="shared" si="9"/>
        <v>2.5849185226603528</v>
      </c>
      <c r="AA67" s="82">
        <f t="shared" si="9"/>
        <v>4.3170901221419866</v>
      </c>
      <c r="AB67" s="82">
        <f t="shared" si="9"/>
        <v>2.6375520445338663</v>
      </c>
      <c r="AC67" s="82">
        <f t="shared" si="9"/>
        <v>2.7576754962996137</v>
      </c>
      <c r="AD67" s="82">
        <f t="shared" si="9"/>
        <v>2.5</v>
      </c>
      <c r="AE67" s="82">
        <f t="shared" si="9"/>
        <v>2.5537192683212249</v>
      </c>
      <c r="AF67" s="82">
        <f t="shared" si="9"/>
        <v>2.5</v>
      </c>
      <c r="AG67" s="82">
        <f t="shared" si="9"/>
        <v>2.5566702142238382</v>
      </c>
      <c r="AH67" s="82">
        <f t="shared" si="9"/>
        <v>3.7500000832437221</v>
      </c>
      <c r="AI67" s="82">
        <f t="shared" si="9"/>
        <v>2.5075516438772083</v>
      </c>
      <c r="AJ67" s="82">
        <f t="shared" si="9"/>
        <v>2.7957825173832496</v>
      </c>
      <c r="AK67" s="82">
        <f t="shared" si="9"/>
        <v>2.5363700904105095</v>
      </c>
      <c r="AL67" s="82">
        <f t="shared" si="9"/>
        <v>4.3170901221419866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855.52429393535795</v>
      </c>
      <c r="H68" s="6"/>
    </row>
    <row r="69" spans="6:40" x14ac:dyDescent="0.3">
      <c r="F69" s="4" t="s">
        <v>45</v>
      </c>
      <c r="G69" s="4">
        <f>Y61</f>
        <v>2001.6123964504006</v>
      </c>
      <c r="H69" s="6"/>
    </row>
    <row r="70" spans="6:40" x14ac:dyDescent="0.3">
      <c r="F70" s="4" t="s">
        <v>46</v>
      </c>
      <c r="G70" s="4">
        <f>Z61</f>
        <v>1309.1243976733494</v>
      </c>
      <c r="U70" s="41" t="s">
        <v>65</v>
      </c>
      <c r="V70">
        <f t="shared" ref="V70:V94" si="10">SUMPRODUCT($V$67:$AN$67,V36:AN36)</f>
        <v>15.048509793638852</v>
      </c>
      <c r="X70">
        <v>15.000195603366421</v>
      </c>
    </row>
    <row r="71" spans="6:40" x14ac:dyDescent="0.3">
      <c r="F71" s="4" t="s">
        <v>47</v>
      </c>
      <c r="G71" s="4">
        <f>AA61</f>
        <v>2198.5715865490201</v>
      </c>
      <c r="U71" s="41" t="s">
        <v>70</v>
      </c>
      <c r="V71">
        <f t="shared" si="10"/>
        <v>14.077080483249224</v>
      </c>
      <c r="X71">
        <v>13.75090229828113</v>
      </c>
    </row>
    <row r="72" spans="6:40" x14ac:dyDescent="0.3">
      <c r="F72" s="4" t="s">
        <v>48</v>
      </c>
      <c r="G72" s="4">
        <f>AB61</f>
        <v>2229.433097159957</v>
      </c>
      <c r="U72" s="41" t="s">
        <v>75</v>
      </c>
      <c r="V72">
        <f t="shared" si="10"/>
        <v>14.221019010355187</v>
      </c>
      <c r="X72">
        <v>14.225219683523857</v>
      </c>
    </row>
    <row r="73" spans="6:40" x14ac:dyDescent="0.3">
      <c r="F73" s="4" t="s">
        <v>49</v>
      </c>
      <c r="G73" s="4">
        <f>AC61</f>
        <v>876.62051356929987</v>
      </c>
      <c r="U73" s="41" t="s">
        <v>80</v>
      </c>
      <c r="V73">
        <f t="shared" si="10"/>
        <v>14.214037541529382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14.07885372810099</v>
      </c>
      <c r="X74">
        <v>13.805151472614</v>
      </c>
    </row>
    <row r="75" spans="6:40" x14ac:dyDescent="0.3">
      <c r="F75" s="4" t="s">
        <v>51</v>
      </c>
      <c r="G75" s="4">
        <f>AE61</f>
        <v>725.31407869254087</v>
      </c>
      <c r="U75" s="41" t="s">
        <v>88</v>
      </c>
      <c r="V75">
        <f t="shared" si="10"/>
        <v>14.222792255206949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14.215810786381148</v>
      </c>
      <c r="X76">
        <v>14.326575531725375</v>
      </c>
    </row>
    <row r="77" spans="6:40" x14ac:dyDescent="0.3">
      <c r="F77" s="4" t="s">
        <v>53</v>
      </c>
      <c r="G77" s="4">
        <f>AG61</f>
        <v>1176.9496131259796</v>
      </c>
      <c r="U77" s="41" t="s">
        <v>96</v>
      </c>
      <c r="V77">
        <f t="shared" si="10"/>
        <v>14.766036931296693</v>
      </c>
      <c r="X77">
        <v>13.750902037729439</v>
      </c>
    </row>
    <row r="78" spans="6:40" x14ac:dyDescent="0.3">
      <c r="F78" s="4" t="s">
        <v>54</v>
      </c>
      <c r="G78" s="4">
        <f>AH61</f>
        <v>30.861510610936854</v>
      </c>
      <c r="U78" s="41" t="s">
        <v>100</v>
      </c>
      <c r="V78">
        <f t="shared" si="10"/>
        <v>14.259126031438822</v>
      </c>
      <c r="X78">
        <v>13.750771910176033</v>
      </c>
    </row>
    <row r="79" spans="6:40" x14ac:dyDescent="0.3">
      <c r="F79" s="4" t="s">
        <v>55</v>
      </c>
      <c r="G79" s="4">
        <f>AI61</f>
        <v>692.48799877705119</v>
      </c>
      <c r="U79" s="41" t="s">
        <v>104</v>
      </c>
      <c r="V79">
        <f t="shared" si="10"/>
        <v>14.252144562613019</v>
      </c>
      <c r="X79">
        <v>13.801434953032715</v>
      </c>
    </row>
    <row r="80" spans="6:40" x14ac:dyDescent="0.3">
      <c r="F80" s="4" t="s">
        <v>56</v>
      </c>
      <c r="G80" s="4">
        <f>AJ61</f>
        <v>2045.3005823677081</v>
      </c>
      <c r="U80" s="41" t="s">
        <v>108</v>
      </c>
      <c r="V80">
        <f t="shared" si="10"/>
        <v>14.260899276290585</v>
      </c>
      <c r="X80">
        <v>13.808577453496937</v>
      </c>
    </row>
    <row r="81" spans="6:24" x14ac:dyDescent="0.3">
      <c r="F81" s="4" t="s">
        <v>57</v>
      </c>
      <c r="G81" s="4">
        <f>AK61</f>
        <v>1309.1243976733494</v>
      </c>
      <c r="U81" s="41" t="s">
        <v>112</v>
      </c>
      <c r="V81">
        <f t="shared" si="10"/>
        <v>14.253917807464783</v>
      </c>
      <c r="X81">
        <v>13.855684127365585</v>
      </c>
    </row>
    <row r="82" spans="6:24" x14ac:dyDescent="0.3">
      <c r="F82" s="4" t="s">
        <v>58</v>
      </c>
      <c r="G82" s="4">
        <f>AL61</f>
        <v>2198.5715865490201</v>
      </c>
      <c r="U82" s="41" t="s">
        <v>116</v>
      </c>
      <c r="V82">
        <f t="shared" si="10"/>
        <v>14.804143952380327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15.053719268321224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14.712357008320804</v>
      </c>
      <c r="X84">
        <v>13.696318465991869</v>
      </c>
    </row>
    <row r="85" spans="6:24" x14ac:dyDescent="0.3">
      <c r="U85" s="41" t="s">
        <v>128</v>
      </c>
      <c r="V85">
        <f t="shared" si="10"/>
        <v>14.025173805125101</v>
      </c>
      <c r="X85">
        <v>13.75056790087643</v>
      </c>
    </row>
    <row r="86" spans="6:24" x14ac:dyDescent="0.3">
      <c r="U86" s="41" t="s">
        <v>132</v>
      </c>
      <c r="V86">
        <f t="shared" si="10"/>
        <v>14.169112332231062</v>
      </c>
      <c r="X86">
        <v>14.224885286119157</v>
      </c>
    </row>
    <row r="87" spans="6:24" x14ac:dyDescent="0.3">
      <c r="U87" s="41" t="s">
        <v>136</v>
      </c>
      <c r="V87">
        <f t="shared" si="10"/>
        <v>14.16213086340526</v>
      </c>
      <c r="X87">
        <v>14.271991959987805</v>
      </c>
    </row>
    <row r="88" spans="6:24" x14ac:dyDescent="0.3">
      <c r="U88" s="41" t="s">
        <v>140</v>
      </c>
      <c r="V88">
        <f t="shared" si="10"/>
        <v>14.029407785117453</v>
      </c>
      <c r="X88">
        <v>11.68222407686552</v>
      </c>
    </row>
    <row r="89" spans="6:24" x14ac:dyDescent="0.3">
      <c r="U89" s="41" t="s">
        <v>143</v>
      </c>
      <c r="V89">
        <f t="shared" si="10"/>
        <v>14.207219353314699</v>
      </c>
      <c r="X89">
        <v>13.753993881759367</v>
      </c>
    </row>
    <row r="90" spans="6:24" x14ac:dyDescent="0.3">
      <c r="U90" s="41" t="s">
        <v>145</v>
      </c>
      <c r="V90">
        <f t="shared" si="10"/>
        <v>14.200237884488894</v>
      </c>
      <c r="X90">
        <v>13.801100555628015</v>
      </c>
    </row>
    <row r="91" spans="6:24" x14ac:dyDescent="0.3">
      <c r="U91" s="41" t="s">
        <v>148</v>
      </c>
      <c r="V91">
        <f t="shared" si="10"/>
        <v>14.750464029404441</v>
      </c>
      <c r="X91">
        <v>13.225427061632079</v>
      </c>
    </row>
    <row r="92" spans="6:24" x14ac:dyDescent="0.3">
      <c r="U92" s="41" t="s">
        <v>150</v>
      </c>
      <c r="V92">
        <f t="shared" si="10"/>
        <v>15.000039345345339</v>
      </c>
      <c r="X92">
        <v>15.239521451121469</v>
      </c>
    </row>
    <row r="93" spans="6:24" x14ac:dyDescent="0.3">
      <c r="U93" s="41" t="s">
        <v>152</v>
      </c>
      <c r="V93">
        <f t="shared" si="10"/>
        <v>14.317090122141988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14.067514806201089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2.5121397032283417</v>
      </c>
      <c r="K97" s="4" t="s">
        <v>61</v>
      </c>
      <c r="L97" s="76">
        <f>MIN(N36:N43)</f>
        <v>14.077080483249224</v>
      </c>
      <c r="M97" s="135" t="s">
        <v>11</v>
      </c>
      <c r="N97" s="4">
        <v>15</v>
      </c>
      <c r="O97" s="4">
        <v>99999</v>
      </c>
      <c r="P97" s="76">
        <f>L97</f>
        <v>14.077080483249224</v>
      </c>
      <c r="Q97" s="76">
        <f>L98</f>
        <v>14.252144562613017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2.5000393453453382</v>
      </c>
      <c r="K98" s="4" t="s">
        <v>66</v>
      </c>
      <c r="L98" s="76">
        <f>MIN(N44:N49)</f>
        <v>14.252144562613017</v>
      </c>
      <c r="M98" s="135" t="s">
        <v>12</v>
      </c>
      <c r="N98" s="4">
        <v>99999</v>
      </c>
      <c r="O98" s="4">
        <v>15</v>
      </c>
      <c r="P98" s="76">
        <f>L99</f>
        <v>14.025173805125101</v>
      </c>
      <c r="Q98" s="76">
        <f>L100</f>
        <v>14.067514806201089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2.5168638939827188</v>
      </c>
      <c r="K99" s="4" t="s">
        <v>71</v>
      </c>
      <c r="L99" s="76">
        <f>MIN(N50:N54)</f>
        <v>14.025173805125101</v>
      </c>
      <c r="M99" s="135" t="s">
        <v>13</v>
      </c>
      <c r="N99" s="76">
        <f>L101</f>
        <v>14.766036931296689</v>
      </c>
      <c r="O99" s="76">
        <f>L102</f>
        <v>14.029407785117453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3.8869819527261829</v>
      </c>
      <c r="K100" s="4" t="s">
        <v>76</v>
      </c>
      <c r="L100" s="76">
        <f>MIN(N55:N60)</f>
        <v>14.067514806201089</v>
      </c>
      <c r="M100" s="135" t="s">
        <v>14</v>
      </c>
      <c r="N100" s="76">
        <f>L104</f>
        <v>14.804143952380326</v>
      </c>
      <c r="O100" s="76">
        <f>L105</f>
        <v>14.067514806201089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2.5849185226603528</v>
      </c>
      <c r="K101" s="4" t="s">
        <v>252</v>
      </c>
      <c r="L101" s="76">
        <f>J104+J103+J102+J107+J106</f>
        <v>14.766036931296689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4.3170901221419866</v>
      </c>
      <c r="K102" s="4" t="s">
        <v>253</v>
      </c>
      <c r="L102" s="76">
        <f>J104+J103+J102+J113</f>
        <v>14.029407785117453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2.6375520445338663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2.7576754962996137</v>
      </c>
      <c r="K104" s="4" t="s">
        <v>255</v>
      </c>
      <c r="L104" s="76">
        <f>J111+J103+J102+J107+J106</f>
        <v>14.804143952380326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14.067514806201089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2.5537192683212249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2.5566702142238382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3.7500000832437221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2.5075516438772083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2.7957825173832496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2.5363700904105095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4.3170901221419866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2024-01-07T17:19:42Z</dcterms:modified>
</cp:coreProperties>
</file>