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5\"/>
    </mc:Choice>
  </mc:AlternateContent>
  <xr:revisionPtr revIDLastSave="0" documentId="13_ncr:1_{47A990AD-398E-4859-9B8F-8933CC19530E}" xr6:coauthVersionLast="47" xr6:coauthVersionMax="47" xr10:uidLastSave="{00000000-0000-0000-0000-000000000000}"/>
  <bookViews>
    <workbookView xWindow="60" yWindow="276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100" i="7"/>
  <c r="Q98" i="7" s="1"/>
  <c r="L97" i="7"/>
  <c r="P97" i="7" s="1"/>
  <c r="L99" i="7"/>
  <c r="P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G26" i="7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F28" i="7" s="1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G28" i="7" s="1"/>
  <c r="BM159" i="5"/>
  <c r="BM137" i="5"/>
  <c r="BM148" i="5"/>
  <c r="E69" i="5" l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I26" i="7" s="1"/>
  <c r="AK146" i="5"/>
  <c r="AK157" i="5"/>
  <c r="AJ123" i="5"/>
  <c r="AN59" i="5"/>
  <c r="AO59" i="5" s="1"/>
  <c r="AJ136" i="5"/>
  <c r="H27" i="7" s="1"/>
  <c r="H71" i="5"/>
  <c r="AJ157" i="5"/>
  <c r="AJ146" i="5"/>
  <c r="AJ135" i="5"/>
  <c r="H26" i="7" s="1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G27" i="7" s="1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I27" i="7" s="1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H28" i="7" s="1"/>
  <c r="AJ148" i="5"/>
  <c r="AJ159" i="5"/>
  <c r="AK137" i="5"/>
  <c r="I28" i="7" s="1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F26" i="7" s="1"/>
  <c r="AH157" i="5"/>
  <c r="R74" i="5"/>
  <c r="R75" i="5" s="1"/>
  <c r="AI156" i="5"/>
  <c r="AI134" i="5"/>
  <c r="G25" i="7" s="1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F25" i="7" s="1"/>
  <c r="AH145" i="5"/>
  <c r="AJ156" i="5"/>
  <c r="AJ134" i="5"/>
  <c r="H25" i="7" s="1"/>
  <c r="AJ145" i="5"/>
  <c r="BN134" i="5"/>
  <c r="BN156" i="5"/>
  <c r="BN145" i="5"/>
  <c r="E83" i="5"/>
  <c r="AK134" i="5"/>
  <c r="I25" i="7" s="1"/>
  <c r="AK156" i="5"/>
  <c r="AK145" i="5"/>
  <c r="P69" i="5"/>
  <c r="P70" i="5"/>
  <c r="P71" i="5"/>
  <c r="BL147" i="5"/>
  <c r="BL136" i="5"/>
  <c r="BL158" i="5"/>
  <c r="AH147" i="5"/>
  <c r="AH158" i="5"/>
  <c r="AH136" i="5"/>
  <c r="F27" i="7" s="1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<sst xmlns="http://schemas.openxmlformats.org/spreadsheetml/2006/main" count="2044" uniqueCount="259">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</sst>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14.077080483249224</v>
      </c>
      <c r="L28" s="147">
        <v>14.252144562613017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14.025173805125101</v>
      </c>
      <c r="L29" s="147">
        <v>14.067514806201089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14.766036931296689</v>
      </c>
      <c r="J30" s="4">
        <v>14.029407785117453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14.804143952380326</v>
      </c>
      <c r="J31" s="4">
        <v>14.067514806201089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14.438511433758984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3.2668102563991308E-11</v>
      </c>
      <c r="V44" s="215">
        <f t="shared" si="1"/>
        <v>2.3581758249076285E-11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3.598130509850623E-11</v>
      </c>
      <c r="V45" s="215">
        <f t="shared" si="1"/>
        <v>3.3254913309148286E-11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9.0490635486616309E-12</v>
      </c>
      <c r="T46" s="215">
        <f t="shared" si="1"/>
        <v>3.5698923640827834E-11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8.4281250370153359E-12</v>
      </c>
      <c r="T47" s="215">
        <f t="shared" si="1"/>
        <v>3.3254913309148286E-11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3.2668102563991308E-11</v>
      </c>
      <c r="V53" s="216">
        <f t="shared" si="2"/>
        <v>2.3581758249076285E-11</v>
      </c>
      <c r="W53" s="165">
        <f>N40</f>
        <v>2050</v>
      </c>
      <c r="X53" s="165">
        <f>SUM(S53:V53)</f>
        <v>6.2097768092937104E-11</v>
      </c>
      <c r="Y53" s="129">
        <f>W53/X53</f>
        <v>33012458627046.27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3.598130509850623E-11</v>
      </c>
      <c r="V54" s="216">
        <f t="shared" si="2"/>
        <v>3.3254913309148286E-11</v>
      </c>
      <c r="W54" s="165">
        <f>N41</f>
        <v>2050</v>
      </c>
      <c r="X54" s="165">
        <f>SUM(S54:V54)</f>
        <v>7.5084125687524024E-11</v>
      </c>
      <c r="Y54" s="129">
        <f>W54/X54</f>
        <v>27302708544965.156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9.0490635486616309E-12</v>
      </c>
      <c r="T55" s="216">
        <f t="shared" si="2"/>
        <v>3.5698923640827834E-11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5.0595894469358972E-11</v>
      </c>
      <c r="Y55" s="129">
        <f>W55/X55</f>
        <v>20831729749106.531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8.4281250370153359E-12</v>
      </c>
      <c r="T56" s="216">
        <f t="shared" si="2"/>
        <v>3.3254913309148286E-11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4.7530945626033131E-11</v>
      </c>
      <c r="Y56" s="129">
        <f>W56/X56</f>
        <v>23311128895216.813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2.3325095865546475E-11</v>
      </c>
      <c r="T58" s="165">
        <f>SUM(T53:T56)</f>
        <v>7.4801744229845628E-11</v>
      </c>
      <c r="U58" s="165">
        <f>SUM(U53:U56)</f>
        <v>7.449731494236704E-11</v>
      </c>
      <c r="V58" s="165">
        <f>SUM(V53:V56)</f>
        <v>6.2684578838094075E-11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87888170398821.703</v>
      </c>
      <c r="T59" s="120">
        <f>T57/T58</f>
        <v>27405778048449</v>
      </c>
      <c r="U59" s="120">
        <f>U57/U58</f>
        <v>14148160921174.145</v>
      </c>
      <c r="V59" s="120">
        <f>V57/V58</f>
        <v>17675798745682.195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513.96187148968113</v>
      </c>
      <c r="T64" s="216">
        <f t="shared" si="3"/>
        <v>0</v>
      </c>
      <c r="U64" s="216">
        <f t="shared" si="3"/>
        <v>462.19357206477071</v>
      </c>
      <c r="V64" s="216">
        <f t="shared" si="3"/>
        <v>416.82641288000337</v>
      </c>
      <c r="W64" s="165">
        <f>W53</f>
        <v>2050</v>
      </c>
      <c r="X64" s="165">
        <f>SUM(S64:V64)</f>
        <v>1392.9818564344553</v>
      </c>
      <c r="Y64" s="129">
        <f>W64/X64</f>
        <v>1.4716631020932898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160.26644896001281</v>
      </c>
      <c r="U65" s="216">
        <f t="shared" si="3"/>
        <v>509.06929468752986</v>
      </c>
      <c r="V65" s="216">
        <f t="shared" si="3"/>
        <v>587.80715495761342</v>
      </c>
      <c r="W65" s="165">
        <f>W54</f>
        <v>2050</v>
      </c>
      <c r="X65" s="165">
        <f>SUM(S65:V65)</f>
        <v>1257.142898605156</v>
      </c>
      <c r="Y65" s="129">
        <f>W65/X65</f>
        <v>1.6306817643996929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795.30563911453964</v>
      </c>
      <c r="T66" s="216">
        <f t="shared" si="3"/>
        <v>978.35677786905649</v>
      </c>
      <c r="U66" s="216">
        <f t="shared" si="3"/>
        <v>82.737133247699546</v>
      </c>
      <c r="V66" s="216">
        <f t="shared" si="3"/>
        <v>0</v>
      </c>
      <c r="W66" s="165">
        <f>W55</f>
        <v>1054</v>
      </c>
      <c r="X66" s="165">
        <f>SUM(S66:V66)</f>
        <v>1856.3995502312957</v>
      </c>
      <c r="Y66" s="129">
        <f>W66/X66</f>
        <v>0.56776570532387716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740.73248939577934</v>
      </c>
      <c r="T67" s="216">
        <f t="shared" si="3"/>
        <v>911.37677317093062</v>
      </c>
      <c r="U67" s="216">
        <f t="shared" si="3"/>
        <v>0</v>
      </c>
      <c r="V67" s="216">
        <f t="shared" si="3"/>
        <v>103.36643216238321</v>
      </c>
      <c r="W67" s="165">
        <f>W56</f>
        <v>1108</v>
      </c>
      <c r="X67" s="165">
        <f>SUM(S67:V67)</f>
        <v>1755.4756947290932</v>
      </c>
      <c r="Y67" s="129">
        <f>W67/X67</f>
        <v>0.63116795255373082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1054.0000000000002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0.99999999999999978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756.3787221541769</v>
      </c>
      <c r="T75" s="216">
        <f t="shared" si="4"/>
        <v>0</v>
      </c>
      <c r="U75" s="216">
        <f t="shared" si="4"/>
        <v>680.19322603241892</v>
      </c>
      <c r="V75" s="216">
        <f t="shared" si="4"/>
        <v>613.42805181340418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261.34357576418699</v>
      </c>
      <c r="U76" s="216">
        <f t="shared" si="4"/>
        <v>830.13001566276841</v>
      </c>
      <c r="V76" s="216">
        <f t="shared" si="4"/>
        <v>958.52640857304471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451.54726713992352</v>
      </c>
      <c r="T77" s="216">
        <f t="shared" si="4"/>
        <v>555.47742604522068</v>
      </c>
      <c r="U77" s="216">
        <f t="shared" si="4"/>
        <v>46.975306814855742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467.52660872196219</v>
      </c>
      <c r="T78" s="216">
        <f t="shared" si="4"/>
        <v>575.23181192732227</v>
      </c>
      <c r="U78" s="216">
        <f t="shared" si="4"/>
        <v>0</v>
      </c>
      <c r="V78" s="216">
        <f t="shared" si="4"/>
        <v>65.241579350715512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1675.4525980160627</v>
      </c>
      <c r="T80" s="165">
        <f>SUM(T75:T78)</f>
        <v>1392.0528137367301</v>
      </c>
      <c r="U80" s="165">
        <f>SUM(U75:U78)</f>
        <v>1557.298548510043</v>
      </c>
      <c r="V80" s="165">
        <f>SUM(V75:V78)</f>
        <v>1637.1960397371643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1.223549984301225</v>
      </c>
      <c r="T81" s="120">
        <f>T79/T80</f>
        <v>1.4726452759339799</v>
      </c>
      <c r="U81" s="120">
        <f>U79/U80</f>
        <v>0.67681306260024598</v>
      </c>
      <c r="V81" s="120">
        <f>V79/V80</f>
        <v>0.67676684594098979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925.46717361752371</v>
      </c>
      <c r="T86" s="131">
        <f t="shared" si="5"/>
        <v>0</v>
      </c>
      <c r="U86" s="131">
        <f t="shared" si="5"/>
        <v>460.36366047094282</v>
      </c>
      <c r="V86" s="131">
        <f t="shared" si="5"/>
        <v>415.14776783748363</v>
      </c>
      <c r="W86" s="165">
        <f>W75</f>
        <v>2050</v>
      </c>
      <c r="X86" s="165">
        <f>SUM(S86:V86)</f>
        <v>1800.97860192595</v>
      </c>
      <c r="Y86" s="129">
        <f>W86/X86</f>
        <v>1.1382700481881067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384.86638224482414</v>
      </c>
      <c r="U87" s="131">
        <f t="shared" si="5"/>
        <v>561.8428382571085</v>
      </c>
      <c r="V87" s="131">
        <f t="shared" si="5"/>
        <v>648.69889428112401</v>
      </c>
      <c r="W87" s="165">
        <f>W76</f>
        <v>2050</v>
      </c>
      <c r="X87" s="165">
        <f>SUM(S87:V87)</f>
        <v>1595.4081147830566</v>
      </c>
      <c r="Y87" s="129">
        <f>W87/X87</f>
        <v>1.2849376789579379</v>
      </c>
    </row>
    <row r="88" spans="17:25" ht="15.6" x14ac:dyDescent="0.3">
      <c r="Q88" s="128"/>
      <c r="R88" s="131">
        <v>3</v>
      </c>
      <c r="S88" s="131">
        <f t="shared" si="5"/>
        <v>552.49065162031445</v>
      </c>
      <c r="T88" s="131">
        <f t="shared" si="5"/>
        <v>818.02120735346091</v>
      </c>
      <c r="U88" s="131">
        <f t="shared" si="5"/>
        <v>31.79350127194872</v>
      </c>
      <c r="V88" s="131">
        <f t="shared" si="5"/>
        <v>0</v>
      </c>
      <c r="W88" s="165">
        <f>W77</f>
        <v>1054</v>
      </c>
      <c r="X88" s="165">
        <f>SUM(S88:V88)</f>
        <v>1402.3053602457242</v>
      </c>
      <c r="Y88" s="129">
        <f>W88/X88</f>
        <v>0.75161946169506832</v>
      </c>
    </row>
    <row r="89" spans="17:25" ht="15.6" x14ac:dyDescent="0.3">
      <c r="Q89" s="128"/>
      <c r="R89" s="131">
        <v>4</v>
      </c>
      <c r="S89" s="131">
        <f t="shared" si="5"/>
        <v>572.04217476216184</v>
      </c>
      <c r="T89" s="131">
        <f t="shared" si="5"/>
        <v>847.11241040171467</v>
      </c>
      <c r="U89" s="131">
        <f t="shared" si="5"/>
        <v>0</v>
      </c>
      <c r="V89" s="131">
        <f t="shared" si="5"/>
        <v>44.153337881392545</v>
      </c>
      <c r="W89" s="165">
        <f>W78</f>
        <v>1108</v>
      </c>
      <c r="X89" s="165">
        <f>SUM(S89:V89)</f>
        <v>1463.3079230452693</v>
      </c>
      <c r="Y89" s="129">
        <f>W89/X89</f>
        <v>0.75718854695610271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1053.4315643101297</v>
      </c>
      <c r="T97" s="131">
        <f t="shared" si="6"/>
        <v>0</v>
      </c>
      <c r="U97" s="131">
        <f t="shared" si="6"/>
        <v>524.01816598831329</v>
      </c>
      <c r="V97" s="131">
        <f t="shared" si="6"/>
        <v>472.55026970155745</v>
      </c>
      <c r="W97" s="165">
        <f>W86</f>
        <v>2050</v>
      </c>
      <c r="X97" s="165">
        <f>SUM(S97:V97)</f>
        <v>2050.0000000000005</v>
      </c>
      <c r="Y97" s="129">
        <f>W97/X97</f>
        <v>0.99999999999999978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494.52931591060286</v>
      </c>
      <c r="U98" s="131">
        <f t="shared" si="6"/>
        <v>721.93303252922908</v>
      </c>
      <c r="V98" s="131">
        <f t="shared" si="6"/>
        <v>833.53765156016823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415.26272616241829</v>
      </c>
      <c r="T99" s="131">
        <f t="shared" si="6"/>
        <v>614.84065952615811</v>
      </c>
      <c r="U99" s="131">
        <f t="shared" si="6"/>
        <v>23.896614311423566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433.1437831057703</v>
      </c>
      <c r="T100" s="131">
        <f t="shared" si="6"/>
        <v>641.42381514055603</v>
      </c>
      <c r="U100" s="131">
        <f t="shared" si="6"/>
        <v>0</v>
      </c>
      <c r="V100" s="131">
        <f t="shared" si="6"/>
        <v>33.432401753673467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1901.8380735783182</v>
      </c>
      <c r="T102" s="165">
        <f>SUM(T97:T100)</f>
        <v>1750.7937905773169</v>
      </c>
      <c r="U102" s="165">
        <f>SUM(U97:U100)</f>
        <v>1269.8478128289657</v>
      </c>
      <c r="V102" s="165">
        <f>SUM(V97:V100)</f>
        <v>1339.5203230153991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1.0779045958118372</v>
      </c>
      <c r="T103" s="120">
        <f>T101/T102</f>
        <v>1.1708974586458987</v>
      </c>
      <c r="U103" s="120">
        <f>U101/U102</f>
        <v>0.83002072323288867</v>
      </c>
      <c r="V103" s="120">
        <f>V101/V102</f>
        <v>0.82716176900233751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1135.4987245431416</v>
      </c>
      <c r="T108" s="131">
        <f t="shared" ref="T108:V108" si="7">T97*T$103</f>
        <v>0</v>
      </c>
      <c r="U108" s="131">
        <f t="shared" si="7"/>
        <v>434.94593712079171</v>
      </c>
      <c r="V108" s="131">
        <f t="shared" si="7"/>
        <v>390.87551702887197</v>
      </c>
      <c r="W108" s="165">
        <f>W97</f>
        <v>2050</v>
      </c>
      <c r="X108" s="165">
        <f>SUM(S108:V108)</f>
        <v>1961.3201786928053</v>
      </c>
      <c r="Y108" s="129">
        <f>W108/X108</f>
        <v>1.0452143521851178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579.04311922561965</v>
      </c>
      <c r="U109" s="131">
        <f t="shared" si="8"/>
        <v>599.21937778562324</v>
      </c>
      <c r="V109" s="131">
        <f t="shared" si="8"/>
        <v>689.47047839456275</v>
      </c>
      <c r="W109" s="165">
        <f>W98</f>
        <v>2050</v>
      </c>
      <c r="X109" s="165">
        <f>SUM(S109:V109)</f>
        <v>1867.7329754058055</v>
      </c>
      <c r="Y109" s="129">
        <f>W109/X109</f>
        <v>1.0975873034284214</v>
      </c>
    </row>
    <row r="110" spans="17:25" ht="15.6" x14ac:dyDescent="0.3">
      <c r="Q110" s="70"/>
      <c r="R110" s="131">
        <v>3</v>
      </c>
      <c r="S110" s="131">
        <f t="shared" ref="S110:V110" si="9">S99*S$103</f>
        <v>447.61360099982312</v>
      </c>
      <c r="T110" s="131">
        <f t="shared" si="9"/>
        <v>719.91536571134679</v>
      </c>
      <c r="U110" s="131">
        <f t="shared" si="9"/>
        <v>19.834685093585186</v>
      </c>
      <c r="V110" s="131">
        <f t="shared" si="9"/>
        <v>0</v>
      </c>
      <c r="W110" s="165">
        <f>W99</f>
        <v>1054</v>
      </c>
      <c r="X110" s="165">
        <f>SUM(S110:V110)</f>
        <v>1187.3636518047551</v>
      </c>
      <c r="Y110" s="129">
        <f>W110/X110</f>
        <v>0.88768087047127764</v>
      </c>
    </row>
    <row r="111" spans="17:25" ht="15.6" x14ac:dyDescent="0.3">
      <c r="Q111" s="70"/>
      <c r="R111" s="131">
        <v>4</v>
      </c>
      <c r="S111" s="131">
        <f t="shared" ref="S111:V111" si="10">S100*S$103</f>
        <v>466.88767445703542</v>
      </c>
      <c r="T111" s="131">
        <f t="shared" si="10"/>
        <v>751.04151506303378</v>
      </c>
      <c r="U111" s="131">
        <f t="shared" si="10"/>
        <v>0</v>
      </c>
      <c r="V111" s="131">
        <f t="shared" si="10"/>
        <v>27.654004576565395</v>
      </c>
      <c r="W111" s="165">
        <f>W100</f>
        <v>1108</v>
      </c>
      <c r="X111" s="165">
        <f>SUM(S111:V111)</f>
        <v>1245.5831940966345</v>
      </c>
      <c r="Y111" s="129">
        <f>W111/X111</f>
        <v>0.88954315155446728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1054.0000000000002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0.99999999999999978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14.438511433758984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L108" zoomScale="55" zoomScaleNormal="55" workbookViewId="0">
      <selection activeCell="AH134" sqref="AH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3.2668102563991308E-11</v>
      </c>
      <c r="H7" s="132">
        <f>'Trip Length Frequency'!V44</f>
        <v>2.3581758249076285E-11</v>
      </c>
      <c r="I7" s="120">
        <f>SUMPRODUCT(E18:H18,E7:H7)</f>
        <v>7.2548978166155845E-8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3.2668102563991308E-11</v>
      </c>
      <c r="R7" s="132">
        <f t="shared" si="0"/>
        <v>2.3581758249076285E-11</v>
      </c>
      <c r="S7" s="120">
        <f>SUMPRODUCT(O18:R18,O7:R7)</f>
        <v>1.118016891639163E-7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3.2668102563991308E-11</v>
      </c>
      <c r="AB7" s="132">
        <f t="shared" si="1"/>
        <v>2.3581758249076285E-11</v>
      </c>
      <c r="AC7" s="120">
        <f>SUMPRODUCT(Y18:AB18,Y7:AB7)</f>
        <v>1.118016891639163E-7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3.2668102563991308E-11</v>
      </c>
      <c r="AL7" s="132">
        <f t="shared" si="2"/>
        <v>2.3581758249076285E-11</v>
      </c>
      <c r="AM7" s="120">
        <f>SUMPRODUCT(AI18:AL18,AI7:AL7)</f>
        <v>1.2666565890532195E-7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3.2668102563991308E-11</v>
      </c>
      <c r="AV7" s="132">
        <f t="shared" si="3"/>
        <v>2.3581758249076285E-11</v>
      </c>
      <c r="AW7" s="120">
        <f>SUMPRODUCT(AS18:AV18,AS7:AV7)</f>
        <v>1.3494842577840687E-7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3.2668102563991308E-11</v>
      </c>
      <c r="BF7" s="132">
        <f t="shared" si="4"/>
        <v>2.3581758249076285E-11</v>
      </c>
      <c r="BG7" s="120">
        <f>SUMPRODUCT(BC18:BF18,BC7:BF7)</f>
        <v>1.4385605220248793E-7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3.2668102563991308E-11</v>
      </c>
      <c r="BP7" s="132">
        <f t="shared" si="5"/>
        <v>2.3581758249076285E-11</v>
      </c>
      <c r="BQ7" s="120">
        <f>SUMPRODUCT(BM18:BP18,BM7:BP7)</f>
        <v>1.627222575950236E-7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3.598130509850623E-11</v>
      </c>
      <c r="H8" s="132">
        <f>'Trip Length Frequency'!V45</f>
        <v>3.3254913309148286E-11</v>
      </c>
      <c r="I8" s="120">
        <f>SUMPRODUCT(E18:H18,E8:H8)</f>
        <v>8.6758949444094361E-8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3.598130509850623E-11</v>
      </c>
      <c r="R8" s="132">
        <f t="shared" si="0"/>
        <v>3.3254913309148286E-11</v>
      </c>
      <c r="S8" s="120">
        <f>SUMPRODUCT(O18:R18,O8:R8)</f>
        <v>1.3706390335166744E-7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3.598130509850623E-11</v>
      </c>
      <c r="AB8" s="132">
        <f t="shared" si="1"/>
        <v>3.3254913309148286E-11</v>
      </c>
      <c r="AC8" s="120">
        <f>SUMPRODUCT(Y18:AB18,Y8:AB8)</f>
        <v>1.3706390335166744E-7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3.598130509850623E-11</v>
      </c>
      <c r="AL8" s="132">
        <f t="shared" si="2"/>
        <v>3.3254913309148286E-11</v>
      </c>
      <c r="AM8" s="120">
        <f>SUMPRODUCT(AI18:AL18,AI8:AL8)</f>
        <v>1.5532132829763699E-7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3.598130509850623E-11</v>
      </c>
      <c r="AV8" s="132">
        <f t="shared" si="3"/>
        <v>3.3254913309148286E-11</v>
      </c>
      <c r="AW8" s="120">
        <f>SUMPRODUCT(AS18:AV18,AS8:AV8)</f>
        <v>1.6549523178649688E-7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3.598130509850623E-11</v>
      </c>
      <c r="BF8" s="132">
        <f t="shared" si="4"/>
        <v>3.3254913309148286E-11</v>
      </c>
      <c r="BG8" s="120">
        <f>SUMPRODUCT(BC18:BF18,BC8:BF8)</f>
        <v>1.764367925793047E-7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3.598130509850623E-11</v>
      </c>
      <c r="BP8" s="132">
        <f t="shared" si="5"/>
        <v>3.3254913309148286E-11</v>
      </c>
      <c r="BQ8" s="120">
        <f>SUMPRODUCT(BM18:BP18,BM8:BP8)</f>
        <v>1.9959483517802684E-7</v>
      </c>
      <c r="BS8" s="129"/>
    </row>
    <row r="9" spans="2:71" x14ac:dyDescent="0.3">
      <c r="C9" s="128"/>
      <c r="D9" s="4" t="s">
        <v>13</v>
      </c>
      <c r="E9" s="132">
        <f>'Trip Length Frequency'!S46</f>
        <v>9.0490635486616309E-12</v>
      </c>
      <c r="F9" s="132">
        <f>'Trip Length Frequency'!T46</f>
        <v>3.5698923640827834E-11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9.789706801143586E-8</v>
      </c>
      <c r="K9" s="129"/>
      <c r="M9" s="128"/>
      <c r="N9" s="4" t="s">
        <v>13</v>
      </c>
      <c r="O9" s="132">
        <f t="shared" si="0"/>
        <v>9.0490635486616309E-12</v>
      </c>
      <c r="P9" s="132">
        <f t="shared" si="0"/>
        <v>3.5698923640827834E-11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8.2437536923790091E-8</v>
      </c>
      <c r="U9" s="129"/>
      <c r="W9" s="128"/>
      <c r="X9" s="4" t="s">
        <v>13</v>
      </c>
      <c r="Y9" s="132">
        <f t="shared" si="1"/>
        <v>9.0490635486616309E-12</v>
      </c>
      <c r="Z9" s="132">
        <f t="shared" si="1"/>
        <v>3.5698923640827834E-11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8.2437536923790091E-8</v>
      </c>
      <c r="AE9" s="129"/>
      <c r="AG9" s="128"/>
      <c r="AH9" s="4" t="s">
        <v>13</v>
      </c>
      <c r="AI9" s="132">
        <f t="shared" si="2"/>
        <v>9.0490635486616309E-12</v>
      </c>
      <c r="AJ9" s="132">
        <f t="shared" si="2"/>
        <v>3.5698923640827834E-11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9.3480748135913584E-8</v>
      </c>
      <c r="AO9" s="129"/>
      <c r="AQ9" s="128"/>
      <c r="AR9" s="4" t="s">
        <v>13</v>
      </c>
      <c r="AS9" s="132">
        <f t="shared" si="3"/>
        <v>9.0490635486616309E-12</v>
      </c>
      <c r="AT9" s="132">
        <f t="shared" si="3"/>
        <v>3.5698923640827834E-11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9.9645137149784367E-8</v>
      </c>
      <c r="AY9" s="129"/>
      <c r="BA9" s="128"/>
      <c r="BB9" s="4" t="s">
        <v>13</v>
      </c>
      <c r="BC9" s="132">
        <f t="shared" si="4"/>
        <v>9.0490635486616309E-12</v>
      </c>
      <c r="BD9" s="132">
        <f t="shared" si="4"/>
        <v>3.5698923640827834E-11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1.0628236189374945E-7</v>
      </c>
      <c r="BI9" s="129"/>
      <c r="BK9" s="128"/>
      <c r="BL9" s="4" t="s">
        <v>13</v>
      </c>
      <c r="BM9" s="132">
        <f t="shared" si="5"/>
        <v>9.0490635486616309E-12</v>
      </c>
      <c r="BN9" s="132">
        <f t="shared" si="5"/>
        <v>3.5698923640827834E-11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1.2029390075685055E-7</v>
      </c>
      <c r="BS9" s="129"/>
    </row>
    <row r="10" spans="2:71" x14ac:dyDescent="0.3">
      <c r="C10" s="128"/>
      <c r="D10" s="4" t="s">
        <v>14</v>
      </c>
      <c r="E10" s="132">
        <f>'Trip Length Frequency'!S47</f>
        <v>8.4281250370153359E-12</v>
      </c>
      <c r="F10" s="132">
        <f>'Trip Length Frequency'!T47</f>
        <v>3.3254913309148286E-11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9.1929709875730827E-8</v>
      </c>
      <c r="K10" s="129"/>
      <c r="M10" s="128"/>
      <c r="N10" s="4" t="s">
        <v>14</v>
      </c>
      <c r="O10" s="132">
        <f t="shared" si="0"/>
        <v>8.4281250370153359E-12</v>
      </c>
      <c r="P10" s="132">
        <f t="shared" si="0"/>
        <v>3.3254913309148286E-11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7.660712986434958E-8</v>
      </c>
      <c r="U10" s="129"/>
      <c r="W10" s="128"/>
      <c r="X10" s="4" t="s">
        <v>14</v>
      </c>
      <c r="Y10" s="132">
        <f t="shared" si="1"/>
        <v>8.4281250370153359E-12</v>
      </c>
      <c r="Z10" s="132">
        <f t="shared" si="1"/>
        <v>3.3254913309148286E-11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7.660712986434958E-8</v>
      </c>
      <c r="AE10" s="129"/>
      <c r="AG10" s="128"/>
      <c r="AH10" s="4" t="s">
        <v>14</v>
      </c>
      <c r="AI10" s="132">
        <f t="shared" si="2"/>
        <v>8.4281250370153359E-12</v>
      </c>
      <c r="AJ10" s="132">
        <f t="shared" si="2"/>
        <v>3.3254913309148286E-11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8.6881161477906495E-8</v>
      </c>
      <c r="AO10" s="129"/>
      <c r="AQ10" s="128"/>
      <c r="AR10" s="4" t="s">
        <v>14</v>
      </c>
      <c r="AS10" s="132">
        <f t="shared" si="3"/>
        <v>8.4281250370153359E-12</v>
      </c>
      <c r="AT10" s="132">
        <f t="shared" si="3"/>
        <v>3.3254913309148286E-11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9.2617088150868059E-8</v>
      </c>
      <c r="AY10" s="129"/>
      <c r="BA10" s="128"/>
      <c r="BB10" s="4" t="s">
        <v>14</v>
      </c>
      <c r="BC10" s="132">
        <f t="shared" si="4"/>
        <v>8.4281250370153359E-12</v>
      </c>
      <c r="BD10" s="132">
        <f t="shared" si="4"/>
        <v>3.3254913309148286E-11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9.8793624666826109E-8</v>
      </c>
      <c r="BI10" s="129"/>
      <c r="BK10" s="128"/>
      <c r="BL10" s="4" t="s">
        <v>14</v>
      </c>
      <c r="BM10" s="132">
        <f t="shared" si="5"/>
        <v>8.4281250370153359E-12</v>
      </c>
      <c r="BN10" s="132">
        <f t="shared" si="5"/>
        <v>3.3254913309148286E-11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1.1182658389795708E-7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338.74812526465394</v>
      </c>
      <c r="F14" s="139">
        <f t="shared" si="6"/>
        <v>0</v>
      </c>
      <c r="G14" s="139">
        <f t="shared" si="6"/>
        <v>972.9422935269464</v>
      </c>
      <c r="H14" s="139">
        <f t="shared" si="6"/>
        <v>738.30958120839989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151.89822362113631</v>
      </c>
      <c r="P14" s="139">
        <f t="shared" si="7"/>
        <v>0</v>
      </c>
      <c r="Q14" s="139">
        <f t="shared" si="7"/>
        <v>1225.4054515682374</v>
      </c>
      <c r="R14" s="139">
        <f t="shared" si="7"/>
        <v>809.44287596190634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162.12279456263244</v>
      </c>
      <c r="Z14" s="139">
        <f t="shared" ref="Z14:AB14" si="8">$AC14*(Z$18*Z7*1)/$AC7</f>
        <v>0</v>
      </c>
      <c r="AA14" s="139">
        <f t="shared" si="8"/>
        <v>1307.8899248752191</v>
      </c>
      <c r="AB14" s="139">
        <f t="shared" si="8"/>
        <v>863.92808264216092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172.97091869226625</v>
      </c>
      <c r="AJ14" s="139">
        <f t="shared" ref="AJ14:AL14" si="9">$AM14*(AJ$18*AJ7*1)/$AM7</f>
        <v>0</v>
      </c>
      <c r="AK14" s="139">
        <f t="shared" si="9"/>
        <v>1396.219126588519</v>
      </c>
      <c r="AL14" s="139">
        <f t="shared" si="9"/>
        <v>923.19399468148151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184.76059883307818</v>
      </c>
      <c r="AT14" s="139">
        <f t="shared" ref="AT14:AV14" si="10">$AW14*(AT$18*AT7*1)/$AW7</f>
        <v>0</v>
      </c>
      <c r="AU14" s="139">
        <f t="shared" si="10"/>
        <v>1491.4760147553259</v>
      </c>
      <c r="AV14" s="139">
        <f t="shared" si="10"/>
        <v>986.70255120750198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197.47403100517786</v>
      </c>
      <c r="BD14" s="139">
        <f t="shared" ref="BD14:BF14" si="11">$BG14*(BD$18*BD7*1)/$BG7</f>
        <v>0</v>
      </c>
      <c r="BE14" s="139">
        <f t="shared" si="11"/>
        <v>1593.9716084070371</v>
      </c>
      <c r="BF14" s="139">
        <f t="shared" si="11"/>
        <v>1055.0897956639399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211.18393879721296</v>
      </c>
      <c r="BN14" s="139">
        <f t="shared" ref="BN14:BP14" si="12">$BQ14*(BN$18*BN7*1)/$BQ7</f>
        <v>0</v>
      </c>
      <c r="BO14" s="139">
        <f t="shared" si="12"/>
        <v>1704.2582622009531</v>
      </c>
      <c r="BP14" s="139">
        <f t="shared" si="12"/>
        <v>1128.7313784211472</v>
      </c>
      <c r="BQ14" s="120">
        <v>3044.1735794193137</v>
      </c>
      <c r="BR14" s="165">
        <f>SUM(BM14:BP14)</f>
        <v>3044.1735794193132</v>
      </c>
      <c r="BS14" s="129">
        <f>BQ14/BR14</f>
        <v>1.0000000000000002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283.26565156817338</v>
      </c>
      <c r="G15" s="139">
        <f t="shared" si="6"/>
        <v>896.10128320467425</v>
      </c>
      <c r="H15" s="139">
        <f t="shared" si="6"/>
        <v>870.6330652271522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154.73185632907223</v>
      </c>
      <c r="Q15" s="139">
        <f t="shared" si="7"/>
        <v>1100.925874974605</v>
      </c>
      <c r="R15" s="139">
        <f t="shared" si="7"/>
        <v>931.08881984760308</v>
      </c>
      <c r="S15" s="120">
        <v>2186.7465511512801</v>
      </c>
      <c r="T15" s="165">
        <f>SUM(O15:R15)</f>
        <v>2186.7465511512805</v>
      </c>
      <c r="U15" s="129">
        <f>S15/T15</f>
        <v>0.99999999999999978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165.14716471274343</v>
      </c>
      <c r="AA15" s="139">
        <f t="shared" si="13"/>
        <v>1175.031380896007</v>
      </c>
      <c r="AB15" s="139">
        <f t="shared" si="13"/>
        <v>993.76225647126228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176.58113426108071</v>
      </c>
      <c r="AK15" s="139">
        <f t="shared" si="14"/>
        <v>1254.1063739752976</v>
      </c>
      <c r="AL15" s="139">
        <f t="shared" si="14"/>
        <v>1061.6965317258882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188.79750298755079</v>
      </c>
      <c r="AU15" s="139">
        <f t="shared" si="15"/>
        <v>1339.5274331824362</v>
      </c>
      <c r="AV15" s="139">
        <f t="shared" si="15"/>
        <v>1134.6142286259189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201.96539613633368</v>
      </c>
      <c r="BE15" s="139">
        <f t="shared" si="16"/>
        <v>1431.4380809131906</v>
      </c>
      <c r="BF15" s="139">
        <f t="shared" si="16"/>
        <v>1213.1319580266304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216.15927282988824</v>
      </c>
      <c r="BO15" s="139">
        <f t="shared" si="17"/>
        <v>1530.333451101302</v>
      </c>
      <c r="BP15" s="139">
        <f t="shared" si="17"/>
        <v>1297.6808554881234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199.72315827997198</v>
      </c>
      <c r="F16" s="139">
        <f t="shared" si="6"/>
        <v>787.91598030010675</v>
      </c>
      <c r="G16" s="139">
        <f t="shared" si="6"/>
        <v>66.360861419921378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162.24430996462831</v>
      </c>
      <c r="P16" s="139">
        <f t="shared" si="7"/>
        <v>799.3237730718688</v>
      </c>
      <c r="Q16" s="139">
        <f t="shared" si="7"/>
        <v>151.41538163241489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171.4836432928783</v>
      </c>
      <c r="Z16" s="139">
        <f t="shared" si="18"/>
        <v>844.84289653583198</v>
      </c>
      <c r="AA16" s="139">
        <f t="shared" si="18"/>
        <v>160.03803953783577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181.08570870824133</v>
      </c>
      <c r="AJ16" s="139">
        <f t="shared" si="19"/>
        <v>894.2914533961399</v>
      </c>
      <c r="AK16" s="139">
        <f t="shared" si="19"/>
        <v>169.09784613160542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191.5888298200162</v>
      </c>
      <c r="AT16" s="139">
        <f t="shared" si="20"/>
        <v>947.16625363297032</v>
      </c>
      <c r="AU16" s="139">
        <f t="shared" si="20"/>
        <v>178.9165458210052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202.88698969778324</v>
      </c>
      <c r="BD16" s="139">
        <f t="shared" si="21"/>
        <v>1003.9999073220523</v>
      </c>
      <c r="BE16" s="139">
        <f t="shared" si="21"/>
        <v>189.45156459207405</v>
      </c>
      <c r="BF16" s="139">
        <f t="shared" si="21"/>
        <v>0</v>
      </c>
      <c r="BG16" s="120">
        <v>1396.3384616119097</v>
      </c>
      <c r="BH16" s="165">
        <f>SUM(BC16:BF16)</f>
        <v>1396.3384616119095</v>
      </c>
      <c r="BI16" s="129">
        <f>BG16/BH16</f>
        <v>1.0000000000000002</v>
      </c>
      <c r="BK16" s="128"/>
      <c r="BL16" s="4" t="s">
        <v>13</v>
      </c>
      <c r="BM16" s="139">
        <f t="shared" ref="BM16:BP16" si="22">$BQ16*(BM$18*BM9*1)/$BQ9</f>
        <v>215.04057739555591</v>
      </c>
      <c r="BN16" s="139">
        <f t="shared" si="22"/>
        <v>1065.0922493430319</v>
      </c>
      <c r="BO16" s="139">
        <f t="shared" si="22"/>
        <v>200.75591391710213</v>
      </c>
      <c r="BP16" s="139">
        <f t="shared" si="22"/>
        <v>0</v>
      </c>
      <c r="BQ16" s="120">
        <v>1480.8887406556896</v>
      </c>
      <c r="BR16" s="165">
        <f>SUM(BM16:BP16)</f>
        <v>1480.8887406556898</v>
      </c>
      <c r="BS16" s="129">
        <f>BQ16/BR16</f>
        <v>0.99999999999999989</v>
      </c>
    </row>
    <row r="17" spans="3:71" x14ac:dyDescent="0.3">
      <c r="C17" s="128"/>
      <c r="D17" s="4" t="s">
        <v>14</v>
      </c>
      <c r="E17" s="139">
        <f t="shared" si="6"/>
        <v>208.24218019348388</v>
      </c>
      <c r="F17" s="139">
        <f t="shared" si="6"/>
        <v>821.6626615324551</v>
      </c>
      <c r="G17" s="139">
        <f t="shared" si="6"/>
        <v>0</v>
      </c>
      <c r="H17" s="139">
        <f t="shared" si="6"/>
        <v>78.095158274061106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171.34172883097438</v>
      </c>
      <c r="P17" s="139">
        <f t="shared" si="7"/>
        <v>844.28634610056031</v>
      </c>
      <c r="Q17" s="139">
        <f t="shared" si="7"/>
        <v>0</v>
      </c>
      <c r="R17" s="139">
        <f t="shared" si="7"/>
        <v>157.10516317419609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181.51874279633532</v>
      </c>
      <c r="Z17" s="139">
        <f t="shared" si="23"/>
        <v>894.43358106575158</v>
      </c>
      <c r="AA17" s="139">
        <f t="shared" si="23"/>
        <v>0</v>
      </c>
      <c r="AB17" s="139">
        <f t="shared" si="23"/>
        <v>166.4365820326538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192.0971256390624</v>
      </c>
      <c r="AJ17" s="139">
        <f t="shared" si="24"/>
        <v>948.83159098902934</v>
      </c>
      <c r="AK17" s="139">
        <f t="shared" si="24"/>
        <v>0</v>
      </c>
      <c r="AL17" s="139">
        <f t="shared" si="24"/>
        <v>176.41460988429293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203.68685695723295</v>
      </c>
      <c r="AT17" s="139">
        <f t="shared" si="25"/>
        <v>1007.1459354527701</v>
      </c>
      <c r="AU17" s="139">
        <f t="shared" si="25"/>
        <v>0</v>
      </c>
      <c r="AV17" s="139">
        <f t="shared" si="25"/>
        <v>187.16890521381634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216.16787697850529</v>
      </c>
      <c r="BD17" s="139">
        <f t="shared" si="26"/>
        <v>1069.9019962400412</v>
      </c>
      <c r="BE17" s="139">
        <f t="shared" si="26"/>
        <v>0</v>
      </c>
      <c r="BF17" s="139">
        <f t="shared" si="26"/>
        <v>198.73043906063609</v>
      </c>
      <c r="BG17" s="120">
        <v>1484.8003122791824</v>
      </c>
      <c r="BH17" s="165">
        <f>SUM(BC17:BF17)</f>
        <v>1484.8003122791827</v>
      </c>
      <c r="BI17" s="129">
        <f>BG17/BH17</f>
        <v>0.99999999999999989</v>
      </c>
      <c r="BK17" s="128"/>
      <c r="BL17" s="4" t="s">
        <v>14</v>
      </c>
      <c r="BM17" s="139">
        <f t="shared" ref="BM17:BP17" si="27">$BQ17*(BM$18*BM10*1)/$BQ10</f>
        <v>229.6087161039074</v>
      </c>
      <c r="BN17" s="139">
        <f t="shared" si="27"/>
        <v>1137.4401214459499</v>
      </c>
      <c r="BO17" s="139">
        <f t="shared" si="27"/>
        <v>0</v>
      </c>
      <c r="BP17" s="139">
        <f t="shared" si="27"/>
        <v>211.160113321815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746.71346373810979</v>
      </c>
      <c r="F19" s="165">
        <f>SUM(F14:F17)</f>
        <v>1892.8442934007353</v>
      </c>
      <c r="G19" s="165">
        <f>SUM(G14:G17)</f>
        <v>1935.4044381515421</v>
      </c>
      <c r="H19" s="165">
        <f>SUM(H14:H17)</f>
        <v>1687.0378047096131</v>
      </c>
      <c r="K19" s="129"/>
      <c r="M19" s="128"/>
      <c r="N19" s="120" t="s">
        <v>195</v>
      </c>
      <c r="O19" s="165">
        <f>SUM(O14:O17)</f>
        <v>485.484262416739</v>
      </c>
      <c r="P19" s="165">
        <f>SUM(P14:P17)</f>
        <v>1798.3419755015013</v>
      </c>
      <c r="Q19" s="165">
        <f>SUM(Q14:Q17)</f>
        <v>2477.7467081752575</v>
      </c>
      <c r="R19" s="165">
        <f>SUM(R14:R17)</f>
        <v>1897.6368589837057</v>
      </c>
      <c r="U19" s="129"/>
      <c r="W19" s="128"/>
      <c r="X19" s="120" t="s">
        <v>195</v>
      </c>
      <c r="Y19" s="165">
        <f>SUM(Y14:Y17)</f>
        <v>515.12518065184611</v>
      </c>
      <c r="Z19" s="165">
        <f>SUM(Z14:Z17)</f>
        <v>1904.423642314327</v>
      </c>
      <c r="AA19" s="165">
        <f>SUM(AA14:AA17)</f>
        <v>2642.9593453090615</v>
      </c>
      <c r="AB19" s="165">
        <f>SUM(AB14:AB17)</f>
        <v>2024.1269211460772</v>
      </c>
      <c r="AE19" s="129"/>
      <c r="AG19" s="128"/>
      <c r="AH19" s="120" t="s">
        <v>195</v>
      </c>
      <c r="AI19" s="165">
        <f>SUM(AI14:AI17)</f>
        <v>546.15375303957001</v>
      </c>
      <c r="AJ19" s="165">
        <f>SUM(AJ14:AJ17)</f>
        <v>2019.7041786462501</v>
      </c>
      <c r="AK19" s="165">
        <f>SUM(AK14:AK17)</f>
        <v>2819.423346695422</v>
      </c>
      <c r="AL19" s="165">
        <f>SUM(AL14:AL17)</f>
        <v>2161.3051362916626</v>
      </c>
      <c r="AO19" s="129"/>
      <c r="AQ19" s="128"/>
      <c r="AR19" s="120" t="s">
        <v>195</v>
      </c>
      <c r="AS19" s="165">
        <f>SUM(AS14:AS17)</f>
        <v>580.03628561032735</v>
      </c>
      <c r="AT19" s="165">
        <f>SUM(AT14:AT17)</f>
        <v>2143.1096920732912</v>
      </c>
      <c r="AU19" s="165">
        <f>SUM(AU14:AU17)</f>
        <v>3009.9199937587669</v>
      </c>
      <c r="AV19" s="165">
        <f>SUM(AV14:AV17)</f>
        <v>2308.485685047237</v>
      </c>
      <c r="AY19" s="129"/>
      <c r="BA19" s="128"/>
      <c r="BB19" s="120" t="s">
        <v>195</v>
      </c>
      <c r="BC19" s="165">
        <f>SUM(BC14:BC17)</f>
        <v>616.52889768146645</v>
      </c>
      <c r="BD19" s="165">
        <f>SUM(BD14:BD17)</f>
        <v>2275.8672996984269</v>
      </c>
      <c r="BE19" s="165">
        <f>SUM(BE14:BE17)</f>
        <v>3214.8612539123019</v>
      </c>
      <c r="BF19" s="165">
        <f>SUM(BF14:BF17)</f>
        <v>2466.952192751206</v>
      </c>
      <c r="BI19" s="129"/>
      <c r="BK19" s="128"/>
      <c r="BL19" s="120" t="s">
        <v>195</v>
      </c>
      <c r="BM19" s="165">
        <f>SUM(BM14:BM17)</f>
        <v>655.83323229667621</v>
      </c>
      <c r="BN19" s="165">
        <f>SUM(BN14:BN17)</f>
        <v>2418.6916436188703</v>
      </c>
      <c r="BO19" s="165">
        <f>SUM(BO14:BO17)</f>
        <v>3435.347627219357</v>
      </c>
      <c r="BP19" s="165">
        <f>SUM(BP14:BP17)</f>
        <v>2637.5723472310856</v>
      </c>
      <c r="BS19" s="129"/>
    </row>
    <row r="20" spans="3:71" x14ac:dyDescent="0.3">
      <c r="C20" s="128"/>
      <c r="D20" s="120" t="s">
        <v>194</v>
      </c>
      <c r="E20" s="120">
        <f>E18/E19</f>
        <v>2.7453636495819014</v>
      </c>
      <c r="F20" s="120">
        <f>F18/F19</f>
        <v>1.0830262199311251</v>
      </c>
      <c r="G20" s="120">
        <f>G18/G19</f>
        <v>0.54458901675695748</v>
      </c>
      <c r="H20" s="120">
        <f>H18/H19</f>
        <v>0.65677247830893637</v>
      </c>
      <c r="K20" s="129"/>
      <c r="M20" s="128"/>
      <c r="N20" s="120" t="s">
        <v>194</v>
      </c>
      <c r="O20" s="120">
        <f>O18/O19</f>
        <v>2.7354386285378536</v>
      </c>
      <c r="P20" s="120">
        <f>P18/P19</f>
        <v>0.92221381061950192</v>
      </c>
      <c r="Q20" s="120">
        <f>Q18/Q19</f>
        <v>0.77401415807600149</v>
      </c>
      <c r="R20" s="120">
        <f>R18/R19</f>
        <v>0.9247978892953288</v>
      </c>
      <c r="U20" s="129"/>
      <c r="W20" s="128"/>
      <c r="X20" s="120" t="s">
        <v>194</v>
      </c>
      <c r="Y20" s="120">
        <f>Y18/Y19</f>
        <v>2.578038222246235</v>
      </c>
      <c r="Z20" s="120">
        <f>Z18/Z19</f>
        <v>0.87084394941076493</v>
      </c>
      <c r="AA20" s="120">
        <f>AA18/AA19</f>
        <v>0.72563016743248143</v>
      </c>
      <c r="AB20" s="120">
        <f>AB18/AB19</f>
        <v>0.86700618597745471</v>
      </c>
      <c r="AE20" s="129"/>
      <c r="AG20" s="128"/>
      <c r="AH20" s="120" t="s">
        <v>194</v>
      </c>
      <c r="AI20" s="120">
        <f>AI18/AI19</f>
        <v>2.7523370517287256</v>
      </c>
      <c r="AJ20" s="120">
        <f>AJ18/AJ19</f>
        <v>0.93169163091234797</v>
      </c>
      <c r="AK20" s="120">
        <f>AK18/AK19</f>
        <v>0.77039473486221455</v>
      </c>
      <c r="AL20" s="120">
        <f>AL18/AL19</f>
        <v>0.92054416057601152</v>
      </c>
      <c r="AO20" s="129"/>
      <c r="AQ20" s="128"/>
      <c r="AR20" s="120" t="s">
        <v>194</v>
      </c>
      <c r="AS20" s="120">
        <f>AS18/AS19</f>
        <v>2.7603255029518161</v>
      </c>
      <c r="AT20" s="120">
        <f>AT18/AT19</f>
        <v>0.93621502784689614</v>
      </c>
      <c r="AU20" s="120">
        <f>AU18/AU19</f>
        <v>0.76867718152448328</v>
      </c>
      <c r="AV20" s="120">
        <f>AV18/AV19</f>
        <v>0.91852178289707531</v>
      </c>
      <c r="AY20" s="129"/>
      <c r="BA20" s="128"/>
      <c r="BB20" s="120" t="s">
        <v>194</v>
      </c>
      <c r="BC20" s="120">
        <f>BC18/BC19</f>
        <v>2.7680097735935241</v>
      </c>
      <c r="BD20" s="120">
        <f>BD18/BD19</f>
        <v>0.9405937994170287</v>
      </c>
      <c r="BE20" s="120">
        <f>BE18/BE19</f>
        <v>0.76701874912424473</v>
      </c>
      <c r="BF20" s="120">
        <f>BF18/BF19</f>
        <v>0.9165666477956621</v>
      </c>
      <c r="BI20" s="129"/>
      <c r="BK20" s="128"/>
      <c r="BL20" s="120" t="s">
        <v>194</v>
      </c>
      <c r="BM20" s="120">
        <f>BM18/BM19</f>
        <v>2.9433678153819094</v>
      </c>
      <c r="BN20" s="120">
        <f>BN18/BN19</f>
        <v>1.0020116595682855</v>
      </c>
      <c r="BO20" s="120">
        <f>BO18/BO19</f>
        <v>0.81174263305575656</v>
      </c>
      <c r="BP20" s="120">
        <f>BP18/BP19</f>
        <v>0.97003539962842489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929.98678946559744</v>
      </c>
      <c r="F25" s="139">
        <f t="shared" si="28"/>
        <v>0</v>
      </c>
      <c r="G25" s="139">
        <f t="shared" si="28"/>
        <v>529.8536869930989</v>
      </c>
      <c r="H25" s="139">
        <f t="shared" si="28"/>
        <v>484.90141340947372</v>
      </c>
      <c r="I25" s="120">
        <f>I14</f>
        <v>2050</v>
      </c>
      <c r="J25" s="165">
        <f>SUM(E25:H25)</f>
        <v>1944.7418898681699</v>
      </c>
      <c r="K25" s="129">
        <f>I25/J25</f>
        <v>1.0541244628298541</v>
      </c>
      <c r="M25" s="128"/>
      <c r="N25" s="4" t="s">
        <v>11</v>
      </c>
      <c r="O25" s="139">
        <f t="shared" ref="O25:R28" si="29">O14*O$20</f>
        <v>415.50826849953728</v>
      </c>
      <c r="P25" s="139">
        <f t="shared" si="29"/>
        <v>0</v>
      </c>
      <c r="Q25" s="139">
        <f t="shared" si="29"/>
        <v>948.48116889733171</v>
      </c>
      <c r="R25" s="139">
        <f t="shared" si="29"/>
        <v>748.57106319471166</v>
      </c>
      <c r="S25" s="120">
        <f>S14</f>
        <v>2186.7465511512801</v>
      </c>
      <c r="T25" s="165">
        <f>SUM(O25:R25)</f>
        <v>2112.5605005915809</v>
      </c>
      <c r="U25" s="129">
        <f>S25/T25</f>
        <v>1.0351166513521979</v>
      </c>
      <c r="W25" s="128"/>
      <c r="X25" s="4" t="s">
        <v>11</v>
      </c>
      <c r="Y25" s="139">
        <f>Y14*Y$20</f>
        <v>417.95876107984049</v>
      </c>
      <c r="Z25" s="139">
        <f t="shared" ref="Z25:AB25" si="30">Z14*Z$20</f>
        <v>0</v>
      </c>
      <c r="AA25" s="139">
        <f t="shared" si="30"/>
        <v>949.04438517046083</v>
      </c>
      <c r="AB25" s="139">
        <f t="shared" si="30"/>
        <v>749.03099189039528</v>
      </c>
      <c r="AC25" s="120">
        <f>AC14</f>
        <v>2333.9408020800124</v>
      </c>
      <c r="AD25" s="165">
        <f>SUM(Y25:AB25)</f>
        <v>2116.0341381406965</v>
      </c>
      <c r="AE25" s="129">
        <f>AC25/AD25</f>
        <v>1.1029788036079535</v>
      </c>
      <c r="AG25" s="128"/>
      <c r="AH25" s="4" t="s">
        <v>11</v>
      </c>
      <c r="AI25" s="139">
        <f t="shared" ref="AI25:AL28" si="31">AI14*AI$20</f>
        <v>476.07426838828121</v>
      </c>
      <c r="AJ25" s="139">
        <f t="shared" si="31"/>
        <v>0</v>
      </c>
      <c r="AK25" s="139">
        <f t="shared" si="31"/>
        <v>1075.6398638377148</v>
      </c>
      <c r="AL25" s="139">
        <f t="shared" si="31"/>
        <v>849.84084088287921</v>
      </c>
      <c r="AM25" s="120">
        <f>AM14</f>
        <v>2492.3840399622668</v>
      </c>
      <c r="AN25" s="165">
        <f>SUM(AI25:AL25)</f>
        <v>2401.5549731088749</v>
      </c>
      <c r="AO25" s="129">
        <f>AM25/AN25</f>
        <v>1.0378209401285581</v>
      </c>
      <c r="AQ25" s="128"/>
      <c r="AR25" s="4" t="s">
        <v>11</v>
      </c>
      <c r="AS25" s="139">
        <f t="shared" ref="AS25:AV28" si="32">AS14*AS$20</f>
        <v>509.99939289959525</v>
      </c>
      <c r="AT25" s="139">
        <f t="shared" si="32"/>
        <v>0</v>
      </c>
      <c r="AU25" s="139">
        <f t="shared" si="32"/>
        <v>1146.4635793334926</v>
      </c>
      <c r="AV25" s="139">
        <f t="shared" si="32"/>
        <v>906.30778652420747</v>
      </c>
      <c r="AW25" s="120">
        <f>AW14</f>
        <v>2662.939164795906</v>
      </c>
      <c r="AX25" s="165">
        <f>SUM(AS25:AV25)</f>
        <v>2562.7707587572954</v>
      </c>
      <c r="AY25" s="129">
        <f>AW25/AX25</f>
        <v>1.0390859797726046</v>
      </c>
      <c r="BA25" s="128"/>
      <c r="BB25" s="4" t="s">
        <v>11</v>
      </c>
      <c r="BC25" s="139">
        <f t="shared" ref="BC25:BF28" si="33">BC14*BC$20</f>
        <v>546.61004785324292</v>
      </c>
      <c r="BD25" s="139">
        <f t="shared" si="33"/>
        <v>0</v>
      </c>
      <c r="BE25" s="139">
        <f t="shared" si="33"/>
        <v>1222.6061092199261</v>
      </c>
      <c r="BF25" s="139">
        <f t="shared" si="33"/>
        <v>967.06011713510748</v>
      </c>
      <c r="BG25" s="120">
        <f>BG14</f>
        <v>2846.535435076155</v>
      </c>
      <c r="BH25" s="165">
        <f>SUM(BC25:BF25)</f>
        <v>2736.2762742082768</v>
      </c>
      <c r="BI25" s="129">
        <f>BG25/BH25</f>
        <v>1.0402953319835297</v>
      </c>
      <c r="BK25" s="128"/>
      <c r="BL25" s="4" t="s">
        <v>11</v>
      </c>
      <c r="BM25" s="139">
        <f t="shared" ref="BM25:BP28" si="34">BM14*BM$20</f>
        <v>621.59200858129952</v>
      </c>
      <c r="BN25" s="139">
        <f t="shared" si="34"/>
        <v>0</v>
      </c>
      <c r="BO25" s="139">
        <f t="shared" si="34"/>
        <v>1383.4190891660296</v>
      </c>
      <c r="BP25" s="139">
        <f t="shared" si="34"/>
        <v>1094.9093937399005</v>
      </c>
      <c r="BQ25" s="120">
        <f>BQ14</f>
        <v>3044.1735794193137</v>
      </c>
      <c r="BR25" s="165">
        <f>SUM(BM25:BP25)</f>
        <v>3099.9204914872298</v>
      </c>
      <c r="BS25" s="129">
        <f>BQ25/BR25</f>
        <v>0.98201666390444398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306.78412785420602</v>
      </c>
      <c r="G26" s="139">
        <f t="shared" si="28"/>
        <v>488.00691673508146</v>
      </c>
      <c r="H26" s="139">
        <f t="shared" si="28"/>
        <v>571.80783594694265</v>
      </c>
      <c r="I26" s="120">
        <f>I15</f>
        <v>2050</v>
      </c>
      <c r="J26" s="165">
        <f>SUM(E26:H26)</f>
        <v>1366.5988805362301</v>
      </c>
      <c r="K26" s="129">
        <f>I26/J26</f>
        <v>1.5000744031018194</v>
      </c>
      <c r="M26" s="128"/>
      <c r="N26" s="4" t="s">
        <v>12</v>
      </c>
      <c r="O26" s="139">
        <f t="shared" si="29"/>
        <v>0</v>
      </c>
      <c r="P26" s="139">
        <f t="shared" si="29"/>
        <v>142.69585484946299</v>
      </c>
      <c r="Q26" s="139">
        <f t="shared" si="29"/>
        <v>852.13221422255413</v>
      </c>
      <c r="R26" s="139">
        <f t="shared" si="29"/>
        <v>861.068975341542</v>
      </c>
      <c r="S26" s="120">
        <f>S15</f>
        <v>2186.7465511512801</v>
      </c>
      <c r="T26" s="165">
        <f>SUM(O26:R26)</f>
        <v>1855.8970444135591</v>
      </c>
      <c r="U26" s="129">
        <f>S26/T26</f>
        <v>1.1782693214225497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143.8174091524356</v>
      </c>
      <c r="AA26" s="139">
        <f t="shared" si="35"/>
        <v>852.63821765798946</v>
      </c>
      <c r="AB26" s="139">
        <f t="shared" si="35"/>
        <v>861.59802375149832</v>
      </c>
      <c r="AC26" s="120">
        <f>AC15</f>
        <v>2333.9408020800124</v>
      </c>
      <c r="AD26" s="165">
        <f>SUM(Y26:AB26)</f>
        <v>1858.0536505619234</v>
      </c>
      <c r="AE26" s="129">
        <f>AC26/AD26</f>
        <v>1.2561213188726648</v>
      </c>
      <c r="AG26" s="128"/>
      <c r="AH26" s="4" t="s">
        <v>12</v>
      </c>
      <c r="AI26" s="139">
        <f t="shared" si="31"/>
        <v>0</v>
      </c>
      <c r="AJ26" s="139">
        <f t="shared" si="31"/>
        <v>164.51916496805856</v>
      </c>
      <c r="AK26" s="139">
        <f t="shared" si="31"/>
        <v>966.15694746771271</v>
      </c>
      <c r="AL26" s="139">
        <f t="shared" si="31"/>
        <v>977.33854258407052</v>
      </c>
      <c r="AM26" s="120">
        <f>AM15</f>
        <v>2492.3840399622668</v>
      </c>
      <c r="AN26" s="165">
        <f>SUM(AI26:AL26)</f>
        <v>2108.0146550198419</v>
      </c>
      <c r="AO26" s="129">
        <f>AM26/AN26</f>
        <v>1.1823371502788755</v>
      </c>
      <c r="AQ26" s="128"/>
      <c r="AR26" s="4" t="s">
        <v>12</v>
      </c>
      <c r="AS26" s="139">
        <f t="shared" si="32"/>
        <v>0</v>
      </c>
      <c r="AT26" s="139">
        <f t="shared" si="32"/>
        <v>176.75505951691432</v>
      </c>
      <c r="AU26" s="139">
        <f t="shared" si="32"/>
        <v>1029.6641719134007</v>
      </c>
      <c r="AV26" s="139">
        <f t="shared" si="32"/>
        <v>1042.1678841778689</v>
      </c>
      <c r="AW26" s="120">
        <f>AW15</f>
        <v>2662.939164795906</v>
      </c>
      <c r="AX26" s="165">
        <f>SUM(AS26:AV26)</f>
        <v>2248.5871156081839</v>
      </c>
      <c r="AY26" s="129">
        <f>AW26/AX26</f>
        <v>1.1842721797663822</v>
      </c>
      <c r="BA26" s="128"/>
      <c r="BB26" s="4" t="s">
        <v>12</v>
      </c>
      <c r="BC26" s="139">
        <f t="shared" si="33"/>
        <v>0</v>
      </c>
      <c r="BD26" s="139">
        <f t="shared" si="33"/>
        <v>189.96739930263939</v>
      </c>
      <c r="BE26" s="139">
        <f t="shared" si="33"/>
        <v>1097.9398462708448</v>
      </c>
      <c r="BF26" s="139">
        <f t="shared" si="33"/>
        <v>1111.9162921022564</v>
      </c>
      <c r="BG26" s="120">
        <f>BG15</f>
        <v>2846.535435076155</v>
      </c>
      <c r="BH26" s="165">
        <f>SUM(BC26:BF26)</f>
        <v>2399.8235376757407</v>
      </c>
      <c r="BI26" s="129">
        <f>BG26/BH26</f>
        <v>1.1861436436418407</v>
      </c>
      <c r="BK26" s="128"/>
      <c r="BL26" s="4" t="s">
        <v>12</v>
      </c>
      <c r="BM26" s="139">
        <f t="shared" si="34"/>
        <v>0</v>
      </c>
      <c r="BN26" s="139">
        <f t="shared" si="34"/>
        <v>216.59411169935012</v>
      </c>
      <c r="BO26" s="139">
        <f t="shared" si="34"/>
        <v>1242.2369050502737</v>
      </c>
      <c r="BP26" s="139">
        <f t="shared" si="34"/>
        <v>1258.7963672435781</v>
      </c>
      <c r="BQ26" s="120">
        <f>BQ15</f>
        <v>3044.1735794193137</v>
      </c>
      <c r="BR26" s="165">
        <f>SUM(BM26:BP26)</f>
        <v>2717.6273839932019</v>
      </c>
      <c r="BS26" s="129">
        <f>BQ26/BR26</f>
        <v>1.1201585608643281</v>
      </c>
    </row>
    <row r="27" spans="3:71" x14ac:dyDescent="0.3">
      <c r="C27" s="128"/>
      <c r="D27" s="4" t="s">
        <v>13</v>
      </c>
      <c r="E27" s="139">
        <f t="shared" si="28"/>
        <v>548.31269872152768</v>
      </c>
      <c r="F27" s="139">
        <f t="shared" si="28"/>
        <v>853.33366576775143</v>
      </c>
      <c r="G27" s="139">
        <f t="shared" si="28"/>
        <v>36.139396271819699</v>
      </c>
      <c r="H27" s="139">
        <f t="shared" si="28"/>
        <v>0</v>
      </c>
      <c r="I27" s="120">
        <f>I16</f>
        <v>1054</v>
      </c>
      <c r="J27" s="165">
        <f>SUM(E27:H27)</f>
        <v>1437.785760761099</v>
      </c>
      <c r="K27" s="129">
        <f>I27/J27</f>
        <v>0.73307166391887191</v>
      </c>
      <c r="M27" s="128"/>
      <c r="N27" s="4" t="s">
        <v>13</v>
      </c>
      <c r="O27" s="139">
        <f t="shared" si="29"/>
        <v>443.80935273771331</v>
      </c>
      <c r="P27" s="139">
        <f t="shared" si="29"/>
        <v>737.14742268336613</v>
      </c>
      <c r="Q27" s="139">
        <f t="shared" si="29"/>
        <v>117.19764913397007</v>
      </c>
      <c r="R27" s="139">
        <f t="shared" si="29"/>
        <v>0</v>
      </c>
      <c r="S27" s="120">
        <f>S16</f>
        <v>1112.9834646689119</v>
      </c>
      <c r="T27" s="165">
        <f>SUM(O27:R27)</f>
        <v>1298.1544245550494</v>
      </c>
      <c r="U27" s="129">
        <f>S27/T27</f>
        <v>0.85735829545117015</v>
      </c>
      <c r="W27" s="128"/>
      <c r="X27" s="4" t="s">
        <v>13</v>
      </c>
      <c r="Y27" s="139">
        <f t="shared" ref="Y27:AB27" si="36">Y16*Y$20</f>
        <v>442.09138689907945</v>
      </c>
      <c r="Z27" s="139">
        <f t="shared" si="36"/>
        <v>735.72632465089418</v>
      </c>
      <c r="AA27" s="139">
        <f t="shared" si="36"/>
        <v>116.12842942540586</v>
      </c>
      <c r="AB27" s="139">
        <f t="shared" si="36"/>
        <v>0</v>
      </c>
      <c r="AC27" s="120">
        <f>AC16</f>
        <v>1176.364579366546</v>
      </c>
      <c r="AD27" s="165">
        <f>SUM(Y27:AB27)</f>
        <v>1293.9461409753794</v>
      </c>
      <c r="AE27" s="129">
        <f>AC27/AD27</f>
        <v>0.90912947773838548</v>
      </c>
      <c r="AG27" s="128"/>
      <c r="AH27" s="4" t="s">
        <v>13</v>
      </c>
      <c r="AI27" s="139">
        <f t="shared" si="31"/>
        <v>498.40890561624775</v>
      </c>
      <c r="AJ27" s="139">
        <f t="shared" si="31"/>
        <v>833.20386272562359</v>
      </c>
      <c r="AK27" s="139">
        <f t="shared" si="31"/>
        <v>130.27209033632971</v>
      </c>
      <c r="AL27" s="139">
        <f t="shared" si="31"/>
        <v>0</v>
      </c>
      <c r="AM27" s="120">
        <f>AM16</f>
        <v>1244.4750082359867</v>
      </c>
      <c r="AN27" s="165">
        <f>SUM(AI27:AL27)</f>
        <v>1461.884858678201</v>
      </c>
      <c r="AO27" s="129">
        <f>AM27/AN27</f>
        <v>0.85128113944706241</v>
      </c>
      <c r="AQ27" s="128"/>
      <c r="AR27" s="4" t="s">
        <v>13</v>
      </c>
      <c r="AS27" s="139">
        <f t="shared" si="32"/>
        <v>528.84753303288608</v>
      </c>
      <c r="AT27" s="139">
        <f t="shared" si="32"/>
        <v>886.75128052063155</v>
      </c>
      <c r="AU27" s="139">
        <f t="shared" si="32"/>
        <v>137.52906616978635</v>
      </c>
      <c r="AV27" s="139">
        <f t="shared" si="32"/>
        <v>0</v>
      </c>
      <c r="AW27" s="120">
        <f>AW16</f>
        <v>1317.6716292739918</v>
      </c>
      <c r="AX27" s="165">
        <f>SUM(AS27:AV27)</f>
        <v>1553.127879723304</v>
      </c>
      <c r="AY27" s="129">
        <f>AW27/AX27</f>
        <v>0.84839867114402734</v>
      </c>
      <c r="BA27" s="128"/>
      <c r="BB27" s="4" t="s">
        <v>13</v>
      </c>
      <c r="BC27" s="139">
        <f t="shared" si="33"/>
        <v>561.59317041843258</v>
      </c>
      <c r="BD27" s="139">
        <f t="shared" si="33"/>
        <v>944.35608744239391</v>
      </c>
      <c r="BE27" s="139">
        <f t="shared" si="33"/>
        <v>145.3129020930437</v>
      </c>
      <c r="BF27" s="139">
        <f t="shared" si="33"/>
        <v>0</v>
      </c>
      <c r="BG27" s="120">
        <f>BG16</f>
        <v>1396.3384616119097</v>
      </c>
      <c r="BH27" s="165">
        <f>SUM(BC27:BF27)</f>
        <v>1651.2621599538702</v>
      </c>
      <c r="BI27" s="129">
        <f>BG27/BH27</f>
        <v>0.84561888201381541</v>
      </c>
      <c r="BK27" s="128"/>
      <c r="BL27" s="4" t="s">
        <v>13</v>
      </c>
      <c r="BM27" s="139">
        <f t="shared" si="34"/>
        <v>632.94351450722183</v>
      </c>
      <c r="BN27" s="139">
        <f t="shared" si="34"/>
        <v>1067.2348523575295</v>
      </c>
      <c r="BO27" s="139">
        <f t="shared" si="34"/>
        <v>162.96213416458329</v>
      </c>
      <c r="BP27" s="139">
        <f t="shared" si="34"/>
        <v>0</v>
      </c>
      <c r="BQ27" s="120">
        <f>BQ16</f>
        <v>1480.8887406556896</v>
      </c>
      <c r="BR27" s="165">
        <f>SUM(BM27:BP27)</f>
        <v>1863.1405010293347</v>
      </c>
      <c r="BS27" s="129">
        <f>BQ27/BR27</f>
        <v>0.79483471044590503</v>
      </c>
    </row>
    <row r="28" spans="3:71" x14ac:dyDescent="0.3">
      <c r="C28" s="128"/>
      <c r="D28" s="4" t="s">
        <v>14</v>
      </c>
      <c r="E28" s="139">
        <f t="shared" si="28"/>
        <v>571.70051181287488</v>
      </c>
      <c r="F28" s="139">
        <f t="shared" si="28"/>
        <v>889.88220637804238</v>
      </c>
      <c r="G28" s="139">
        <f t="shared" si="28"/>
        <v>0</v>
      </c>
      <c r="H28" s="139">
        <f t="shared" si="28"/>
        <v>51.290750643583749</v>
      </c>
      <c r="I28" s="120">
        <f>I17</f>
        <v>1108</v>
      </c>
      <c r="J28" s="165">
        <f>SUM(E28:H28)</f>
        <v>1512.873468834501</v>
      </c>
      <c r="K28" s="129">
        <f>I28/J28</f>
        <v>0.73238114278888733</v>
      </c>
      <c r="M28" s="128"/>
      <c r="N28" s="4" t="s">
        <v>14</v>
      </c>
      <c r="O28" s="139">
        <f t="shared" si="29"/>
        <v>468.69478372470536</v>
      </c>
      <c r="P28" s="139">
        <f t="shared" si="29"/>
        <v>778.6125284914134</v>
      </c>
      <c r="Q28" s="139">
        <f t="shared" si="29"/>
        <v>0</v>
      </c>
      <c r="R28" s="139">
        <f t="shared" si="29"/>
        <v>145.29052330089476</v>
      </c>
      <c r="S28" s="120">
        <f>S17</f>
        <v>1172.7332381057306</v>
      </c>
      <c r="T28" s="165">
        <f>SUM(O28:R28)</f>
        <v>1392.5978355170137</v>
      </c>
      <c r="U28" s="129">
        <f>S28/T28</f>
        <v>0.84211910157848513</v>
      </c>
      <c r="W28" s="128"/>
      <c r="X28" s="4" t="s">
        <v>14</v>
      </c>
      <c r="Y28" s="139">
        <f t="shared" ref="Y28:AB28" si="37">Y17*Y$20</f>
        <v>467.9622569830359</v>
      </c>
      <c r="Z28" s="139">
        <f t="shared" si="37"/>
        <v>778.91207222091271</v>
      </c>
      <c r="AA28" s="139">
        <f t="shared" si="37"/>
        <v>0</v>
      </c>
      <c r="AB28" s="139">
        <f t="shared" si="37"/>
        <v>144.30154619525493</v>
      </c>
      <c r="AC28" s="120">
        <f>AC17</f>
        <v>1242.3889058947407</v>
      </c>
      <c r="AD28" s="165">
        <f>SUM(Y28:AB28)</f>
        <v>1391.1758753992035</v>
      </c>
      <c r="AE28" s="129">
        <f>AC28/AD28</f>
        <v>0.89304948990596333</v>
      </c>
      <c r="AG28" s="128"/>
      <c r="AH28" s="4" t="s">
        <v>14</v>
      </c>
      <c r="AI28" s="139">
        <f t="shared" si="31"/>
        <v>528.7160364269796</v>
      </c>
      <c r="AJ28" s="139">
        <f t="shared" si="31"/>
        <v>884.01845246972664</v>
      </c>
      <c r="AK28" s="139">
        <f t="shared" si="31"/>
        <v>0</v>
      </c>
      <c r="AL28" s="139">
        <f t="shared" si="31"/>
        <v>162.39743896928098</v>
      </c>
      <c r="AM28" s="120">
        <f>AM17</f>
        <v>1317.3433265123847</v>
      </c>
      <c r="AN28" s="165">
        <f>SUM(AI28:AL28)</f>
        <v>1575.1319278659873</v>
      </c>
      <c r="AO28" s="129">
        <f>AM28/AN28</f>
        <v>0.83633840645789048</v>
      </c>
      <c r="AQ28" s="128"/>
      <c r="AR28" s="4" t="s">
        <v>14</v>
      </c>
      <c r="AS28" s="139">
        <f t="shared" si="32"/>
        <v>562.24202587514867</v>
      </c>
      <c r="AT28" s="139">
        <f t="shared" si="32"/>
        <v>942.9051600058034</v>
      </c>
      <c r="AU28" s="139">
        <f t="shared" si="32"/>
        <v>0</v>
      </c>
      <c r="AV28" s="139">
        <f t="shared" si="32"/>
        <v>171.91871651988828</v>
      </c>
      <c r="AW28" s="120">
        <f>AW17</f>
        <v>1398.0016976238194</v>
      </c>
      <c r="AX28" s="165">
        <f>SUM(AS28:AV28)</f>
        <v>1677.0659024008403</v>
      </c>
      <c r="AY28" s="129">
        <f>AW28/AX28</f>
        <v>0.83359973846136848</v>
      </c>
      <c r="BA28" s="128"/>
      <c r="BB28" s="4" t="s">
        <v>14</v>
      </c>
      <c r="BC28" s="139">
        <f t="shared" si="33"/>
        <v>598.35479621346519</v>
      </c>
      <c r="BD28" s="139">
        <f t="shared" si="33"/>
        <v>1006.3431836472839</v>
      </c>
      <c r="BE28" s="139">
        <f t="shared" si="33"/>
        <v>0</v>
      </c>
      <c r="BF28" s="139">
        <f t="shared" si="33"/>
        <v>182.14969234476732</v>
      </c>
      <c r="BG28" s="120">
        <f>BG17</f>
        <v>1484.8003122791824</v>
      </c>
      <c r="BH28" s="165">
        <f>SUM(BC28:BF28)</f>
        <v>1786.8476722055163</v>
      </c>
      <c r="BI28" s="129">
        <f>BG28/BH28</f>
        <v>0.83096076703980304</v>
      </c>
      <c r="BK28" s="128"/>
      <c r="BL28" s="4" t="s">
        <v>14</v>
      </c>
      <c r="BM28" s="139">
        <f t="shared" si="34"/>
        <v>675.82290511140297</v>
      </c>
      <c r="BN28" s="139">
        <f t="shared" si="34"/>
        <v>1139.7282637496085</v>
      </c>
      <c r="BO28" s="139">
        <f t="shared" si="34"/>
        <v>0</v>
      </c>
      <c r="BP28" s="139">
        <f t="shared" si="34"/>
        <v>204.83278491171029</v>
      </c>
      <c r="BQ28" s="120">
        <f>BQ17</f>
        <v>1578.2089508716722</v>
      </c>
      <c r="BR28" s="165">
        <f>SUM(BM28:BP28)</f>
        <v>2020.3839537727217</v>
      </c>
      <c r="BS28" s="129">
        <f>BQ28/BR28</f>
        <v>0.78114308318705294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1054.0000000000002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1658.4558060242425</v>
      </c>
      <c r="AA30" s="165">
        <f>SUM(AA25:AA28)</f>
        <v>1917.8110322538562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1706.5580144851406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0.99999999999999978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1</v>
      </c>
      <c r="AA31" s="120">
        <f>AA29/AA30</f>
        <v>0.99999999999999989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0.99999999999999978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0.99999999999999978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980.3218248842835</v>
      </c>
      <c r="F36" s="139">
        <f t="shared" si="38"/>
        <v>0</v>
      </c>
      <c r="G36" s="139">
        <f t="shared" si="38"/>
        <v>558.53173318001802</v>
      </c>
      <c r="H36" s="139">
        <f t="shared" si="38"/>
        <v>511.14644193569848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430.09952749839096</v>
      </c>
      <c r="P36" s="139">
        <f t="shared" ref="P36:R36" si="39">P25*$U25</f>
        <v>0</v>
      </c>
      <c r="Q36" s="139">
        <f t="shared" si="39"/>
        <v>981.78865141962444</v>
      </c>
      <c r="R36" s="139">
        <f t="shared" si="39"/>
        <v>774.85837223326439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460.99965425330493</v>
      </c>
      <c r="Z36" s="139">
        <f t="shared" ref="Z36:AB36" si="40">Z25*$AE25</f>
        <v>0</v>
      </c>
      <c r="AA36" s="139">
        <f t="shared" si="40"/>
        <v>1046.7758405261607</v>
      </c>
      <c r="AB36" s="139">
        <f t="shared" si="40"/>
        <v>826.16530730054694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494.07984478974146</v>
      </c>
      <c r="AJ36" s="139">
        <f t="shared" ref="AJ36:AL36" si="41">AJ25*$AO25</f>
        <v>0</v>
      </c>
      <c r="AK36" s="139">
        <f t="shared" si="41"/>
        <v>1116.3215747278114</v>
      </c>
      <c r="AL36" s="139">
        <f t="shared" si="41"/>
        <v>881.98262044471403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529.93321885450951</v>
      </c>
      <c r="AT36" s="139">
        <f t="shared" ref="AT36:AV36" si="42">AT25*$AY25</f>
        <v>0</v>
      </c>
      <c r="AU36" s="139">
        <f t="shared" si="42"/>
        <v>1191.2742316053493</v>
      </c>
      <c r="AV36" s="139">
        <f t="shared" si="42"/>
        <v>941.73171433604671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568.6358811970224</v>
      </c>
      <c r="BD36" s="139">
        <f t="shared" ref="BD36:BF36" si="43">BD25*$BI25</f>
        <v>0</v>
      </c>
      <c r="BE36" s="139">
        <f t="shared" si="43"/>
        <v>1271.8714282760347</v>
      </c>
      <c r="BF36" s="139">
        <f t="shared" si="43"/>
        <v>1006.0281256030978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610.41371057667027</v>
      </c>
      <c r="BN36" s="139">
        <f t="shared" ref="BN36:BP36" si="44">BN25*$BS25</f>
        <v>0</v>
      </c>
      <c r="BO36" s="139">
        <f t="shared" si="44"/>
        <v>1358.540598724549</v>
      </c>
      <c r="BP36" s="139">
        <f t="shared" si="44"/>
        <v>1075.2192701180943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460.19901747201033</v>
      </c>
      <c r="G37" s="139">
        <f t="shared" si="38"/>
        <v>732.04668433093661</v>
      </c>
      <c r="H37" s="139">
        <f t="shared" si="38"/>
        <v>857.754298197053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168.1341480632874</v>
      </c>
      <c r="Q37" s="139">
        <f t="shared" si="45"/>
        <v>1004.0412458143036</v>
      </c>
      <c r="R37" s="139">
        <f t="shared" si="45"/>
        <v>1014.5711572736889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180.65211366140704</v>
      </c>
      <c r="AA37" s="139">
        <f t="shared" si="46"/>
        <v>1071.017042485792</v>
      </c>
      <c r="AB37" s="139">
        <f t="shared" si="46"/>
        <v>1082.2716459328135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194.51712067459457</v>
      </c>
      <c r="AK37" s="139">
        <f t="shared" si="47"/>
        <v>1142.3232519911128</v>
      </c>
      <c r="AL37" s="139">
        <f t="shared" si="47"/>
        <v>1155.5436672965593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209.32609961883273</v>
      </c>
      <c r="AU37" s="139">
        <f t="shared" si="48"/>
        <v>1219.4026332992298</v>
      </c>
      <c r="AV37" s="139">
        <f t="shared" si="48"/>
        <v>1234.2104318778433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225.32862318199716</v>
      </c>
      <c r="BE37" s="139">
        <f t="shared" si="49"/>
        <v>1302.3143697552623</v>
      </c>
      <c r="BF37" s="139">
        <f t="shared" si="49"/>
        <v>1318.8924421388956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242.61974845283157</v>
      </c>
      <c r="BO37" s="139">
        <f t="shared" si="50"/>
        <v>1391.5023038136715</v>
      </c>
      <c r="BP37" s="139">
        <f t="shared" si="50"/>
        <v>1410.0515271528106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401.95250239963741</v>
      </c>
      <c r="F38" s="139">
        <f t="shared" si="38"/>
        <v>625.55473024235607</v>
      </c>
      <c r="G38" s="139">
        <f t="shared" si="38"/>
        <v>26.492767358006343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380.50363016849298</v>
      </c>
      <c r="P38" s="139">
        <f t="shared" si="51"/>
        <v>631.99945780803398</v>
      </c>
      <c r="Q38" s="139">
        <f t="shared" si="51"/>
        <v>100.48037669238489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401.91831168419861</v>
      </c>
      <c r="Z38" s="139">
        <f t="shared" si="52"/>
        <v>668.87048928824925</v>
      </c>
      <c r="AA38" s="139">
        <f t="shared" si="52"/>
        <v>105.57577839409818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424.28610108356276</v>
      </c>
      <c r="AJ38" s="139">
        <f t="shared" si="53"/>
        <v>709.29073365276258</v>
      </c>
      <c r="AK38" s="139">
        <f t="shared" si="53"/>
        <v>110.89817349966141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448.67354426289762</v>
      </c>
      <c r="AT38" s="139">
        <f t="shared" si="54"/>
        <v>752.31860802896847</v>
      </c>
      <c r="AU38" s="139">
        <f t="shared" si="54"/>
        <v>116.67947698212575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474.89378891582908</v>
      </c>
      <c r="BD38" s="139">
        <f t="shared" si="55"/>
        <v>798.56533888597801</v>
      </c>
      <c r="BE38" s="139">
        <f t="shared" si="55"/>
        <v>122.87933381010264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503.08547508196114</v>
      </c>
      <c r="BN38" s="139">
        <f t="shared" si="56"/>
        <v>848.27530485137515</v>
      </c>
      <c r="BO38" s="139">
        <f t="shared" si="56"/>
        <v>129.5279607223533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418.70267417450509</v>
      </c>
      <c r="F39" s="139">
        <f t="shared" si="38"/>
        <v>651.73294725464712</v>
      </c>
      <c r="G39" s="139">
        <f t="shared" si="38"/>
        <v>0</v>
      </c>
      <c r="H39" s="139">
        <f t="shared" si="38"/>
        <v>37.564378570847722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394.69683018477127</v>
      </c>
      <c r="P39" s="139">
        <f t="shared" si="57"/>
        <v>655.68448297094176</v>
      </c>
      <c r="Q39" s="139">
        <f t="shared" si="57"/>
        <v>0</v>
      </c>
      <c r="R39" s="139">
        <f t="shared" si="57"/>
        <v>122.35192495001746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417.91345489394354</v>
      </c>
      <c r="Z39" s="139">
        <f t="shared" si="58"/>
        <v>695.60702877848291</v>
      </c>
      <c r="AA39" s="139">
        <f t="shared" si="58"/>
        <v>0</v>
      </c>
      <c r="AB39" s="139">
        <f t="shared" si="58"/>
        <v>128.86842222231422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442.18552737407208</v>
      </c>
      <c r="AJ39" s="139">
        <f t="shared" si="59"/>
        <v>739.33858381790162</v>
      </c>
      <c r="AK39" s="139">
        <f t="shared" si="59"/>
        <v>0</v>
      </c>
      <c r="AL39" s="139">
        <f t="shared" si="59"/>
        <v>135.81921532041099</v>
      </c>
      <c r="AM39" s="120">
        <f>AM28</f>
        <v>1317.3433265123847</v>
      </c>
      <c r="AN39" s="165">
        <f>SUM(AI39:AL39)</f>
        <v>1317.3433265123845</v>
      </c>
      <c r="AO39" s="129">
        <f>AM39/AN39</f>
        <v>1.0000000000000002</v>
      </c>
      <c r="AQ39" s="128"/>
      <c r="AR39" s="4" t="s">
        <v>14</v>
      </c>
      <c r="AS39" s="139">
        <f t="shared" ref="AS39:AV39" si="60">AS28*$AY28</f>
        <v>468.6848057215139</v>
      </c>
      <c r="AT39" s="139">
        <f t="shared" si="60"/>
        <v>786.00549477471247</v>
      </c>
      <c r="AU39" s="139">
        <f t="shared" si="60"/>
        <v>0</v>
      </c>
      <c r="AV39" s="139">
        <f t="shared" si="60"/>
        <v>143.31139712759301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497.20936042348609</v>
      </c>
      <c r="BD39" s="139">
        <f t="shared" si="61"/>
        <v>836.23170378882446</v>
      </c>
      <c r="BE39" s="139">
        <f t="shared" si="61"/>
        <v>0</v>
      </c>
      <c r="BF39" s="139">
        <f t="shared" si="61"/>
        <v>151.359248066872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527.91438778715246</v>
      </c>
      <c r="BN39" s="139">
        <f t="shared" si="62"/>
        <v>890.29084994079585</v>
      </c>
      <c r="BO39" s="139">
        <f t="shared" si="62"/>
        <v>0</v>
      </c>
      <c r="BP39" s="139">
        <f t="shared" si="62"/>
        <v>160.00371314372384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1800.977001458426</v>
      </c>
      <c r="F41" s="165">
        <f>SUM(F36:F39)</f>
        <v>1737.4866949690136</v>
      </c>
      <c r="G41" s="165">
        <f>SUM(G36:G39)</f>
        <v>1317.0711848689612</v>
      </c>
      <c r="H41" s="165">
        <f>SUM(H36:H39)</f>
        <v>1406.4651187035993</v>
      </c>
      <c r="K41" s="129"/>
      <c r="M41" s="128"/>
      <c r="N41" s="120" t="s">
        <v>195</v>
      </c>
      <c r="O41" s="165">
        <f>SUM(O36:O39)</f>
        <v>1205.2999878516553</v>
      </c>
      <c r="P41" s="165">
        <f>SUM(P36:P39)</f>
        <v>1455.818088842263</v>
      </c>
      <c r="Q41" s="165">
        <f>SUM(Q36:Q39)</f>
        <v>2086.3102739263131</v>
      </c>
      <c r="R41" s="165">
        <f>SUM(R36:R39)</f>
        <v>1911.7814544569708</v>
      </c>
      <c r="U41" s="129"/>
      <c r="W41" s="128"/>
      <c r="X41" s="120" t="s">
        <v>195</v>
      </c>
      <c r="Y41" s="165">
        <f>SUM(Y36:Y39)</f>
        <v>1280.8314208314471</v>
      </c>
      <c r="Z41" s="165">
        <f>SUM(Z36:Z39)</f>
        <v>1545.1296317281392</v>
      </c>
      <c r="AA41" s="165">
        <f>SUM(AA36:AA39)</f>
        <v>2223.3686614060507</v>
      </c>
      <c r="AB41" s="165">
        <f>SUM(AB36:AB39)</f>
        <v>2037.3053754556745</v>
      </c>
      <c r="AE41" s="129"/>
      <c r="AG41" s="128"/>
      <c r="AH41" s="120" t="s">
        <v>195</v>
      </c>
      <c r="AI41" s="165">
        <f>SUM(AI36:AI39)</f>
        <v>1360.5514732473762</v>
      </c>
      <c r="AJ41" s="165">
        <f>SUM(AJ36:AJ39)</f>
        <v>1643.1464381452588</v>
      </c>
      <c r="AK41" s="165">
        <f>SUM(AK36:AK39)</f>
        <v>2369.5430002185858</v>
      </c>
      <c r="AL41" s="165">
        <f>SUM(AL36:AL39)</f>
        <v>2173.3455030616842</v>
      </c>
      <c r="AO41" s="129"/>
      <c r="AQ41" s="128"/>
      <c r="AR41" s="120" t="s">
        <v>195</v>
      </c>
      <c r="AS41" s="165">
        <f>SUM(AS36:AS39)</f>
        <v>1447.291568838921</v>
      </c>
      <c r="AT41" s="165">
        <f>SUM(AT36:AT39)</f>
        <v>1747.6502024225138</v>
      </c>
      <c r="AU41" s="165">
        <f>SUM(AU36:AU39)</f>
        <v>2527.3563418867047</v>
      </c>
      <c r="AV41" s="165">
        <f>SUM(AV36:AV39)</f>
        <v>2319.2535433414828</v>
      </c>
      <c r="AY41" s="129"/>
      <c r="BA41" s="128"/>
      <c r="BB41" s="120" t="s">
        <v>195</v>
      </c>
      <c r="BC41" s="165">
        <f>SUM(BC36:BC39)</f>
        <v>1540.7390305363374</v>
      </c>
      <c r="BD41" s="165">
        <f>SUM(BD36:BD39)</f>
        <v>1860.1256658567995</v>
      </c>
      <c r="BE41" s="165">
        <f>SUM(BE36:BE39)</f>
        <v>2697.0651318413998</v>
      </c>
      <c r="BF41" s="165">
        <f>SUM(BF36:BF39)</f>
        <v>2476.2798158088654</v>
      </c>
      <c r="BI41" s="129"/>
      <c r="BK41" s="128"/>
      <c r="BL41" s="120" t="s">
        <v>195</v>
      </c>
      <c r="BM41" s="165">
        <f>SUM(BM36:BM39)</f>
        <v>1641.4135734457839</v>
      </c>
      <c r="BN41" s="165">
        <f>SUM(BN36:BN39)</f>
        <v>1981.1859032450025</v>
      </c>
      <c r="BO41" s="165">
        <f>SUM(BO36:BO39)</f>
        <v>2879.5708632605738</v>
      </c>
      <c r="BP41" s="165">
        <f>SUM(BP36:BP39)</f>
        <v>2645.2745104146288</v>
      </c>
      <c r="BS41" s="129"/>
    </row>
    <row r="42" spans="3:71" x14ac:dyDescent="0.3">
      <c r="C42" s="128"/>
      <c r="D42" s="120" t="s">
        <v>194</v>
      </c>
      <c r="E42" s="120">
        <f>E40/E41</f>
        <v>1.1382710597303107</v>
      </c>
      <c r="F42" s="120">
        <f>F40/F41</f>
        <v>1.1798651500100032</v>
      </c>
      <c r="G42" s="120">
        <f>G40/G41</f>
        <v>0.80026046587972788</v>
      </c>
      <c r="H42" s="120">
        <f>H40/H41</f>
        <v>0.78779060018302649</v>
      </c>
      <c r="K42" s="129"/>
      <c r="M42" s="128"/>
      <c r="N42" s="120" t="s">
        <v>194</v>
      </c>
      <c r="O42" s="120">
        <f>O40/O41</f>
        <v>1.1018106847648983</v>
      </c>
      <c r="P42" s="120">
        <f>P40/P41</f>
        <v>1.1391916467689496</v>
      </c>
      <c r="Q42" s="120">
        <f>Q40/Q41</f>
        <v>0.91923577054751715</v>
      </c>
      <c r="R42" s="120">
        <f>R40/R41</f>
        <v>0.91795563648023004</v>
      </c>
      <c r="U42" s="129"/>
      <c r="W42" s="128"/>
      <c r="X42" s="120" t="s">
        <v>194</v>
      </c>
      <c r="Y42" s="120">
        <f>Y40/Y41</f>
        <v>1.0368362169784073</v>
      </c>
      <c r="Z42" s="120">
        <f>Z40/Z41</f>
        <v>1.0733441207579162</v>
      </c>
      <c r="AA42" s="120">
        <f>AA40/AA41</f>
        <v>0.86256996671035147</v>
      </c>
      <c r="AB42" s="120">
        <f>AB40/AB41</f>
        <v>0.86139789497420416</v>
      </c>
      <c r="AE42" s="129"/>
      <c r="AG42" s="128"/>
      <c r="AH42" s="120" t="s">
        <v>194</v>
      </c>
      <c r="AI42" s="120">
        <f>AI40/AI41</f>
        <v>1.1048455277062466</v>
      </c>
      <c r="AJ42" s="120">
        <f>AJ40/AJ41</f>
        <v>1.1452061949435681</v>
      </c>
      <c r="AK42" s="120">
        <f>AK40/AK41</f>
        <v>0.9166615256365418</v>
      </c>
      <c r="AL42" s="120">
        <f>AL40/AL41</f>
        <v>0.91544433208315446</v>
      </c>
      <c r="AO42" s="129"/>
      <c r="AQ42" s="128"/>
      <c r="AR42" s="120" t="s">
        <v>194</v>
      </c>
      <c r="AS42" s="120">
        <f>AS40/AS41</f>
        <v>1.1062656525333676</v>
      </c>
      <c r="AT42" s="120">
        <f>AT40/AT41</f>
        <v>1.1480624081765061</v>
      </c>
      <c r="AU42" s="120">
        <f>AU40/AU41</f>
        <v>0.91544543168356862</v>
      </c>
      <c r="AV42" s="120">
        <f>AV40/AV41</f>
        <v>0.91425725889675236</v>
      </c>
      <c r="AY42" s="129"/>
      <c r="BA42" s="128"/>
      <c r="BB42" s="120" t="s">
        <v>194</v>
      </c>
      <c r="BC42" s="120">
        <f>BC40/BC41</f>
        <v>1.1076230176963073</v>
      </c>
      <c r="BD42" s="120">
        <f>BD40/BD41</f>
        <v>1.150818307432093</v>
      </c>
      <c r="BE42" s="120">
        <f>BE40/BE41</f>
        <v>0.91427486435979</v>
      </c>
      <c r="BF42" s="120">
        <f>BF40/BF41</f>
        <v>0.9131141348190267</v>
      </c>
      <c r="BI42" s="129"/>
      <c r="BK42" s="128"/>
      <c r="BL42" s="120" t="s">
        <v>194</v>
      </c>
      <c r="BM42" s="120">
        <f>BM40/BM41</f>
        <v>1.1760341570391457</v>
      </c>
      <c r="BN42" s="120">
        <f>BN40/BN41</f>
        <v>1.2232861256669159</v>
      </c>
      <c r="BO42" s="120">
        <f>BO40/BO41</f>
        <v>0.96841448285224685</v>
      </c>
      <c r="BP42" s="120">
        <f>BP40/BP41</f>
        <v>0.96721097784825183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1115.8719624877854</v>
      </c>
      <c r="F47" s="139">
        <f t="shared" ref="F47:H47" si="63">F36*F$42</f>
        <v>0</v>
      </c>
      <c r="G47" s="139">
        <f t="shared" si="63"/>
        <v>446.9708650032531</v>
      </c>
      <c r="H47" s="139">
        <f t="shared" si="63"/>
        <v>402.6763622739424</v>
      </c>
      <c r="I47" s="120">
        <f>I36</f>
        <v>2050</v>
      </c>
      <c r="J47" s="165">
        <f>SUM(E47:H47)</f>
        <v>1965.5191897649809</v>
      </c>
      <c r="K47" s="129">
        <f>I47/J47</f>
        <v>1.0429814222496196</v>
      </c>
      <c r="L47" s="150"/>
      <c r="M47" s="128"/>
      <c r="N47" s="4" t="s">
        <v>11</v>
      </c>
      <c r="O47" s="139">
        <f>O36*O$42</f>
        <v>473.88825491006133</v>
      </c>
      <c r="P47" s="139">
        <f t="shared" ref="P47:R47" si="64">P36*P$42</f>
        <v>0</v>
      </c>
      <c r="Q47" s="139">
        <f t="shared" si="64"/>
        <v>902.49524750252624</v>
      </c>
      <c r="R47" s="139">
        <f t="shared" si="64"/>
        <v>711.28561026542127</v>
      </c>
      <c r="S47" s="120">
        <f>S36</f>
        <v>2186.7465511512801</v>
      </c>
      <c r="T47" s="165">
        <f>SUM(O47:R47)</f>
        <v>2087.6691126780088</v>
      </c>
      <c r="U47" s="129">
        <f>S47/T47</f>
        <v>1.0474584012723056</v>
      </c>
      <c r="W47" s="128"/>
      <c r="X47" s="4" t="s">
        <v>11</v>
      </c>
      <c r="Y47" s="139">
        <f>Y36*Y$42</f>
        <v>477.98113754435042</v>
      </c>
      <c r="Z47" s="139">
        <f t="shared" ref="Z47:AB47" si="65">Z36*Z$42</f>
        <v>0</v>
      </c>
      <c r="AA47" s="139">
        <f t="shared" si="65"/>
        <v>902.91740191585063</v>
      </c>
      <c r="AB47" s="139">
        <f t="shared" si="65"/>
        <v>711.65705660940762</v>
      </c>
      <c r="AC47" s="120">
        <f>AC36</f>
        <v>2333.9408020800124</v>
      </c>
      <c r="AD47" s="165">
        <f>SUM(Y47:AB47)</f>
        <v>2092.5555960696083</v>
      </c>
      <c r="AE47" s="129">
        <f>AC47/AD47</f>
        <v>1.1153542617762662</v>
      </c>
      <c r="AG47" s="128"/>
      <c r="AH47" s="4" t="s">
        <v>11</v>
      </c>
      <c r="AI47" s="139">
        <f>AI36*AI$42</f>
        <v>545.88190684574226</v>
      </c>
      <c r="AJ47" s="139">
        <f t="shared" ref="AJ47:AL47" si="66">AJ36*AJ$42</f>
        <v>0</v>
      </c>
      <c r="AK47" s="139">
        <f t="shared" si="66"/>
        <v>1023.2890377909823</v>
      </c>
      <c r="AL47" s="139">
        <f t="shared" si="66"/>
        <v>807.40599088196154</v>
      </c>
      <c r="AM47" s="120">
        <f>AM36</f>
        <v>2492.3840399622668</v>
      </c>
      <c r="AN47" s="165">
        <f>SUM(AI47:AL47)</f>
        <v>2376.5769355186858</v>
      </c>
      <c r="AO47" s="129">
        <f>AM47/AN47</f>
        <v>1.0487285316594668</v>
      </c>
      <c r="BA47" s="128"/>
      <c r="BB47" s="4" t="s">
        <v>11</v>
      </c>
      <c r="BC47" s="139">
        <f>BC36*BC$42</f>
        <v>629.83419070184482</v>
      </c>
      <c r="BD47" s="139">
        <f t="shared" ref="BD47:BF47" si="67">BD36*BD$42</f>
        <v>0</v>
      </c>
      <c r="BE47" s="139">
        <f t="shared" si="67"/>
        <v>1162.8400775701641</v>
      </c>
      <c r="BF47" s="139">
        <f t="shared" si="67"/>
        <v>918.6185015136798</v>
      </c>
      <c r="BG47" s="120">
        <f>BG36</f>
        <v>2846.535435076155</v>
      </c>
      <c r="BH47" s="165">
        <f>SUM(BC47:BF47)</f>
        <v>2711.2927697856885</v>
      </c>
      <c r="BI47" s="129">
        <f>BG47/BH47</f>
        <v>1.0498812473509294</v>
      </c>
      <c r="BK47" s="128"/>
      <c r="BL47" s="4" t="s">
        <v>11</v>
      </c>
      <c r="BM47" s="139">
        <f>BM36*BM$42</f>
        <v>717.86737356317144</v>
      </c>
      <c r="BN47" s="139">
        <f t="shared" ref="BN47:BP47" si="68">BN36*BN$42</f>
        <v>0</v>
      </c>
      <c r="BO47" s="139">
        <f t="shared" si="68"/>
        <v>1315.6303913476158</v>
      </c>
      <c r="BP47" s="139">
        <f t="shared" si="68"/>
        <v>1039.9638816522056</v>
      </c>
      <c r="BQ47" s="120">
        <f>BQ36</f>
        <v>3044.1735794193137</v>
      </c>
      <c r="BR47" s="165">
        <f>SUM(BM47:BP47)</f>
        <v>3073.4616465629929</v>
      </c>
      <c r="BS47" s="129">
        <f>BQ47/BR47</f>
        <v>0.9904706580033521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542.97278278406952</v>
      </c>
      <c r="G48" s="139">
        <f t="shared" si="69"/>
        <v>585.8280206483854</v>
      </c>
      <c r="H48" s="139">
        <f t="shared" si="69"/>
        <v>675.73077338622704</v>
      </c>
      <c r="I48" s="120">
        <f>I37</f>
        <v>2050</v>
      </c>
      <c r="J48" s="165">
        <f>SUM(E48:H48)</f>
        <v>1804.531576818682</v>
      </c>
      <c r="K48" s="129">
        <f>I48/J48</f>
        <v>1.1360288876817934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191.53701701031076</v>
      </c>
      <c r="Q48" s="139">
        <f t="shared" si="70"/>
        <v>922.95062825760044</v>
      </c>
      <c r="R48" s="139">
        <f t="shared" si="70"/>
        <v>931.3313124296526</v>
      </c>
      <c r="S48" s="120">
        <f>S37</f>
        <v>2186.7465511512801</v>
      </c>
      <c r="T48" s="165">
        <f>SUM(O48:R48)</f>
        <v>2045.8189576975637</v>
      </c>
      <c r="U48" s="129">
        <f>S48/T48</f>
        <v>1.0688856621078149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193.90188410096209</v>
      </c>
      <c r="AA48" s="139">
        <f t="shared" si="71"/>
        <v>923.82713468318866</v>
      </c>
      <c r="AB48" s="139">
        <f t="shared" si="71"/>
        <v>932.26651759679271</v>
      </c>
      <c r="AC48" s="120">
        <f>AC37</f>
        <v>2333.9408020800124</v>
      </c>
      <c r="AD48" s="165">
        <f>SUM(Y48:AB48)</f>
        <v>2049.9955363809436</v>
      </c>
      <c r="AE48" s="129">
        <f>AC48/AD48</f>
        <v>1.1385101872955026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222.76221161913131</v>
      </c>
      <c r="AK48" s="139">
        <f t="shared" si="72"/>
        <v>1047.1237749402692</v>
      </c>
      <c r="AL48" s="139">
        <f t="shared" si="72"/>
        <v>1057.8359007012175</v>
      </c>
      <c r="AM48" s="120">
        <f>AM37</f>
        <v>2492.3840399622668</v>
      </c>
      <c r="AN48" s="165">
        <f>SUM(AI48:AL48)</f>
        <v>2327.7218872606181</v>
      </c>
      <c r="AO48" s="129">
        <f>AM48/AN48</f>
        <v>1.0707396161039804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259.31230474630985</v>
      </c>
      <c r="BE48" s="139">
        <f t="shared" si="73"/>
        <v>1190.6732937617978</v>
      </c>
      <c r="BF48" s="139">
        <f t="shared" si="73"/>
        <v>1204.299331223011</v>
      </c>
      <c r="BG48" s="120">
        <f>BG37</f>
        <v>2846.535435076155</v>
      </c>
      <c r="BH48" s="165">
        <f>SUM(BC48:BF48)</f>
        <v>2654.2849297311186</v>
      </c>
      <c r="BI48" s="129">
        <f>BG48/BH48</f>
        <v>1.0724302440900764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296.79337209514603</v>
      </c>
      <c r="BO48" s="139">
        <f t="shared" si="74"/>
        <v>1347.5509839354268</v>
      </c>
      <c r="BP48" s="139">
        <f t="shared" si="74"/>
        <v>1363.8173163938909</v>
      </c>
      <c r="BQ48" s="120">
        <f>BQ37</f>
        <v>3044.1735794193137</v>
      </c>
      <c r="BR48" s="165">
        <f>SUM(BM48:BP48)</f>
        <v>3008.1616724244636</v>
      </c>
      <c r="BS48" s="129">
        <f>BQ48/BR48</f>
        <v>1.011971400116213</v>
      </c>
    </row>
    <row r="49" spans="3:71" x14ac:dyDescent="0.3">
      <c r="C49" s="128"/>
      <c r="D49" s="4" t="s">
        <v>13</v>
      </c>
      <c r="E49" s="139">
        <f t="shared" ref="E49:H49" si="75">E38*E$42</f>
        <v>457.53090086768555</v>
      </c>
      <c r="F49" s="139">
        <f t="shared" si="75"/>
        <v>738.07022563686462</v>
      </c>
      <c r="G49" s="139">
        <f t="shared" si="75"/>
        <v>21.201114348361404</v>
      </c>
      <c r="H49" s="139">
        <f t="shared" si="75"/>
        <v>0</v>
      </c>
      <c r="I49" s="120">
        <f>I38</f>
        <v>1054</v>
      </c>
      <c r="J49" s="165">
        <f>SUM(E49:H49)</f>
        <v>1216.8022408529116</v>
      </c>
      <c r="K49" s="129">
        <f>I49/J49</f>
        <v>0.86620484793092078</v>
      </c>
      <c r="L49" s="150"/>
      <c r="M49" s="128"/>
      <c r="N49" s="4" t="s">
        <v>13</v>
      </c>
      <c r="O49" s="139">
        <f t="shared" ref="O49:R49" si="76">O38*O$42</f>
        <v>419.24296531147684</v>
      </c>
      <c r="P49" s="139">
        <f t="shared" si="76"/>
        <v>719.96850309741751</v>
      </c>
      <c r="Q49" s="139">
        <f t="shared" si="76"/>
        <v>92.365156493729216</v>
      </c>
      <c r="R49" s="139">
        <f t="shared" si="76"/>
        <v>0</v>
      </c>
      <c r="S49" s="120">
        <f>S38</f>
        <v>1112.9834646689119</v>
      </c>
      <c r="T49" s="165">
        <f>SUM(O49:R49)</f>
        <v>1231.5766249026235</v>
      </c>
      <c r="U49" s="129">
        <f>S49/T49</f>
        <v>0.90370622677002466</v>
      </c>
      <c r="W49" s="128"/>
      <c r="X49" s="4" t="s">
        <v>13</v>
      </c>
      <c r="Y49" s="139">
        <f t="shared" ref="Y49:AB49" si="77">Y38*Y$42</f>
        <v>416.7234618209929</v>
      </c>
      <c r="Z49" s="139">
        <f t="shared" si="77"/>
        <v>717.92820722601311</v>
      </c>
      <c r="AA49" s="139">
        <f t="shared" si="77"/>
        <v>91.066495654816705</v>
      </c>
      <c r="AB49" s="139">
        <f t="shared" si="77"/>
        <v>0</v>
      </c>
      <c r="AC49" s="120">
        <f>AC38</f>
        <v>1176.364579366546</v>
      </c>
      <c r="AD49" s="165">
        <f>SUM(Y49:AB49)</f>
        <v>1225.7181647018226</v>
      </c>
      <c r="AE49" s="129">
        <f>AC49/AD49</f>
        <v>0.95973496456480856</v>
      </c>
      <c r="AG49" s="128"/>
      <c r="AH49" s="4" t="s">
        <v>13</v>
      </c>
      <c r="AI49" s="139">
        <f t="shared" ref="AI49:AL49" si="78">AI38*AI$42</f>
        <v>468.77060125009478</v>
      </c>
      <c r="AJ49" s="139">
        <f t="shared" si="78"/>
        <v>812.2841421952121</v>
      </c>
      <c r="AK49" s="139">
        <f t="shared" si="78"/>
        <v>101.65608891050555</v>
      </c>
      <c r="AL49" s="139">
        <f t="shared" si="78"/>
        <v>0</v>
      </c>
      <c r="AM49" s="120">
        <f>AM38</f>
        <v>1244.4750082359867</v>
      </c>
      <c r="AN49" s="165">
        <f>SUM(AI49:AL49)</f>
        <v>1382.7108323558125</v>
      </c>
      <c r="AO49" s="129">
        <f>AM49/AN49</f>
        <v>0.9000254999924282</v>
      </c>
      <c r="BA49" s="128"/>
      <c r="BB49" s="4" t="s">
        <v>13</v>
      </c>
      <c r="BC49" s="139">
        <f t="shared" ref="BC49:BF49" si="79">BC38*BC$42</f>
        <v>526.00329156418377</v>
      </c>
      <c r="BD49" s="139">
        <f t="shared" si="79"/>
        <v>919.00361167069696</v>
      </c>
      <c r="BE49" s="139">
        <f t="shared" si="79"/>
        <v>112.34548625185295</v>
      </c>
      <c r="BF49" s="139">
        <f t="shared" si="79"/>
        <v>0</v>
      </c>
      <c r="BG49" s="120">
        <f>BG38</f>
        <v>1396.3384616119097</v>
      </c>
      <c r="BH49" s="165">
        <f>SUM(BC49:BF49)</f>
        <v>1557.3523894867335</v>
      </c>
      <c r="BI49" s="129">
        <f>BG49/BH49</f>
        <v>0.89661047238776181</v>
      </c>
      <c r="BK49" s="128"/>
      <c r="BL49" s="4" t="s">
        <v>13</v>
      </c>
      <c r="BM49" s="139">
        <f t="shared" ref="BM49:BP49" si="80">BM38*BM$42</f>
        <v>591.64570260665232</v>
      </c>
      <c r="BN49" s="139">
        <f t="shared" si="80"/>
        <v>1037.6834111705607</v>
      </c>
      <c r="BO49" s="139">
        <f t="shared" si="80"/>
        <v>125.43675309784392</v>
      </c>
      <c r="BP49" s="139">
        <f t="shared" si="80"/>
        <v>0</v>
      </c>
      <c r="BQ49" s="120">
        <f>BQ38</f>
        <v>1480.8887406556896</v>
      </c>
      <c r="BR49" s="165">
        <f>SUM(BM49:BP49)</f>
        <v>1754.7658668750569</v>
      </c>
      <c r="BS49" s="129">
        <f>BQ49/BR49</f>
        <v>0.84392383543048033</v>
      </c>
    </row>
    <row r="50" spans="3:71" x14ac:dyDescent="0.3">
      <c r="C50" s="128"/>
      <c r="D50" s="4" t="s">
        <v>14</v>
      </c>
      <c r="E50" s="139">
        <f t="shared" ref="E50:H50" si="81">E39*E$42</f>
        <v>476.59713664452892</v>
      </c>
      <c r="F50" s="139">
        <f t="shared" si="81"/>
        <v>768.95699157906574</v>
      </c>
      <c r="G50" s="139">
        <f t="shared" si="81"/>
        <v>0</v>
      </c>
      <c r="H50" s="139">
        <f t="shared" si="81"/>
        <v>29.592864339830545</v>
      </c>
      <c r="I50" s="120">
        <f>I39</f>
        <v>1108</v>
      </c>
      <c r="J50" s="165">
        <f>SUM(E50:H50)</f>
        <v>1275.1469925634253</v>
      </c>
      <c r="K50" s="129">
        <f>I50/J50</f>
        <v>0.86891943161202922</v>
      </c>
      <c r="L50" s="150"/>
      <c r="M50" s="128"/>
      <c r="N50" s="4" t="s">
        <v>14</v>
      </c>
      <c r="O50" s="139">
        <f t="shared" ref="O50:R50" si="82">O39*O$42</f>
        <v>434.88118474041761</v>
      </c>
      <c r="P50" s="139">
        <f t="shared" si="82"/>
        <v>746.95028591651442</v>
      </c>
      <c r="Q50" s="139">
        <f t="shared" si="82"/>
        <v>0</v>
      </c>
      <c r="R50" s="139">
        <f t="shared" si="82"/>
        <v>112.31363914207462</v>
      </c>
      <c r="S50" s="120">
        <f>S39</f>
        <v>1172.7332381057306</v>
      </c>
      <c r="T50" s="165">
        <f>SUM(O50:R50)</f>
        <v>1294.1451097990066</v>
      </c>
      <c r="U50" s="129">
        <f>S50/T50</f>
        <v>0.90618372640442735</v>
      </c>
      <c r="W50" s="128"/>
      <c r="X50" s="4" t="s">
        <v>14</v>
      </c>
      <c r="Y50" s="139">
        <f t="shared" ref="Y50:AB50" si="83">Y39*Y$42</f>
        <v>433.3078055966127</v>
      </c>
      <c r="Z50" s="139">
        <f t="shared" si="83"/>
        <v>746.6257146972672</v>
      </c>
      <c r="AA50" s="139">
        <f t="shared" si="83"/>
        <v>0</v>
      </c>
      <c r="AB50" s="139">
        <f t="shared" si="83"/>
        <v>111.00698763094843</v>
      </c>
      <c r="AC50" s="120">
        <f>AC39</f>
        <v>1242.3889058947407</v>
      </c>
      <c r="AD50" s="165">
        <f>SUM(Y50:AB50)</f>
        <v>1290.9405079248284</v>
      </c>
      <c r="AE50" s="129">
        <f>AC50/AD50</f>
        <v>0.96239051936782605</v>
      </c>
      <c r="AG50" s="128"/>
      <c r="AH50" s="4" t="s">
        <v>14</v>
      </c>
      <c r="AI50" s="139">
        <f t="shared" ref="AI50:AL50" si="84">AI39*AI$42</f>
        <v>488.54670233567163</v>
      </c>
      <c r="AJ50" s="139">
        <f t="shared" si="84"/>
        <v>846.69512634906539</v>
      </c>
      <c r="AK50" s="139">
        <f t="shared" si="84"/>
        <v>0</v>
      </c>
      <c r="AL50" s="139">
        <f t="shared" si="84"/>
        <v>124.33493085305177</v>
      </c>
      <c r="AM50" s="120">
        <f>AM39</f>
        <v>1317.3433265123847</v>
      </c>
      <c r="AN50" s="165">
        <f>SUM(AI50:AL50)</f>
        <v>1459.5767595377886</v>
      </c>
      <c r="AO50" s="129">
        <f>AM50/AN50</f>
        <v>0.90255159100337712</v>
      </c>
      <c r="BA50" s="128"/>
      <c r="BB50" s="4" t="s">
        <v>14</v>
      </c>
      <c r="BC50" s="139">
        <f t="shared" ref="BC50:BF50" si="85">BC39*BC$42</f>
        <v>550.72053221911256</v>
      </c>
      <c r="BD50" s="139">
        <f t="shared" si="85"/>
        <v>962.35075397531034</v>
      </c>
      <c r="BE50" s="139">
        <f t="shared" si="85"/>
        <v>0</v>
      </c>
      <c r="BF50" s="139">
        <f t="shared" si="85"/>
        <v>138.20826884544027</v>
      </c>
      <c r="BG50" s="120">
        <f>BG39</f>
        <v>1484.8003122791824</v>
      </c>
      <c r="BH50" s="165">
        <f>SUM(BC50:BF50)</f>
        <v>1651.2795550398632</v>
      </c>
      <c r="BI50" s="129">
        <f>BG50/BH50</f>
        <v>0.89918167262922244</v>
      </c>
      <c r="BK50" s="128"/>
      <c r="BL50" s="4" t="s">
        <v>14</v>
      </c>
      <c r="BM50" s="139">
        <f t="shared" ref="BM50:BP50" si="86">BM39*BM$42</f>
        <v>620.84535203010057</v>
      </c>
      <c r="BN50" s="139">
        <f t="shared" si="86"/>
        <v>1089.0804445407816</v>
      </c>
      <c r="BO50" s="139">
        <f t="shared" si="86"/>
        <v>0</v>
      </c>
      <c r="BP50" s="139">
        <f t="shared" si="86"/>
        <v>154.75734784909233</v>
      </c>
      <c r="BQ50" s="120">
        <f>BQ39</f>
        <v>1578.2089508716722</v>
      </c>
      <c r="BR50" s="165">
        <f>SUM(BM50:BP50)</f>
        <v>1864.6831444199745</v>
      </c>
      <c r="BS50" s="129">
        <f>BQ50/BR50</f>
        <v>0.84636843293962816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2049.9999999999995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2172.0689016417568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1.0000000000000002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1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1.0000000000000002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1163.8337264839847</v>
      </c>
      <c r="F58" s="139">
        <f t="shared" ref="F58:H58" si="87">F47*$K47</f>
        <v>0</v>
      </c>
      <c r="G58" s="139">
        <f t="shared" si="87"/>
        <v>466.18230848523564</v>
      </c>
      <c r="H58" s="139">
        <f t="shared" si="87"/>
        <v>419.98396503077953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496.37823386981569</v>
      </c>
      <c r="P58" s="139">
        <f t="shared" ref="P58:R58" si="88">P47*$U47</f>
        <v>0</v>
      </c>
      <c r="Q58" s="139">
        <f t="shared" si="88"/>
        <v>945.32622910484986</v>
      </c>
      <c r="R58" s="139">
        <f t="shared" si="88"/>
        <v>745.04208817661436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572.48193062580515</v>
      </c>
      <c r="AJ58" s="139">
        <f t="shared" ref="AJ58:AL58" si="89">AJ47*$AO47</f>
        <v>0</v>
      </c>
      <c r="AK58" s="139">
        <f t="shared" si="89"/>
        <v>1073.1524100657655</v>
      </c>
      <c r="AL58" s="139">
        <f t="shared" si="89"/>
        <v>846.7496992706964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661.25110575831593</v>
      </c>
      <c r="BD58" s="139">
        <f t="shared" ref="BD58:BF58" si="90">BD47*$BI47</f>
        <v>0</v>
      </c>
      <c r="BE58" s="139">
        <f t="shared" si="90"/>
        <v>1220.8439911090154</v>
      </c>
      <c r="BF58" s="139">
        <f t="shared" si="90"/>
        <v>964.44033820882373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711.02656985225258</v>
      </c>
      <c r="BN58" s="139">
        <f t="shared" ref="BN58:BP58" si="91">BN47*$BS47</f>
        <v>0</v>
      </c>
      <c r="BO58" s="139">
        <f t="shared" si="91"/>
        <v>1303.0932994072807</v>
      </c>
      <c r="BP58" s="139">
        <f t="shared" si="91"/>
        <v>1030.0537101597802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616.83276646767456</v>
      </c>
      <c r="G59" s="139">
        <f t="shared" si="92"/>
        <v>665.51755467001203</v>
      </c>
      <c r="H59" s="139">
        <f t="shared" si="92"/>
        <v>767.64967886231352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204.73117124522182</v>
      </c>
      <c r="Q59" s="139">
        <f t="shared" si="93"/>
        <v>986.52869337794903</v>
      </c>
      <c r="R59" s="139">
        <f t="shared" si="93"/>
        <v>995.48668652810943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238.52032495154231</v>
      </c>
      <c r="AK59" s="139">
        <f t="shared" si="94"/>
        <v>1121.1969087928946</v>
      </c>
      <c r="AL59" s="139">
        <f t="shared" si="94"/>
        <v>1132.6668062178298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278.09435827464534</v>
      </c>
      <c r="BE59" s="139">
        <f t="shared" si="95"/>
        <v>1276.9140510605</v>
      </c>
      <c r="BF59" s="139">
        <f t="shared" si="95"/>
        <v>1291.5270257410093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300.34640430433711</v>
      </c>
      <c r="BO59" s="139">
        <f t="shared" si="96"/>
        <v>1363.6830559411142</v>
      </c>
      <c r="BP59" s="139">
        <f t="shared" si="96"/>
        <v>1380.144119173862</v>
      </c>
      <c r="BQ59" s="120">
        <f>BQ48</f>
        <v>3044.1735794193137</v>
      </c>
      <c r="BR59" s="165">
        <f>SUM(BM59:BP59)</f>
        <v>3044.1735794193132</v>
      </c>
      <c r="BS59" s="129">
        <f>BQ59/BR59</f>
        <v>1.0000000000000002</v>
      </c>
    </row>
    <row r="60" spans="3:71" x14ac:dyDescent="0.3">
      <c r="C60" s="128"/>
      <c r="D60" s="4" t="s">
        <v>13</v>
      </c>
      <c r="E60" s="139">
        <f t="shared" ref="E60:H60" si="97">E49*$K49</f>
        <v>396.31548440979077</v>
      </c>
      <c r="F60" s="139">
        <f t="shared" si="97"/>
        <v>639.32000756012076</v>
      </c>
      <c r="G60" s="139">
        <f t="shared" si="97"/>
        <v>18.364508030088452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378.87247828151106</v>
      </c>
      <c r="P60" s="139">
        <f t="shared" si="98"/>
        <v>650.64001932742997</v>
      </c>
      <c r="Q60" s="139">
        <f t="shared" si="98"/>
        <v>83.470967059970874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421.90549477186772</v>
      </c>
      <c r="AJ60" s="139">
        <f t="shared" si="99"/>
        <v>731.07644121516637</v>
      </c>
      <c r="AK60" s="139">
        <f t="shared" si="99"/>
        <v>91.493072248952487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471.62005972688041</v>
      </c>
      <c r="BD60" s="139">
        <f t="shared" si="100"/>
        <v>823.98826238612287</v>
      </c>
      <c r="BE60" s="139">
        <f t="shared" si="100"/>
        <v>100.73013949890667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1396.3384616119101</v>
      </c>
      <c r="BI60" s="129">
        <f>BG60/BH60</f>
        <v>0.99999999999999967</v>
      </c>
      <c r="BK60" s="128"/>
      <c r="BL60" s="4" t="s">
        <v>13</v>
      </c>
      <c r="BM60" s="139">
        <f t="shared" ref="BM60:BP60" si="101">BM49*$BS49</f>
        <v>499.30391055976736</v>
      </c>
      <c r="BN60" s="139">
        <f t="shared" si="101"/>
        <v>875.72576431764378</v>
      </c>
      <c r="BO60" s="139">
        <f t="shared" si="101"/>
        <v>105.85906577827862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1480.8887406556898</v>
      </c>
      <c r="BS60" s="129">
        <f>BQ60/BR60</f>
        <v>0.99999999999999989</v>
      </c>
    </row>
    <row r="61" spans="3:71" x14ac:dyDescent="0.3">
      <c r="C61" s="128"/>
      <c r="D61" s="4" t="s">
        <v>14</v>
      </c>
      <c r="E61" s="139">
        <f t="shared" ref="E61:H61" si="102">E50*$K50</f>
        <v>414.12451308108467</v>
      </c>
      <c r="F61" s="139">
        <f t="shared" si="102"/>
        <v>668.16167205697775</v>
      </c>
      <c r="G61" s="139">
        <f t="shared" si="102"/>
        <v>0</v>
      </c>
      <c r="H61" s="139">
        <f t="shared" si="102"/>
        <v>25.713814861937447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394.0822525312438</v>
      </c>
      <c r="P61" s="139">
        <f t="shared" si="103"/>
        <v>676.87419353067946</v>
      </c>
      <c r="Q61" s="139">
        <f t="shared" si="103"/>
        <v>0</v>
      </c>
      <c r="R61" s="139">
        <f t="shared" si="103"/>
        <v>101.77679204380733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440.93860347251371</v>
      </c>
      <c r="AJ61" s="139">
        <f t="shared" si="104"/>
        <v>764.1860333811544</v>
      </c>
      <c r="AK61" s="139">
        <f t="shared" si="104"/>
        <v>0</v>
      </c>
      <c r="AL61" s="139">
        <f t="shared" si="104"/>
        <v>112.21868965871676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495.19780931203724</v>
      </c>
      <c r="BD61" s="139">
        <f t="shared" si="105"/>
        <v>865.32816061551284</v>
      </c>
      <c r="BE61" s="139">
        <f t="shared" si="105"/>
        <v>0</v>
      </c>
      <c r="BF61" s="139">
        <f t="shared" si="105"/>
        <v>124.27434235163224</v>
      </c>
      <c r="BG61" s="120">
        <f>BG50</f>
        <v>1484.8003122791824</v>
      </c>
      <c r="BH61" s="165">
        <f>SUM(BC61:BF61)</f>
        <v>1484.8003122791822</v>
      </c>
      <c r="BI61" s="129">
        <f>BG61/BH61</f>
        <v>1.0000000000000002</v>
      </c>
      <c r="BK61" s="128"/>
      <c r="BL61" s="4" t="s">
        <v>14</v>
      </c>
      <c r="BM61" s="139">
        <f t="shared" ref="BM61:BP61" si="106">BM50*$BS50</f>
        <v>525.46390769556797</v>
      </c>
      <c r="BN61" s="139">
        <f t="shared" si="106"/>
        <v>921.76330919117493</v>
      </c>
      <c r="BO61" s="139">
        <f t="shared" si="106"/>
        <v>0</v>
      </c>
      <c r="BP61" s="139">
        <f t="shared" si="106"/>
        <v>130.98173398492921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1974.2737239748601</v>
      </c>
      <c r="F63" s="165">
        <f>SUM(F58:F61)</f>
        <v>1924.314446084773</v>
      </c>
      <c r="G63" s="165">
        <f>SUM(G58:G61)</f>
        <v>1150.0643711853361</v>
      </c>
      <c r="H63" s="165">
        <f>SUM(H58:H61)</f>
        <v>1213.3474587550304</v>
      </c>
      <c r="K63" s="129"/>
      <c r="M63" s="128"/>
      <c r="N63" s="120" t="s">
        <v>195</v>
      </c>
      <c r="O63" s="165">
        <f>SUM(O58:O61)</f>
        <v>1269.3329646825705</v>
      </c>
      <c r="P63" s="165">
        <f>SUM(P58:P61)</f>
        <v>1532.2453841033312</v>
      </c>
      <c r="Q63" s="165">
        <f>SUM(Q58:Q61)</f>
        <v>2015.3258895427698</v>
      </c>
      <c r="R63" s="165">
        <f>SUM(R58:R61)</f>
        <v>1842.305566748531</v>
      </c>
      <c r="U63" s="129"/>
      <c r="AG63" s="128"/>
      <c r="AH63" s="120" t="s">
        <v>195</v>
      </c>
      <c r="AI63" s="165">
        <f>SUM(AI58:AI61)</f>
        <v>1435.3260288701865</v>
      </c>
      <c r="AJ63" s="165">
        <f>SUM(AJ58:AJ61)</f>
        <v>1733.7827995478631</v>
      </c>
      <c r="AK63" s="165">
        <f>SUM(AK58:AK61)</f>
        <v>2285.8423911076125</v>
      </c>
      <c r="AL63" s="165">
        <f>SUM(AL58:AL61)</f>
        <v>2091.6351951472429</v>
      </c>
      <c r="AO63" s="129"/>
      <c r="BA63" s="128"/>
      <c r="BB63" s="120" t="s">
        <v>195</v>
      </c>
      <c r="BC63" s="165">
        <f>SUM(BC58:BC61)</f>
        <v>1628.0689747972335</v>
      </c>
      <c r="BD63" s="165">
        <f>SUM(BD58:BD61)</f>
        <v>1967.4107812762811</v>
      </c>
      <c r="BE63" s="165">
        <f>SUM(BE58:BE61)</f>
        <v>2598.4881816684224</v>
      </c>
      <c r="BF63" s="165">
        <f>SUM(BF58:BF61)</f>
        <v>2380.2417063014655</v>
      </c>
      <c r="BI63" s="129"/>
      <c r="BK63" s="128"/>
      <c r="BL63" s="120" t="s">
        <v>195</v>
      </c>
      <c r="BM63" s="165">
        <f>SUM(BM58:BM61)</f>
        <v>1735.7943881075878</v>
      </c>
      <c r="BN63" s="165">
        <f>SUM(BN58:BN61)</f>
        <v>2097.8354778131556</v>
      </c>
      <c r="BO63" s="165">
        <f>SUM(BO58:BO61)</f>
        <v>2772.6354211266735</v>
      </c>
      <c r="BP63" s="165">
        <f>SUM(BP58:BP61)</f>
        <v>2541.1795633185716</v>
      </c>
      <c r="BS63" s="129"/>
    </row>
    <row r="64" spans="3:71" x14ac:dyDescent="0.3">
      <c r="C64" s="128"/>
      <c r="D64" s="120" t="s">
        <v>194</v>
      </c>
      <c r="E64" s="120">
        <f>E62/E63</f>
        <v>1.03835652326501</v>
      </c>
      <c r="F64" s="120">
        <f>F62/F63</f>
        <v>1.0653144574011528</v>
      </c>
      <c r="G64" s="120">
        <f>G62/G63</f>
        <v>0.91647043974910247</v>
      </c>
      <c r="H64" s="120">
        <f>H62/H63</f>
        <v>0.91317618214396445</v>
      </c>
      <c r="K64" s="129"/>
      <c r="M64" s="128"/>
      <c r="N64" s="120" t="s">
        <v>194</v>
      </c>
      <c r="O64" s="120">
        <f>O62/O63</f>
        <v>1.0462285640663715</v>
      </c>
      <c r="P64" s="120">
        <f>P62/P63</f>
        <v>1.082369588598741</v>
      </c>
      <c r="Q64" s="120">
        <f>Q62/Q63</f>
        <v>0.95161335553971493</v>
      </c>
      <c r="R64" s="120">
        <f>R62/R63</f>
        <v>0.95257301150884011</v>
      </c>
      <c r="U64" s="129"/>
      <c r="AG64" s="128"/>
      <c r="AH64" s="120" t="s">
        <v>194</v>
      </c>
      <c r="AI64" s="120">
        <f>AI62/AI63</f>
        <v>1.0472876407144573</v>
      </c>
      <c r="AJ64" s="120">
        <f>AJ62/AJ63</f>
        <v>1.085338648332496</v>
      </c>
      <c r="AK64" s="120">
        <f>AK62/AK63</f>
        <v>0.9502268879479806</v>
      </c>
      <c r="AL64" s="120">
        <f>AL62/AL63</f>
        <v>0.95120641833346675</v>
      </c>
      <c r="AO64" s="129"/>
      <c r="BA64" s="128"/>
      <c r="BB64" s="120" t="s">
        <v>194</v>
      </c>
      <c r="BC64" s="120">
        <f>BC62/BC63</f>
        <v>1.0482098982923513</v>
      </c>
      <c r="BD64" s="120">
        <f>BD62/BD63</f>
        <v>1.0880628950318361</v>
      </c>
      <c r="BE64" s="120">
        <f>BE62/BE63</f>
        <v>0.94895904279254806</v>
      </c>
      <c r="BF64" s="120">
        <f>BF62/BF63</f>
        <v>0.94995650886883165</v>
      </c>
      <c r="BI64" s="129"/>
      <c r="BK64" s="128"/>
      <c r="BL64" s="120" t="s">
        <v>194</v>
      </c>
      <c r="BM64" s="120">
        <f>BM62/BM63</f>
        <v>1.1120893358253425</v>
      </c>
      <c r="BN64" s="120">
        <f>BN62/BN63</f>
        <v>1.1552656313796705</v>
      </c>
      <c r="BO64" s="120">
        <f>BO62/BO63</f>
        <v>1.0057644460329798</v>
      </c>
      <c r="BP64" s="120">
        <f>BP62/BP63</f>
        <v>1.0068310727928047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1208.4743418904711</v>
      </c>
      <c r="F69" s="139">
        <f t="shared" ref="F69:H69" si="107">F58*F$64</f>
        <v>0</v>
      </c>
      <c r="G69" s="139">
        <f t="shared" si="107"/>
        <v>427.24230526071563</v>
      </c>
      <c r="H69" s="139">
        <f t="shared" si="107"/>
        <v>383.51935374849154</v>
      </c>
      <c r="I69" s="120">
        <f>I58</f>
        <v>2050</v>
      </c>
      <c r="J69" s="165">
        <f>SUM(E69:H69)</f>
        <v>2019.2360008996784</v>
      </c>
      <c r="K69" s="129">
        <f>I69/J69</f>
        <v>1.0152354648424526</v>
      </c>
      <c r="M69" s="128"/>
      <c r="N69" s="4" t="s">
        <v>11</v>
      </c>
      <c r="O69" s="139">
        <f>O58*O$64</f>
        <v>519.32508685541882</v>
      </c>
      <c r="P69" s="139">
        <f t="shared" ref="P69:R69" si="108">P58*P$64</f>
        <v>0</v>
      </c>
      <c r="Q69" s="139">
        <f t="shared" si="108"/>
        <v>899.58506495817153</v>
      </c>
      <c r="R69" s="139">
        <f t="shared" si="108"/>
        <v>709.70698563523229</v>
      </c>
      <c r="S69" s="120">
        <f>S58</f>
        <v>2186.7465511512801</v>
      </c>
      <c r="T69" s="165">
        <f>SUM(O69:R69)</f>
        <v>2128.6171374488226</v>
      </c>
      <c r="U69" s="129">
        <f>S69/T69</f>
        <v>1.0273085341087342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657.12086391676269</v>
      </c>
      <c r="G70" s="139">
        <f t="shared" si="109"/>
        <v>609.92716598917332</v>
      </c>
      <c r="H70" s="139">
        <f t="shared" si="109"/>
        <v>700.99940296752789</v>
      </c>
      <c r="I70" s="120">
        <f>I59</f>
        <v>2050</v>
      </c>
      <c r="J70" s="165">
        <f>SUM(E70:H70)</f>
        <v>1968.0474328734638</v>
      </c>
      <c r="K70" s="129">
        <f>I70/J70</f>
        <v>1.0416415609490066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221.59479359402914</v>
      </c>
      <c r="Q70" s="139">
        <f t="shared" si="110"/>
        <v>938.79388024160062</v>
      </c>
      <c r="R70" s="139">
        <f t="shared" si="110"/>
        <v>948.27375090303792</v>
      </c>
      <c r="S70" s="120">
        <f>S59</f>
        <v>2186.7465511512801</v>
      </c>
      <c r="T70" s="165">
        <f>SUM(O70:R70)</f>
        <v>2108.6624247386676</v>
      </c>
      <c r="U70" s="129">
        <f>S70/T70</f>
        <v>1.0370301692184274</v>
      </c>
    </row>
    <row r="71" spans="3:21" x14ac:dyDescent="0.3">
      <c r="C71" s="128"/>
      <c r="D71" s="4" t="s">
        <v>13</v>
      </c>
      <c r="E71" s="139">
        <f t="shared" ref="E71:H71" si="111">E60*E$64</f>
        <v>411.51676850783866</v>
      </c>
      <c r="F71" s="139">
        <f t="shared" si="111"/>
        <v>681.07684695961098</v>
      </c>
      <c r="G71" s="139">
        <f t="shared" si="111"/>
        <v>16.830528750111085</v>
      </c>
      <c r="H71" s="139">
        <f t="shared" si="111"/>
        <v>0</v>
      </c>
      <c r="I71" s="120">
        <f>I60</f>
        <v>1054</v>
      </c>
      <c r="J71" s="165">
        <f>SUM(E71:H71)</f>
        <v>1109.4241442175608</v>
      </c>
      <c r="K71" s="129">
        <f>I71/J71</f>
        <v>0.95004242110067871</v>
      </c>
      <c r="M71" s="128"/>
      <c r="N71" s="4" t="s">
        <v>13</v>
      </c>
      <c r="O71" s="139">
        <f t="shared" ref="O71:R71" si="112">O60*O$64</f>
        <v>396.38720891673285</v>
      </c>
      <c r="P71" s="139">
        <f t="shared" si="112"/>
        <v>704.2329700453073</v>
      </c>
      <c r="Q71" s="139">
        <f t="shared" si="112"/>
        <v>79.432087054083894</v>
      </c>
      <c r="R71" s="139">
        <f t="shared" si="112"/>
        <v>0</v>
      </c>
      <c r="S71" s="120">
        <f>S60</f>
        <v>1112.9834646689119</v>
      </c>
      <c r="T71" s="165">
        <f>SUM(O71:R71)</f>
        <v>1180.0522660161241</v>
      </c>
      <c r="U71" s="129">
        <f>S71/T71</f>
        <v>0.94316455018247825</v>
      </c>
    </row>
    <row r="72" spans="3:21" x14ac:dyDescent="0.3">
      <c r="C72" s="128"/>
      <c r="D72" s="4" t="s">
        <v>14</v>
      </c>
      <c r="E72" s="139">
        <f t="shared" ref="E72:H72" si="113">E61*E$64</f>
        <v>430.00888960169027</v>
      </c>
      <c r="F72" s="139">
        <f t="shared" si="113"/>
        <v>711.80228912362622</v>
      </c>
      <c r="G72" s="139">
        <f t="shared" si="113"/>
        <v>0</v>
      </c>
      <c r="H72" s="139">
        <f t="shared" si="113"/>
        <v>23.481243283980771</v>
      </c>
      <c r="I72" s="120">
        <f>I61</f>
        <v>1108</v>
      </c>
      <c r="J72" s="165">
        <f>SUM(E72:H72)</f>
        <v>1165.2924220092973</v>
      </c>
      <c r="K72" s="129">
        <f>I72/J72</f>
        <v>0.95083429624427762</v>
      </c>
      <c r="M72" s="128"/>
      <c r="N72" s="4" t="s">
        <v>14</v>
      </c>
      <c r="O72" s="139">
        <f t="shared" ref="O72:R72" si="114">O61*O$64</f>
        <v>412.3001091898044</v>
      </c>
      <c r="P72" s="139">
        <f t="shared" si="114"/>
        <v>732.62804238490617</v>
      </c>
      <c r="Q72" s="139">
        <f t="shared" si="114"/>
        <v>0</v>
      </c>
      <c r="R72" s="139">
        <f t="shared" si="114"/>
        <v>96.949825298878508</v>
      </c>
      <c r="S72" s="120">
        <f>S61</f>
        <v>1172.7332381057306</v>
      </c>
      <c r="T72" s="165">
        <f>SUM(O72:R72)</f>
        <v>1241.8779768735892</v>
      </c>
      <c r="U72" s="129">
        <f>S72/T72</f>
        <v>0.94432243742502819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0.99999999999999989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1226.8860102393494</v>
      </c>
      <c r="F80" s="139">
        <f t="shared" ref="F80:H80" si="115">F69*$K69</f>
        <v>0</v>
      </c>
      <c r="G80" s="139">
        <f t="shared" si="115"/>
        <v>433.75154038172366</v>
      </c>
      <c r="H80" s="139">
        <f t="shared" si="115"/>
        <v>389.36244937892684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533.50709370333141</v>
      </c>
      <c r="P80" s="139">
        <f t="shared" ref="P80:R80" si="116">P69*$U69</f>
        <v>0</v>
      </c>
      <c r="Q80" s="139">
        <f t="shared" si="116"/>
        <v>924.15141438828971</v>
      </c>
      <c r="R80" s="139">
        <f t="shared" si="116"/>
        <v>729.08804305965896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684.48440242241645</v>
      </c>
      <c r="G81" s="139">
        <f t="shared" si="117"/>
        <v>635.32548524616641</v>
      </c>
      <c r="H81" s="139">
        <f t="shared" si="117"/>
        <v>730.19011233141748</v>
      </c>
      <c r="I81" s="120">
        <f>I70</f>
        <v>2050</v>
      </c>
      <c r="J81" s="165">
        <f>SUM(E81:H81)</f>
        <v>2050.0000000000005</v>
      </c>
      <c r="K81" s="129">
        <f>I81/J81</f>
        <v>0.99999999999999978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229.80048629873852</v>
      </c>
      <c r="Q81" s="139">
        <f t="shared" si="118"/>
        <v>973.55757648817109</v>
      </c>
      <c r="R81" s="139">
        <f t="shared" si="118"/>
        <v>983.38848836437023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390.95838707671459</v>
      </c>
      <c r="F82" s="139">
        <f t="shared" si="119"/>
        <v>647.05189664112527</v>
      </c>
      <c r="G82" s="139">
        <f t="shared" si="119"/>
        <v>15.989716282160115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373.85836359603837</v>
      </c>
      <c r="P82" s="139">
        <f t="shared" si="120"/>
        <v>664.20757241645288</v>
      </c>
      <c r="Q82" s="139">
        <f t="shared" si="120"/>
        <v>74.917528656420487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408.86719992320644</v>
      </c>
      <c r="F83" s="139">
        <f t="shared" si="121"/>
        <v>676.80602864392893</v>
      </c>
      <c r="G83" s="139">
        <f t="shared" si="121"/>
        <v>0</v>
      </c>
      <c r="H83" s="139">
        <f t="shared" si="121"/>
        <v>22.326771432864525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389.34424406072134</v>
      </c>
      <c r="P83" s="139">
        <f t="shared" si="122"/>
        <v>691.83709871084147</v>
      </c>
      <c r="Q83" s="139">
        <f t="shared" si="122"/>
        <v>0</v>
      </c>
      <c r="R83" s="139">
        <f t="shared" si="122"/>
        <v>91.551895334167611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2026.7115972392705</v>
      </c>
      <c r="F85" s="165">
        <f>SUM(F80:F83)</f>
        <v>2008.3423277074708</v>
      </c>
      <c r="G85" s="165">
        <f>SUM(G80:G83)</f>
        <v>1085.0667419100503</v>
      </c>
      <c r="H85" s="165">
        <f>SUM(H80:H83)</f>
        <v>1141.8793331432089</v>
      </c>
      <c r="K85" s="129"/>
      <c r="M85" s="128"/>
      <c r="N85" s="120" t="s">
        <v>195</v>
      </c>
      <c r="O85" s="165">
        <f>SUM(O80:O83)</f>
        <v>1296.7097013600912</v>
      </c>
      <c r="P85" s="165">
        <f>SUM(P80:P83)</f>
        <v>1585.845157426033</v>
      </c>
      <c r="Q85" s="165">
        <f>SUM(Q80:Q83)</f>
        <v>1972.6265195328813</v>
      </c>
      <c r="R85" s="165">
        <f>SUM(R80:R83)</f>
        <v>1804.0284267581967</v>
      </c>
      <c r="U85" s="129"/>
    </row>
    <row r="86" spans="3:21" x14ac:dyDescent="0.3">
      <c r="C86" s="128"/>
      <c r="D86" s="120" t="s">
        <v>194</v>
      </c>
      <c r="E86" s="120">
        <f>E84/E85</f>
        <v>1.0114907334583036</v>
      </c>
      <c r="F86" s="120">
        <f>F84/F85</f>
        <v>1.0207423165452483</v>
      </c>
      <c r="G86" s="120">
        <f>G84/G85</f>
        <v>0.97136881934528441</v>
      </c>
      <c r="H86" s="120">
        <f>H84/H85</f>
        <v>0.97033019850709579</v>
      </c>
      <c r="K86" s="129"/>
      <c r="M86" s="128"/>
      <c r="N86" s="120" t="s">
        <v>194</v>
      </c>
      <c r="O86" s="120">
        <f>O84/O85</f>
        <v>1.0241401013419056</v>
      </c>
      <c r="P86" s="120">
        <f>P84/P85</f>
        <v>1.0457867202596647</v>
      </c>
      <c r="Q86" s="120">
        <f>Q84/Q85</f>
        <v>0.97221192824072666</v>
      </c>
      <c r="R86" s="120">
        <f>R84/R85</f>
        <v>0.9727843174792562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1240.9838303667314</v>
      </c>
      <c r="F91" s="139">
        <f t="shared" ref="F91:H91" si="123">F80*F$86</f>
        <v>0</v>
      </c>
      <c r="G91" s="139">
        <f t="shared" si="123"/>
        <v>421.33272166979339</v>
      </c>
      <c r="H91" s="139">
        <f t="shared" si="123"/>
        <v>377.81014279706312</v>
      </c>
      <c r="I91" s="120">
        <f>I80</f>
        <v>2050</v>
      </c>
      <c r="J91" s="165">
        <f>SUM(E91:H91)</f>
        <v>2040.1266948335879</v>
      </c>
      <c r="K91" s="129">
        <f>I91/J91</f>
        <v>1.0048395549116707</v>
      </c>
      <c r="M91" s="128"/>
      <c r="N91" s="4" t="s">
        <v>11</v>
      </c>
      <c r="O91" s="139">
        <f>O80*O$86</f>
        <v>546.38600901195537</v>
      </c>
      <c r="P91" s="139">
        <f t="shared" ref="P91:R91" si="124">P80*P$86</f>
        <v>0</v>
      </c>
      <c r="Q91" s="139">
        <f t="shared" si="124"/>
        <v>898.47102856883396</v>
      </c>
      <c r="R91" s="139">
        <f t="shared" si="124"/>
        <v>709.24541435007689</v>
      </c>
      <c r="S91" s="120">
        <f>S80</f>
        <v>2186.7465511512801</v>
      </c>
      <c r="T91" s="165">
        <f>SUM(O91:R91)</f>
        <v>2154.1024519308662</v>
      </c>
      <c r="U91" s="129">
        <f>S91/T91</f>
        <v>1.0151543856194736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698.68219456774727</v>
      </c>
      <c r="G92" s="139">
        <f t="shared" si="125"/>
        <v>617.13536650353853</v>
      </c>
      <c r="H92" s="139">
        <f t="shared" si="125"/>
        <v>708.52551664646285</v>
      </c>
      <c r="I92" s="120">
        <f>I81</f>
        <v>2050</v>
      </c>
      <c r="J92" s="165">
        <f>SUM(E92:H92)</f>
        <v>2024.3430777177487</v>
      </c>
      <c r="K92" s="129">
        <f>I92/J92</f>
        <v>1.0126741966639257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240.32229688043375</v>
      </c>
      <c r="Q92" s="139">
        <f t="shared" si="126"/>
        <v>946.50428869093355</v>
      </c>
      <c r="R92" s="139">
        <f t="shared" si="126"/>
        <v>956.62489947049141</v>
      </c>
      <c r="S92" s="120">
        <f>S81</f>
        <v>2186.7465511512801</v>
      </c>
      <c r="T92" s="165">
        <f>SUM(O92:R92)</f>
        <v>2143.4514850418586</v>
      </c>
      <c r="U92" s="129">
        <f>S92/T92</f>
        <v>1.0201987618621449</v>
      </c>
    </row>
    <row r="93" spans="3:21" x14ac:dyDescent="0.3">
      <c r="C93" s="128"/>
      <c r="D93" s="4" t="s">
        <v>13</v>
      </c>
      <c r="E93" s="139">
        <f t="shared" ref="E93:H93" si="127">E82*E$86</f>
        <v>395.4507856959014</v>
      </c>
      <c r="F93" s="139">
        <f t="shared" si="127"/>
        <v>660.47325190245874</v>
      </c>
      <c r="G93" s="139">
        <f t="shared" si="127"/>
        <v>15.531911826667942</v>
      </c>
      <c r="H93" s="139">
        <f t="shared" si="127"/>
        <v>0</v>
      </c>
      <c r="I93" s="120">
        <f>I82</f>
        <v>1054</v>
      </c>
      <c r="J93" s="165">
        <f>SUM(E93:H93)</f>
        <v>1071.4559494250282</v>
      </c>
      <c r="K93" s="129">
        <f>I93/J93</f>
        <v>0.98370819683777433</v>
      </c>
      <c r="M93" s="128"/>
      <c r="N93" s="4" t="s">
        <v>13</v>
      </c>
      <c r="O93" s="139">
        <f t="shared" ref="O93:R93" si="128">O82*O$86</f>
        <v>382.88334238076573</v>
      </c>
      <c r="P93" s="139">
        <f t="shared" si="128"/>
        <v>694.61945872903596</v>
      </c>
      <c r="Q93" s="139">
        <f t="shared" si="128"/>
        <v>72.835714994088463</v>
      </c>
      <c r="R93" s="139">
        <f t="shared" si="128"/>
        <v>0</v>
      </c>
      <c r="S93" s="120">
        <f>S82</f>
        <v>1112.9834646689119</v>
      </c>
      <c r="T93" s="165">
        <f>SUM(O93:R93)</f>
        <v>1150.33851610389</v>
      </c>
      <c r="U93" s="129">
        <f>S93/T93</f>
        <v>0.96752690541780961</v>
      </c>
    </row>
    <row r="94" spans="3:21" x14ac:dyDescent="0.3">
      <c r="C94" s="128"/>
      <c r="D94" s="4" t="s">
        <v>14</v>
      </c>
      <c r="E94" s="139">
        <f t="shared" ref="E94:H94" si="129">E83*E$86</f>
        <v>413.56538393736696</v>
      </c>
      <c r="F94" s="139">
        <f t="shared" si="129"/>
        <v>690.84455352979364</v>
      </c>
      <c r="G94" s="139">
        <f t="shared" si="129"/>
        <v>0</v>
      </c>
      <c r="H94" s="139">
        <f t="shared" si="129"/>
        <v>21.664340556473991</v>
      </c>
      <c r="I94" s="120">
        <f>I83</f>
        <v>1108</v>
      </c>
      <c r="J94" s="165">
        <f>SUM(E94:H94)</f>
        <v>1126.0742780236344</v>
      </c>
      <c r="K94" s="129">
        <f>I94/J94</f>
        <v>0.9839493021229857</v>
      </c>
      <c r="M94" s="128"/>
      <c r="N94" s="4" t="s">
        <v>14</v>
      </c>
      <c r="O94" s="139">
        <f t="shared" ref="O94:R94" si="130">O83*O$86</f>
        <v>398.74305356923475</v>
      </c>
      <c r="P94" s="139">
        <f t="shared" si="130"/>
        <v>723.51405041477278</v>
      </c>
      <c r="Q94" s="139">
        <f t="shared" si="130"/>
        <v>0</v>
      </c>
      <c r="R94" s="139">
        <f t="shared" si="130"/>
        <v>89.060248016580545</v>
      </c>
      <c r="S94" s="120">
        <f>S83</f>
        <v>1172.7332381057306</v>
      </c>
      <c r="T94" s="165">
        <f>SUM(O94:R94)</f>
        <v>1211.317352000588</v>
      </c>
      <c r="U94" s="129">
        <f>S94/T94</f>
        <v>0.96814698160549528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2049.9999999999995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1.0000000000000002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1246.9896397582866</v>
      </c>
      <c r="F102" s="139">
        <f t="shared" ref="F102:H102" si="131">F91*$K91</f>
        <v>0</v>
      </c>
      <c r="G102" s="139">
        <f t="shared" si="131"/>
        <v>423.37178451239799</v>
      </c>
      <c r="H102" s="139">
        <f t="shared" si="131"/>
        <v>379.63857572931562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554.66615328960768</v>
      </c>
      <c r="P102" s="139">
        <f t="shared" ref="P102:R102" si="132">P91*$U91</f>
        <v>0</v>
      </c>
      <c r="Q102" s="139">
        <f t="shared" si="132"/>
        <v>912.0868050036911</v>
      </c>
      <c r="R102" s="139">
        <f t="shared" si="132"/>
        <v>719.9935928579813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707.53743010728203</v>
      </c>
      <c r="G103" s="139">
        <f t="shared" si="133"/>
        <v>624.95706150686817</v>
      </c>
      <c r="H103" s="139">
        <f t="shared" si="133"/>
        <v>717.50550838584968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245.17650972528531</v>
      </c>
      <c r="Q103" s="139">
        <f t="shared" si="134"/>
        <v>965.62250341970048</v>
      </c>
      <c r="R103" s="139">
        <f t="shared" si="134"/>
        <v>975.94753800629417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389.00817933499627</v>
      </c>
      <c r="F104" s="139">
        <f t="shared" si="135"/>
        <v>649.71295168854874</v>
      </c>
      <c r="G104" s="139">
        <f t="shared" si="135"/>
        <v>15.278868976454824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370.44993538968993</v>
      </c>
      <c r="P104" s="139">
        <f t="shared" si="136"/>
        <v>672.06301534709803</v>
      </c>
      <c r="Q104" s="139">
        <f t="shared" si="136"/>
        <v>70.470513932123964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406.92737090739683</v>
      </c>
      <c r="F105" s="139">
        <f t="shared" si="137"/>
        <v>679.75601632110613</v>
      </c>
      <c r="G105" s="139">
        <f t="shared" si="137"/>
        <v>0</v>
      </c>
      <c r="H105" s="139">
        <f t="shared" si="137"/>
        <v>21.31661277149728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386.04188374921296</v>
      </c>
      <c r="P105" s="139">
        <f t="shared" si="138"/>
        <v>700.46794405822845</v>
      </c>
      <c r="Q105" s="139">
        <f t="shared" si="138"/>
        <v>0</v>
      </c>
      <c r="R105" s="139">
        <f t="shared" si="138"/>
        <v>86.223410298289252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2042.9251900006798</v>
      </c>
      <c r="F107" s="165">
        <f>SUM(F102:F105)</f>
        <v>2037.0063981169369</v>
      </c>
      <c r="G107" s="165">
        <f>SUM(G102:G105)</f>
        <v>1063.6077149957209</v>
      </c>
      <c r="H107" s="165">
        <f>SUM(H102:H105)</f>
        <v>1118.4606968866626</v>
      </c>
      <c r="K107" s="129"/>
      <c r="M107" s="128"/>
      <c r="N107" s="120" t="s">
        <v>195</v>
      </c>
      <c r="O107" s="165">
        <f>SUM(O102:O105)</f>
        <v>1311.1579724285107</v>
      </c>
      <c r="P107" s="165">
        <f>SUM(P102:P105)</f>
        <v>1617.7074691306118</v>
      </c>
      <c r="Q107" s="165">
        <f>SUM(Q102:Q105)</f>
        <v>1948.1798223555156</v>
      </c>
      <c r="R107" s="165">
        <f>SUM(R102:R105)</f>
        <v>1782.1645411625648</v>
      </c>
      <c r="U107" s="129"/>
    </row>
    <row r="108" spans="3:21" x14ac:dyDescent="0.3">
      <c r="C108" s="128"/>
      <c r="D108" s="120" t="s">
        <v>194</v>
      </c>
      <c r="E108" s="120">
        <f>E106/E107</f>
        <v>1.0034630783515464</v>
      </c>
      <c r="F108" s="120">
        <f>F106/F107</f>
        <v>1.0063787732306952</v>
      </c>
      <c r="G108" s="120">
        <f>G106/G107</f>
        <v>0.99096686225545139</v>
      </c>
      <c r="H108" s="120">
        <f>H106/H107</f>
        <v>0.9906472378369835</v>
      </c>
      <c r="K108" s="129"/>
      <c r="M108" s="128"/>
      <c r="N108" s="120" t="s">
        <v>194</v>
      </c>
      <c r="O108" s="120">
        <f>O106/O107</f>
        <v>1.0128546162154877</v>
      </c>
      <c r="P108" s="120">
        <f>P106/P107</f>
        <v>1.0251889403190613</v>
      </c>
      <c r="Q108" s="120">
        <f>Q106/Q107</f>
        <v>0.98441171099650282</v>
      </c>
      <c r="R108" s="120">
        <f>R106/R107</f>
        <v>0.98471859432931452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1251.3080625843361</v>
      </c>
      <c r="F113" s="139">
        <f t="shared" ref="F113:H113" si="139">F102*F$108</f>
        <v>0</v>
      </c>
      <c r="G113" s="139">
        <f t="shared" si="139"/>
        <v>419.54740886574217</v>
      </c>
      <c r="H113" s="139">
        <f t="shared" si="139"/>
        <v>376.087906422613</v>
      </c>
      <c r="I113" s="120">
        <f>I102</f>
        <v>2050</v>
      </c>
      <c r="J113" s="165">
        <f>SUM(E113:H113)</f>
        <v>2046.9433778726914</v>
      </c>
      <c r="K113" s="129">
        <f>I113/J113</f>
        <v>1.0014932616897714</v>
      </c>
      <c r="M113" s="128"/>
      <c r="N113" s="4" t="s">
        <v>11</v>
      </c>
      <c r="O113" s="139">
        <f>O102*O$108</f>
        <v>561.79617381786647</v>
      </c>
      <c r="P113" s="139">
        <f t="shared" ref="P113:R113" si="140">P102*P$108</f>
        <v>0</v>
      </c>
      <c r="Q113" s="139">
        <f t="shared" si="140"/>
        <v>897.86893229101713</v>
      </c>
      <c r="R113" s="139">
        <f t="shared" si="140"/>
        <v>708.99107868522412</v>
      </c>
      <c r="S113" s="120">
        <f>S102</f>
        <v>2186.7465511512801</v>
      </c>
      <c r="T113" s="165">
        <f>SUM(O113:R113)</f>
        <v>2168.656184794108</v>
      </c>
      <c r="U113" s="129">
        <f>S113/T113</f>
        <v>1.0083417401448951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712.0506509261653</v>
      </c>
      <c r="G114" s="139">
        <f t="shared" si="141"/>
        <v>619.31173828584826</v>
      </c>
      <c r="H114" s="139">
        <f t="shared" si="141"/>
        <v>710.79485001526257</v>
      </c>
      <c r="I114" s="120">
        <f>I103</f>
        <v>2050</v>
      </c>
      <c r="J114" s="165">
        <f>SUM(E114:H114)</f>
        <v>2042.157239227276</v>
      </c>
      <c r="K114" s="129">
        <f>I114/J114</f>
        <v>1.0038404294351455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251.35224619639126</v>
      </c>
      <c r="Q114" s="139">
        <f t="shared" si="142"/>
        <v>950.57010076811378</v>
      </c>
      <c r="R114" s="139">
        <f t="shared" si="142"/>
        <v>961.03368776471325</v>
      </c>
      <c r="S114" s="120">
        <f>S103</f>
        <v>2186.7465511512801</v>
      </c>
      <c r="T114" s="165">
        <f>SUM(O114:R114)</f>
        <v>2162.9560347292181</v>
      </c>
      <c r="U114" s="129">
        <f>S114/T114</f>
        <v>1.0109990753580158</v>
      </c>
    </row>
    <row r="115" spans="3:71" x14ac:dyDescent="0.3">
      <c r="C115" s="128"/>
      <c r="D115" s="4" t="s">
        <v>13</v>
      </c>
      <c r="E115" s="139">
        <f t="shared" ref="E115:H115" si="143">E104*E$108</f>
        <v>390.35534513942576</v>
      </c>
      <c r="F115" s="139">
        <f t="shared" si="143"/>
        <v>653.85732327241567</v>
      </c>
      <c r="G115" s="139">
        <f t="shared" si="143"/>
        <v>15.140852848409597</v>
      </c>
      <c r="H115" s="139">
        <f t="shared" si="143"/>
        <v>0</v>
      </c>
      <c r="I115" s="120">
        <f>I104</f>
        <v>1054</v>
      </c>
      <c r="J115" s="165">
        <f>SUM(E115:H115)</f>
        <v>1059.353521260251</v>
      </c>
      <c r="K115" s="129">
        <f>I115/J115</f>
        <v>0.99494642614310447</v>
      </c>
      <c r="M115" s="128"/>
      <c r="N115" s="4" t="s">
        <v>13</v>
      </c>
      <c r="O115" s="139">
        <f t="shared" ref="O115:R115" si="144">O104*O$108</f>
        <v>375.2119271361766</v>
      </c>
      <c r="P115" s="139">
        <f t="shared" si="144"/>
        <v>688.99157053132444</v>
      </c>
      <c r="Q115" s="139">
        <f t="shared" si="144"/>
        <v>69.371999194725035</v>
      </c>
      <c r="R115" s="139">
        <f t="shared" si="144"/>
        <v>0</v>
      </c>
      <c r="S115" s="120">
        <f>S104</f>
        <v>1112.9834646689119</v>
      </c>
      <c r="T115" s="165">
        <f>SUM(O115:R115)</f>
        <v>1133.5754968622261</v>
      </c>
      <c r="U115" s="129">
        <f>S115/T115</f>
        <v>0.98183444133159747</v>
      </c>
    </row>
    <row r="116" spans="3:71" x14ac:dyDescent="0.3">
      <c r="C116" s="128"/>
      <c r="D116" s="4" t="s">
        <v>14</v>
      </c>
      <c r="E116" s="139">
        <f t="shared" ref="E116:H116" si="145">E105*E$108</f>
        <v>408.33659227623792</v>
      </c>
      <c r="F116" s="139">
        <f t="shared" si="145"/>
        <v>684.09202580141925</v>
      </c>
      <c r="G116" s="139">
        <f t="shared" si="145"/>
        <v>0</v>
      </c>
      <c r="H116" s="139">
        <f t="shared" si="145"/>
        <v>21.117243562124344</v>
      </c>
      <c r="I116" s="120">
        <f>I105</f>
        <v>1108</v>
      </c>
      <c r="J116" s="165">
        <f>SUM(E116:H116)</f>
        <v>1113.5458616397814</v>
      </c>
      <c r="K116" s="129">
        <f>I116/J116</f>
        <v>0.99501963786959369</v>
      </c>
      <c r="M116" s="128"/>
      <c r="N116" s="4" t="s">
        <v>14</v>
      </c>
      <c r="O116" s="139">
        <f t="shared" ref="O116:R116" si="146">O105*O$108</f>
        <v>391.00430400791299</v>
      </c>
      <c r="P116" s="139">
        <f t="shared" si="146"/>
        <v>718.11198929652676</v>
      </c>
      <c r="Q116" s="139">
        <f t="shared" si="146"/>
        <v>0</v>
      </c>
      <c r="R116" s="139">
        <f t="shared" si="146"/>
        <v>84.905795387211128</v>
      </c>
      <c r="S116" s="120">
        <f>S105</f>
        <v>1172.7332381057306</v>
      </c>
      <c r="T116" s="165">
        <f>SUM(O116:R116)</f>
        <v>1194.0220886916509</v>
      </c>
      <c r="U116" s="129">
        <f>S116/T116</f>
        <v>0.98217047172950755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2050.0000000000005</v>
      </c>
      <c r="G118" s="165">
        <f>SUM(G113:G116)</f>
        <v>1054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0.99999999999999978</v>
      </c>
      <c r="G119" s="120">
        <f>G117/G118</f>
        <v>1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1251.3080625843361</v>
      </c>
      <c r="F122" s="159">
        <f t="shared" si="148"/>
        <v>0</v>
      </c>
      <c r="G122" s="159">
        <f t="shared" si="148"/>
        <v>419.54740886574217</v>
      </c>
      <c r="H122" s="158">
        <f t="shared" si="148"/>
        <v>376.087906422613</v>
      </c>
      <c r="N122" s="150"/>
      <c r="O122" s="160" t="str">
        <f>N36</f>
        <v>A</v>
      </c>
      <c r="P122" s="159">
        <f>O113</f>
        <v>561.79617381786647</v>
      </c>
      <c r="Q122" s="159">
        <f t="shared" ref="Q122:S122" si="149">P113</f>
        <v>0</v>
      </c>
      <c r="R122" s="159">
        <f t="shared" si="149"/>
        <v>897.86893229101713</v>
      </c>
      <c r="S122" s="159">
        <f t="shared" si="149"/>
        <v>708.99107868522412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477.98113754435042</v>
      </c>
      <c r="AA122" s="159">
        <f t="shared" ref="AA122:AC122" si="150">Z47</f>
        <v>0</v>
      </c>
      <c r="AB122" s="159">
        <f t="shared" si="150"/>
        <v>902.91740191585063</v>
      </c>
      <c r="AC122" s="159">
        <f t="shared" si="150"/>
        <v>711.65705660940762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572.48193062580515</v>
      </c>
      <c r="AK122" s="159">
        <f t="shared" ref="AK122:AM122" si="151">AJ58</f>
        <v>0</v>
      </c>
      <c r="AL122" s="159">
        <f t="shared" si="151"/>
        <v>1073.1524100657655</v>
      </c>
      <c r="AM122" s="159">
        <f t="shared" si="151"/>
        <v>846.7496992706964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529.93321885450951</v>
      </c>
      <c r="AU122" s="159">
        <f t="shared" si="147"/>
        <v>0</v>
      </c>
      <c r="AV122" s="159">
        <f t="shared" si="147"/>
        <v>1191.2742316053493</v>
      </c>
      <c r="AW122" s="158">
        <f t="shared" si="147"/>
        <v>941.73171433604671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661.25110575831593</v>
      </c>
      <c r="BE122" s="159">
        <f t="shared" ref="BE122:BG122" si="152">BD58</f>
        <v>0</v>
      </c>
      <c r="BF122" s="159">
        <f t="shared" si="152"/>
        <v>1220.8439911090154</v>
      </c>
      <c r="BG122" s="159">
        <f t="shared" si="152"/>
        <v>964.44033820882373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711.02656985225258</v>
      </c>
      <c r="BO122" s="159">
        <f t="shared" ref="BO122:BQ122" si="153">BN58</f>
        <v>0</v>
      </c>
      <c r="BP122" s="159">
        <f t="shared" si="153"/>
        <v>1303.0932994072807</v>
      </c>
      <c r="BQ122" s="159">
        <f t="shared" si="153"/>
        <v>1030.0537101597802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712.0506509261653</v>
      </c>
      <c r="G123" s="159">
        <f t="shared" si="148"/>
        <v>619.31173828584826</v>
      </c>
      <c r="H123" s="158">
        <f t="shared" si="148"/>
        <v>710.79485001526257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251.35224619639126</v>
      </c>
      <c r="R123" s="159">
        <f t="shared" si="154"/>
        <v>950.57010076811378</v>
      </c>
      <c r="S123" s="159">
        <f t="shared" si="154"/>
        <v>961.03368776471325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193.90188410096209</v>
      </c>
      <c r="AB123" s="159">
        <f t="shared" si="155"/>
        <v>923.82713468318866</v>
      </c>
      <c r="AC123" s="159">
        <f t="shared" si="155"/>
        <v>932.26651759679271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238.52032495154231</v>
      </c>
      <c r="AL123" s="159">
        <f t="shared" si="156"/>
        <v>1121.1969087928946</v>
      </c>
      <c r="AM123" s="159">
        <f t="shared" si="156"/>
        <v>1132.6668062178298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209.32609961883273</v>
      </c>
      <c r="AV123" s="159">
        <f t="shared" si="147"/>
        <v>1219.4026332992298</v>
      </c>
      <c r="AW123" s="158">
        <f t="shared" si="147"/>
        <v>1234.2104318778433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278.09435827464534</v>
      </c>
      <c r="BF123" s="159">
        <f t="shared" si="157"/>
        <v>1276.9140510605</v>
      </c>
      <c r="BG123" s="159">
        <f t="shared" si="157"/>
        <v>1291.5270257410093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300.34640430433711</v>
      </c>
      <c r="BP123" s="159">
        <f t="shared" si="158"/>
        <v>1363.6830559411142</v>
      </c>
      <c r="BQ123" s="159">
        <f t="shared" si="158"/>
        <v>1380.144119173862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390.35534513942576</v>
      </c>
      <c r="F124" s="159">
        <f t="shared" si="148"/>
        <v>653.85732327241567</v>
      </c>
      <c r="G124" s="159">
        <f t="shared" si="148"/>
        <v>15.140852848409597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375.2119271361766</v>
      </c>
      <c r="Q124" s="159">
        <f t="shared" si="159"/>
        <v>688.99157053132444</v>
      </c>
      <c r="R124" s="159">
        <f t="shared" si="159"/>
        <v>69.371999194725035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416.7234618209929</v>
      </c>
      <c r="AA124" s="159">
        <f t="shared" si="160"/>
        <v>717.92820722601311</v>
      </c>
      <c r="AB124" s="159">
        <f t="shared" si="160"/>
        <v>91.066495654816705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421.90549477186772</v>
      </c>
      <c r="AK124" s="159">
        <f t="shared" si="161"/>
        <v>731.07644121516637</v>
      </c>
      <c r="AL124" s="159">
        <f t="shared" si="161"/>
        <v>91.493072248952487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448.67354426289762</v>
      </c>
      <c r="AU124" s="159">
        <f t="shared" si="147"/>
        <v>752.31860802896847</v>
      </c>
      <c r="AV124" s="159">
        <f t="shared" si="147"/>
        <v>116.67947698212575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471.62005972688041</v>
      </c>
      <c r="BE124" s="159">
        <f t="shared" si="162"/>
        <v>823.98826238612287</v>
      </c>
      <c r="BF124" s="159">
        <f t="shared" si="162"/>
        <v>100.73013949890667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499.30391055976736</v>
      </c>
      <c r="BO124" s="159">
        <f t="shared" si="163"/>
        <v>875.72576431764378</v>
      </c>
      <c r="BP124" s="159">
        <f t="shared" si="163"/>
        <v>105.85906577827862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408.33659227623792</v>
      </c>
      <c r="F125" s="154">
        <f t="shared" si="148"/>
        <v>684.09202580141925</v>
      </c>
      <c r="G125" s="154">
        <f t="shared" si="148"/>
        <v>0</v>
      </c>
      <c r="H125" s="153">
        <f t="shared" si="148"/>
        <v>21.117243562124344</v>
      </c>
      <c r="N125" s="152"/>
      <c r="O125" s="155" t="str">
        <f>N39</f>
        <v>D</v>
      </c>
      <c r="P125" s="159">
        <f t="shared" ref="P125:S125" si="164">O116</f>
        <v>391.00430400791299</v>
      </c>
      <c r="Q125" s="159">
        <f t="shared" si="164"/>
        <v>718.11198929652676</v>
      </c>
      <c r="R125" s="159">
        <f t="shared" si="164"/>
        <v>0</v>
      </c>
      <c r="S125" s="159">
        <f t="shared" si="164"/>
        <v>84.905795387211128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433.3078055966127</v>
      </c>
      <c r="AA125" s="159">
        <f t="shared" si="165"/>
        <v>746.6257146972672</v>
      </c>
      <c r="AB125" s="159">
        <f t="shared" si="165"/>
        <v>0</v>
      </c>
      <c r="AC125" s="159">
        <f t="shared" si="165"/>
        <v>111.00698763094843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440.93860347251371</v>
      </c>
      <c r="AK125" s="159">
        <f t="shared" si="166"/>
        <v>764.1860333811544</v>
      </c>
      <c r="AL125" s="159">
        <f t="shared" si="166"/>
        <v>0</v>
      </c>
      <c r="AM125" s="159">
        <f t="shared" si="166"/>
        <v>112.21868965871676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468.6848057215139</v>
      </c>
      <c r="AU125" s="154">
        <f t="shared" si="147"/>
        <v>786.00549477471247</v>
      </c>
      <c r="AV125" s="154">
        <f t="shared" si="147"/>
        <v>0</v>
      </c>
      <c r="AW125" s="153">
        <f t="shared" si="147"/>
        <v>143.31139712759301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495.19780931203724</v>
      </c>
      <c r="BE125" s="159">
        <f t="shared" si="167"/>
        <v>865.32816061551284</v>
      </c>
      <c r="BF125" s="159">
        <f t="shared" si="167"/>
        <v>0</v>
      </c>
      <c r="BG125" s="159">
        <f t="shared" si="167"/>
        <v>124.27434235163224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525.46390769556797</v>
      </c>
      <c r="BO125" s="159">
        <f t="shared" si="168"/>
        <v>921.76330919117493</v>
      </c>
      <c r="BP125" s="159">
        <f t="shared" si="168"/>
        <v>0</v>
      </c>
      <c r="BQ125" s="159">
        <f t="shared" si="168"/>
        <v>130.98173398492921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1.0807741271515108E-85</v>
      </c>
      <c r="F134" s="130" t="e">
        <f t="shared" si="169"/>
        <v>#DIV/0!</v>
      </c>
      <c r="G134" s="148">
        <f t="shared" si="169"/>
        <v>419.54740886574217</v>
      </c>
      <c r="H134" s="148">
        <f t="shared" si="169"/>
        <v>376.087906422613</v>
      </c>
      <c r="N134" s="130" t="s">
        <v>11</v>
      </c>
      <c r="O134" s="130">
        <f t="shared" ref="O134:R137" si="170">O129*P122</f>
        <v>4.8523204441043906E-86</v>
      </c>
      <c r="P134" s="130" t="e">
        <f t="shared" si="170"/>
        <v>#DIV/0!</v>
      </c>
      <c r="Q134" s="148">
        <f t="shared" si="170"/>
        <v>897.86893229101713</v>
      </c>
      <c r="R134" s="148">
        <f t="shared" si="170"/>
        <v>708.99107868522412</v>
      </c>
      <c r="W134" s="130" t="s">
        <v>11</v>
      </c>
      <c r="X134" s="130">
        <f t="shared" ref="X134:AA137" si="171">X129*Z122</f>
        <v>4.1283970124628225E-86</v>
      </c>
      <c r="Y134" s="130" t="e">
        <f t="shared" si="171"/>
        <v>#DIV/0!</v>
      </c>
      <c r="Z134" s="148">
        <f t="shared" si="171"/>
        <v>902.91740191585063</v>
      </c>
      <c r="AA134" s="148">
        <f t="shared" si="171"/>
        <v>711.65705660940762</v>
      </c>
      <c r="AG134" s="130" t="s">
        <v>11</v>
      </c>
      <c r="AH134" s="130">
        <f t="shared" ref="AH134:AK137" si="172">AH129*AJ122</f>
        <v>4.9446149783791979E-86</v>
      </c>
      <c r="AI134" s="130" t="e">
        <f t="shared" si="172"/>
        <v>#DIV/0!</v>
      </c>
      <c r="AJ134" s="148">
        <f t="shared" si="172"/>
        <v>1073.1524100657655</v>
      </c>
      <c r="AK134" s="148">
        <f t="shared" si="172"/>
        <v>846.7496992706964</v>
      </c>
      <c r="AQ134" s="130" t="s">
        <v>11</v>
      </c>
      <c r="AR134" s="130">
        <f t="shared" ref="AR134:AU137" si="173">AR129*AT122</f>
        <v>4.5771151739659748E-86</v>
      </c>
      <c r="AS134" s="130" t="e">
        <f t="shared" si="173"/>
        <v>#DIV/0!</v>
      </c>
      <c r="AT134" s="148">
        <f t="shared" si="173"/>
        <v>1191.2742316053493</v>
      </c>
      <c r="AU134" s="148">
        <f t="shared" si="173"/>
        <v>941.73171433604671</v>
      </c>
      <c r="BA134" s="130" t="s">
        <v>11</v>
      </c>
      <c r="BB134" s="130">
        <f t="shared" ref="BB134:BE137" si="174">BB129*BD122</f>
        <v>5.7113280735833835E-86</v>
      </c>
      <c r="BC134" s="130" t="e">
        <f t="shared" si="174"/>
        <v>#DIV/0!</v>
      </c>
      <c r="BD134" s="148">
        <f t="shared" si="174"/>
        <v>1220.8439911090154</v>
      </c>
      <c r="BE134" s="148">
        <f t="shared" si="174"/>
        <v>964.44033820882373</v>
      </c>
      <c r="BK134" s="130" t="s">
        <v>11</v>
      </c>
      <c r="BL134" s="130">
        <f t="shared" ref="BL134:BO137" si="175">BL129*BN122</f>
        <v>6.141246455541064E-86</v>
      </c>
      <c r="BM134" s="130" t="e">
        <f t="shared" si="175"/>
        <v>#DIV/0!</v>
      </c>
      <c r="BN134" s="148">
        <f t="shared" si="175"/>
        <v>1303.0932994072807</v>
      </c>
      <c r="BO134" s="148">
        <f t="shared" si="175"/>
        <v>1030.0537101597802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6.1500916021671037E-86</v>
      </c>
      <c r="G135" s="148">
        <f t="shared" si="169"/>
        <v>619.31173828584826</v>
      </c>
      <c r="H135" s="148">
        <f t="shared" si="169"/>
        <v>710.79485001526257</v>
      </c>
      <c r="N135" s="130" t="s">
        <v>12</v>
      </c>
      <c r="O135" s="130" t="e">
        <f t="shared" si="170"/>
        <v>#DIV/0!</v>
      </c>
      <c r="P135" s="130">
        <f t="shared" si="170"/>
        <v>2.17096822607716E-86</v>
      </c>
      <c r="Q135" s="148">
        <f t="shared" si="170"/>
        <v>950.57010076811378</v>
      </c>
      <c r="R135" s="148">
        <f t="shared" si="170"/>
        <v>961.03368776471325</v>
      </c>
      <c r="W135" s="130" t="s">
        <v>12</v>
      </c>
      <c r="X135" s="130" t="e">
        <f t="shared" si="171"/>
        <v>#DIV/0!</v>
      </c>
      <c r="Y135" s="130">
        <f t="shared" si="171"/>
        <v>1.6747605630338247E-86</v>
      </c>
      <c r="Z135" s="148">
        <f t="shared" si="171"/>
        <v>923.82713468318866</v>
      </c>
      <c r="AA135" s="148">
        <f t="shared" si="171"/>
        <v>932.26651759679271</v>
      </c>
      <c r="AG135" s="130" t="s">
        <v>12</v>
      </c>
      <c r="AH135" s="130" t="e">
        <f t="shared" si="172"/>
        <v>#DIV/0!</v>
      </c>
      <c r="AI135" s="130">
        <f t="shared" si="172"/>
        <v>2.0601369376218132E-86</v>
      </c>
      <c r="AJ135" s="148">
        <f t="shared" si="172"/>
        <v>1121.1969087928946</v>
      </c>
      <c r="AK135" s="148">
        <f t="shared" si="172"/>
        <v>1132.6668062178298</v>
      </c>
      <c r="AQ135" s="130" t="s">
        <v>12</v>
      </c>
      <c r="AR135" s="130" t="e">
        <f t="shared" si="173"/>
        <v>#DIV/0!</v>
      </c>
      <c r="AS135" s="130">
        <f t="shared" si="173"/>
        <v>1.80798189806538E-86</v>
      </c>
      <c r="AT135" s="148">
        <f t="shared" si="173"/>
        <v>1219.4026332992298</v>
      </c>
      <c r="AU135" s="148">
        <f t="shared" si="173"/>
        <v>1234.2104318778433</v>
      </c>
      <c r="BA135" s="130" t="s">
        <v>12</v>
      </c>
      <c r="BB135" s="130" t="e">
        <f t="shared" si="174"/>
        <v>#DIV/0!</v>
      </c>
      <c r="BC135" s="130">
        <f t="shared" si="174"/>
        <v>2.4019439841959963E-86</v>
      </c>
      <c r="BD135" s="148">
        <f t="shared" si="174"/>
        <v>1276.9140510605</v>
      </c>
      <c r="BE135" s="148">
        <f t="shared" si="174"/>
        <v>1291.5270257410093</v>
      </c>
      <c r="BK135" s="130" t="s">
        <v>12</v>
      </c>
      <c r="BL135" s="130" t="e">
        <f t="shared" si="175"/>
        <v>#DIV/0!</v>
      </c>
      <c r="BM135" s="130">
        <f t="shared" si="175"/>
        <v>2.5941383473922655E-86</v>
      </c>
      <c r="BN135" s="148">
        <f t="shared" si="175"/>
        <v>1363.6830559411142</v>
      </c>
      <c r="BO135" s="148">
        <f t="shared" si="175"/>
        <v>1380.144119173862</v>
      </c>
    </row>
    <row r="136" spans="4:67" x14ac:dyDescent="0.3">
      <c r="D136" s="130" t="s">
        <v>13</v>
      </c>
      <c r="E136" s="148">
        <f t="shared" si="169"/>
        <v>390.35534513942576</v>
      </c>
      <c r="F136" s="148">
        <f t="shared" si="169"/>
        <v>653.85732327241567</v>
      </c>
      <c r="G136" s="130">
        <f t="shared" si="169"/>
        <v>1.3077388782881315E-87</v>
      </c>
      <c r="H136" s="130" t="e">
        <f t="shared" si="169"/>
        <v>#DIV/0!</v>
      </c>
      <c r="N136" s="130" t="s">
        <v>13</v>
      </c>
      <c r="O136" s="148">
        <f t="shared" si="170"/>
        <v>375.2119271361766</v>
      </c>
      <c r="P136" s="148">
        <f t="shared" si="170"/>
        <v>688.99157053132444</v>
      </c>
      <c r="Q136" s="130">
        <f t="shared" si="170"/>
        <v>5.9917668654341489E-87</v>
      </c>
      <c r="R136" s="130" t="e">
        <f t="shared" si="170"/>
        <v>#DIV/0!</v>
      </c>
      <c r="W136" s="130" t="s">
        <v>13</v>
      </c>
      <c r="X136" s="148">
        <f t="shared" si="171"/>
        <v>416.7234618209929</v>
      </c>
      <c r="Y136" s="148">
        <f t="shared" si="171"/>
        <v>717.92820722601311</v>
      </c>
      <c r="Z136" s="130">
        <f t="shared" si="171"/>
        <v>7.8655540787301428E-87</v>
      </c>
      <c r="AA136" s="130" t="e">
        <f t="shared" si="171"/>
        <v>#DIV/0!</v>
      </c>
      <c r="AG136" s="130" t="s">
        <v>13</v>
      </c>
      <c r="AH136" s="148">
        <f t="shared" si="172"/>
        <v>421.90549477186772</v>
      </c>
      <c r="AI136" s="148">
        <f t="shared" si="172"/>
        <v>731.07644121516637</v>
      </c>
      <c r="AJ136" s="130">
        <f t="shared" si="172"/>
        <v>7.9023981589351553E-87</v>
      </c>
      <c r="AK136" s="130" t="e">
        <f t="shared" si="172"/>
        <v>#DIV/0!</v>
      </c>
      <c r="AQ136" s="130" t="s">
        <v>13</v>
      </c>
      <c r="AR136" s="148">
        <f t="shared" si="173"/>
        <v>448.67354426289762</v>
      </c>
      <c r="AS136" s="148">
        <f t="shared" si="173"/>
        <v>752.31860802896847</v>
      </c>
      <c r="AT136" s="130">
        <f t="shared" si="173"/>
        <v>1.007778689057656E-86</v>
      </c>
      <c r="AU136" s="130" t="e">
        <f t="shared" si="173"/>
        <v>#DIV/0!</v>
      </c>
      <c r="BA136" s="130" t="s">
        <v>13</v>
      </c>
      <c r="BB136" s="148">
        <f t="shared" si="174"/>
        <v>471.62005972688041</v>
      </c>
      <c r="BC136" s="148">
        <f t="shared" si="174"/>
        <v>823.98826238612287</v>
      </c>
      <c r="BD136" s="130">
        <f t="shared" si="174"/>
        <v>8.7002179439280446E-87</v>
      </c>
      <c r="BE136" s="130" t="e">
        <f t="shared" si="174"/>
        <v>#DIV/0!</v>
      </c>
      <c r="BK136" s="130" t="s">
        <v>13</v>
      </c>
      <c r="BL136" s="148">
        <f t="shared" si="175"/>
        <v>499.30391055976736</v>
      </c>
      <c r="BM136" s="148">
        <f t="shared" si="175"/>
        <v>875.72576431764378</v>
      </c>
      <c r="BN136" s="130">
        <f t="shared" si="175"/>
        <v>9.1432112393891333E-87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408.33659227623792</v>
      </c>
      <c r="F137" s="148">
        <f t="shared" si="169"/>
        <v>684.09202580141925</v>
      </c>
      <c r="G137" s="130" t="e">
        <f t="shared" si="169"/>
        <v>#DIV/0!</v>
      </c>
      <c r="H137" s="130">
        <f t="shared" si="169"/>
        <v>1.8239289876838435E-87</v>
      </c>
      <c r="N137" s="130" t="s">
        <v>14</v>
      </c>
      <c r="O137" s="148">
        <f t="shared" si="170"/>
        <v>391.00430400791299</v>
      </c>
      <c r="P137" s="148">
        <f t="shared" si="170"/>
        <v>718.11198929652676</v>
      </c>
      <c r="Q137" s="130" t="e">
        <f t="shared" si="170"/>
        <v>#DIV/0!</v>
      </c>
      <c r="R137" s="130">
        <f t="shared" si="170"/>
        <v>7.3334448681004269E-87</v>
      </c>
      <c r="W137" s="130" t="s">
        <v>14</v>
      </c>
      <c r="X137" s="148">
        <f t="shared" si="171"/>
        <v>433.3078055966127</v>
      </c>
      <c r="Y137" s="148">
        <f t="shared" si="171"/>
        <v>746.6257146972672</v>
      </c>
      <c r="Z137" s="130" t="e">
        <f t="shared" si="171"/>
        <v>#DIV/0!</v>
      </c>
      <c r="AA137" s="130">
        <f t="shared" si="171"/>
        <v>9.587845211895678E-87</v>
      </c>
      <c r="AG137" s="130" t="s">
        <v>14</v>
      </c>
      <c r="AH137" s="148">
        <f t="shared" si="172"/>
        <v>440.93860347251371</v>
      </c>
      <c r="AI137" s="148">
        <f t="shared" si="172"/>
        <v>764.1860333811544</v>
      </c>
      <c r="AJ137" s="130" t="e">
        <f t="shared" si="172"/>
        <v>#DIV/0!</v>
      </c>
      <c r="AK137" s="130">
        <f t="shared" si="172"/>
        <v>9.6925017901266484E-87</v>
      </c>
      <c r="AQ137" s="130" t="s">
        <v>14</v>
      </c>
      <c r="AR137" s="148">
        <f t="shared" si="173"/>
        <v>468.6848057215139</v>
      </c>
      <c r="AS137" s="148">
        <f t="shared" si="173"/>
        <v>786.00549477471247</v>
      </c>
      <c r="AT137" s="130" t="e">
        <f t="shared" si="173"/>
        <v>#DIV/0!</v>
      </c>
      <c r="AU137" s="130">
        <f t="shared" si="173"/>
        <v>1.2378027024100527E-86</v>
      </c>
      <c r="BA137" s="130" t="s">
        <v>14</v>
      </c>
      <c r="BB137" s="148">
        <f t="shared" si="174"/>
        <v>495.19780931203724</v>
      </c>
      <c r="BC137" s="148">
        <f t="shared" si="174"/>
        <v>865.32816061551284</v>
      </c>
      <c r="BD137" s="130" t="e">
        <f t="shared" si="174"/>
        <v>#DIV/0!</v>
      </c>
      <c r="BE137" s="130">
        <f t="shared" si="174"/>
        <v>1.0733767159225102E-86</v>
      </c>
      <c r="BK137" s="130" t="s">
        <v>14</v>
      </c>
      <c r="BL137" s="148">
        <f t="shared" si="175"/>
        <v>525.46390769556797</v>
      </c>
      <c r="BM137" s="148">
        <f t="shared" si="175"/>
        <v>921.76330919117493</v>
      </c>
      <c r="BN137" s="130" t="e">
        <f t="shared" si="175"/>
        <v>#DIV/0!</v>
      </c>
      <c r="BO137" s="130">
        <f t="shared" si="175"/>
        <v>1.1313094948655955E-86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2.3169176687470261E-72</v>
      </c>
      <c r="H140" s="130">
        <f>'Mode Choice Q'!O38</f>
        <v>1.0379880425493946E-70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7.7176083993793121E-50</v>
      </c>
      <c r="H141" s="130">
        <f>'Mode Choice Q'!O39</f>
        <v>1.9358057200205318E-49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7.3021749960346408E-66</v>
      </c>
      <c r="F142" s="130">
        <f>'Mode Choice Q'!M40</f>
        <v>8.4609573966537546E-50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1.6706847066154098E-65</v>
      </c>
      <c r="F143" s="130">
        <f>'Mode Choice Q'!M41</f>
        <v>1.9358057200205318E-49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8.6267697411132472E-5</v>
      </c>
      <c r="F145" s="130" t="e">
        <f t="shared" si="176"/>
        <v>#DIV/0!</v>
      </c>
      <c r="G145" s="217">
        <f t="shared" si="176"/>
        <v>9.7205680447807071E-70</v>
      </c>
      <c r="H145" s="130">
        <f t="shared" si="176"/>
        <v>3.9037474981410798E-68</v>
      </c>
      <c r="N145" s="130" t="s">
        <v>11</v>
      </c>
      <c r="O145" s="130">
        <f t="shared" ref="O145:R148" si="177">O140*P122</f>
        <v>3.8731359430032631E-5</v>
      </c>
      <c r="P145" s="130" t="e">
        <f t="shared" si="177"/>
        <v>#DIV/0!</v>
      </c>
      <c r="Q145" s="149">
        <f t="shared" si="177"/>
        <v>2.7695141674858279E-84</v>
      </c>
      <c r="R145" s="130">
        <f t="shared" si="177"/>
        <v>2.1869125508436222E-84</v>
      </c>
      <c r="W145" s="130" t="s">
        <v>11</v>
      </c>
      <c r="X145" s="130">
        <f t="shared" ref="X145:AA148" si="178">X140*Z122</f>
        <v>3.2952982063220573E-5</v>
      </c>
      <c r="Y145" s="130" t="e">
        <f t="shared" si="178"/>
        <v>#DIV/0!</v>
      </c>
      <c r="Z145" s="149">
        <f t="shared" si="178"/>
        <v>2.7850863825912352E-84</v>
      </c>
      <c r="AA145" s="130">
        <f t="shared" si="178"/>
        <v>2.1951358709359999E-84</v>
      </c>
      <c r="AG145" s="130" t="s">
        <v>11</v>
      </c>
      <c r="AH145" s="130">
        <f t="shared" ref="AH145:AK148" si="179">AH140*AJ122</f>
        <v>3.9468057020722117E-5</v>
      </c>
      <c r="AI145" s="130" t="e">
        <f t="shared" si="179"/>
        <v>#DIV/0!</v>
      </c>
      <c r="AJ145" s="149">
        <f t="shared" si="179"/>
        <v>3.3101833649205476E-84</v>
      </c>
      <c r="AK145" s="130">
        <f t="shared" si="179"/>
        <v>2.6118347612950587E-84</v>
      </c>
      <c r="AQ145" s="130" t="s">
        <v>11</v>
      </c>
      <c r="AR145" s="130">
        <f t="shared" ref="AR145:AU148" si="180">AR140*AT122</f>
        <v>3.6534663157072943E-5</v>
      </c>
      <c r="AS145" s="130" t="e">
        <f t="shared" si="180"/>
        <v>#DIV/0!</v>
      </c>
      <c r="AT145" s="149">
        <f t="shared" si="180"/>
        <v>3.6745350497576364E-84</v>
      </c>
      <c r="AU145" s="130">
        <f t="shared" si="180"/>
        <v>2.9048107480113233E-84</v>
      </c>
      <c r="BA145" s="130" t="s">
        <v>11</v>
      </c>
      <c r="BB145" s="130">
        <f t="shared" ref="BB145:BE148" si="181">BB140*BD122</f>
        <v>4.5587982695900235E-5</v>
      </c>
      <c r="BC145" s="130" t="e">
        <f t="shared" si="181"/>
        <v>#DIV/0!</v>
      </c>
      <c r="BD145" s="149">
        <f t="shared" si="181"/>
        <v>3.7657442061604422E-84</v>
      </c>
      <c r="BE145" s="130">
        <f t="shared" si="181"/>
        <v>2.9748564454153834E-84</v>
      </c>
      <c r="BK145" s="130" t="s">
        <v>11</v>
      </c>
      <c r="BL145" s="130">
        <f t="shared" ref="BL145:BO148" si="182">BL140*BN122</f>
        <v>4.9019603416129556E-5</v>
      </c>
      <c r="BM145" s="130" t="e">
        <f t="shared" si="182"/>
        <v>#DIV/0!</v>
      </c>
      <c r="BN145" s="149">
        <f t="shared" si="182"/>
        <v>4.0194456278331149E-84</v>
      </c>
      <c r="BO145" s="130">
        <f t="shared" si="182"/>
        <v>3.1772436276191583E-84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4.9090205627407814E-5</v>
      </c>
      <c r="G146" s="130">
        <f t="shared" si="176"/>
        <v>4.7796054732290652E-47</v>
      </c>
      <c r="H146" s="130">
        <f t="shared" si="176"/>
        <v>1.3759607364206813E-46</v>
      </c>
      <c r="N146" s="130" t="s">
        <v>12</v>
      </c>
      <c r="O146" s="130" t="e">
        <f t="shared" si="177"/>
        <v>#DIV/0!</v>
      </c>
      <c r="P146" s="130">
        <f t="shared" si="177"/>
        <v>1.7328729964142877E-5</v>
      </c>
      <c r="Q146" s="130">
        <f t="shared" si="177"/>
        <v>7.9113213444584125E-85</v>
      </c>
      <c r="R146" s="130">
        <f t="shared" si="177"/>
        <v>7.9984067672787839E-85</v>
      </c>
      <c r="W146" s="130" t="s">
        <v>12</v>
      </c>
      <c r="X146" s="130" t="e">
        <f t="shared" si="178"/>
        <v>#DIV/0!</v>
      </c>
      <c r="Y146" s="130">
        <f t="shared" si="178"/>
        <v>1.336798632186778E-5</v>
      </c>
      <c r="Z146" s="130">
        <f t="shared" si="178"/>
        <v>7.6887473352077179E-85</v>
      </c>
      <c r="AA146" s="130">
        <f t="shared" si="178"/>
        <v>7.7589858900754782E-85</v>
      </c>
      <c r="AG146" s="130" t="s">
        <v>12</v>
      </c>
      <c r="AH146" s="130" t="e">
        <f t="shared" si="179"/>
        <v>#DIV/0!</v>
      </c>
      <c r="AI146" s="130">
        <f t="shared" si="179"/>
        <v>1.6444071475754447E-5</v>
      </c>
      <c r="AJ146" s="130">
        <f t="shared" si="179"/>
        <v>9.3313991558396831E-85</v>
      </c>
      <c r="AK146" s="130">
        <f t="shared" si="179"/>
        <v>9.4268598107070241E-85</v>
      </c>
      <c r="AQ146" s="130" t="s">
        <v>12</v>
      </c>
      <c r="AR146" s="130" t="e">
        <f t="shared" si="180"/>
        <v>#DIV/0!</v>
      </c>
      <c r="AS146" s="130">
        <f t="shared" si="180"/>
        <v>1.4431362797163269E-5</v>
      </c>
      <c r="AT146" s="130">
        <f t="shared" si="180"/>
        <v>1.0148737134182535E-84</v>
      </c>
      <c r="AU146" s="130">
        <f t="shared" si="180"/>
        <v>1.0271978179598085E-84</v>
      </c>
      <c r="BA146" s="130" t="s">
        <v>12</v>
      </c>
      <c r="BB146" s="130" t="e">
        <f t="shared" si="181"/>
        <v>#DIV/0!</v>
      </c>
      <c r="BC146" s="130">
        <f t="shared" si="181"/>
        <v>1.9172385017509023E-5</v>
      </c>
      <c r="BD146" s="130">
        <f t="shared" si="181"/>
        <v>1.0627388110598839E-84</v>
      </c>
      <c r="BE146" s="130">
        <f t="shared" si="181"/>
        <v>1.0749007692786965E-84</v>
      </c>
      <c r="BK146" s="130" t="s">
        <v>12</v>
      </c>
      <c r="BL146" s="130" t="e">
        <f t="shared" si="182"/>
        <v>#DIV/0!</v>
      </c>
      <c r="BM146" s="130">
        <f t="shared" si="182"/>
        <v>2.0706485876496065E-5</v>
      </c>
      <c r="BN146" s="130">
        <f t="shared" si="182"/>
        <v>1.1349541563347588E-84</v>
      </c>
      <c r="BO146" s="130">
        <f t="shared" si="182"/>
        <v>1.1486542254617473E-84</v>
      </c>
    </row>
    <row r="147" spans="4:67" x14ac:dyDescent="0.3">
      <c r="D147" s="130" t="s">
        <v>13</v>
      </c>
      <c r="E147" s="130">
        <f t="shared" si="176"/>
        <v>2.8504430408455874E-63</v>
      </c>
      <c r="F147" s="130">
        <f t="shared" si="176"/>
        <v>5.5322589556979709E-47</v>
      </c>
      <c r="G147" s="130">
        <f t="shared" si="176"/>
        <v>1.0438408822967598E-6</v>
      </c>
      <c r="H147" s="130" t="e">
        <f t="shared" si="176"/>
        <v>#DIV/0!</v>
      </c>
      <c r="N147" s="130" t="s">
        <v>13</v>
      </c>
      <c r="O147" s="130">
        <f t="shared" si="177"/>
        <v>1.1573568375528675E-84</v>
      </c>
      <c r="P147" s="130">
        <f t="shared" si="177"/>
        <v>5.7342785278979551E-85</v>
      </c>
      <c r="Q147" s="130">
        <f t="shared" si="177"/>
        <v>4.7826453087626577E-6</v>
      </c>
      <c r="R147" s="130" t="e">
        <f t="shared" si="177"/>
        <v>#DIV/0!</v>
      </c>
      <c r="W147" s="130" t="s">
        <v>13</v>
      </c>
      <c r="X147" s="130">
        <f t="shared" si="178"/>
        <v>1.2854008975364631E-84</v>
      </c>
      <c r="Y147" s="130">
        <f t="shared" si="178"/>
        <v>5.9751098262257097E-85</v>
      </c>
      <c r="Z147" s="130">
        <f t="shared" si="178"/>
        <v>6.2783075777652074E-6</v>
      </c>
      <c r="AA147" s="130" t="e">
        <f t="shared" si="178"/>
        <v>#DIV/0!</v>
      </c>
      <c r="AG147" s="130" t="s">
        <v>13</v>
      </c>
      <c r="AH147" s="130">
        <f t="shared" si="179"/>
        <v>1.3013850942913349E-84</v>
      </c>
      <c r="AI147" s="130">
        <f t="shared" si="179"/>
        <v>6.0845387932385243E-85</v>
      </c>
      <c r="AJ147" s="130">
        <f t="shared" si="179"/>
        <v>6.3077166271000084E-6</v>
      </c>
      <c r="AK147" s="130" t="e">
        <f t="shared" si="179"/>
        <v>#DIV/0!</v>
      </c>
      <c r="AQ147" s="130" t="s">
        <v>13</v>
      </c>
      <c r="AR147" s="130">
        <f t="shared" si="180"/>
        <v>1.3839522593141923E-84</v>
      </c>
      <c r="AS147" s="130">
        <f t="shared" si="180"/>
        <v>6.2613312334602206E-85</v>
      </c>
      <c r="AT147" s="130">
        <f t="shared" si="180"/>
        <v>8.0441180835952713E-6</v>
      </c>
      <c r="AU147" s="130" t="e">
        <f t="shared" si="180"/>
        <v>#DIV/0!</v>
      </c>
      <c r="BA147" s="130" t="s">
        <v>13</v>
      </c>
      <c r="BB147" s="130">
        <f t="shared" si="181"/>
        <v>1.4547317432526509E-84</v>
      </c>
      <c r="BC147" s="130">
        <f t="shared" si="181"/>
        <v>6.8578171378743649E-85</v>
      </c>
      <c r="BD147" s="130">
        <f t="shared" si="181"/>
        <v>6.9445386426471369E-6</v>
      </c>
      <c r="BE147" s="130" t="e">
        <f t="shared" si="181"/>
        <v>#DIV/0!</v>
      </c>
      <c r="BK147" s="130" t="s">
        <v>13</v>
      </c>
      <c r="BL147" s="130">
        <f t="shared" si="182"/>
        <v>1.5401237357081756E-84</v>
      </c>
      <c r="BM147" s="130">
        <f t="shared" si="182"/>
        <v>7.2884134747558348E-85</v>
      </c>
      <c r="BN147" s="130">
        <f t="shared" si="182"/>
        <v>7.2981371477179407E-6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6.8220169986736281E-63</v>
      </c>
      <c r="F148" s="130">
        <f t="shared" si="176"/>
        <v>1.3242692565668206E-46</v>
      </c>
      <c r="G148" s="130" t="e">
        <f t="shared" si="176"/>
        <v>#DIV/0!</v>
      </c>
      <c r="H148" s="130">
        <f t="shared" si="176"/>
        <v>1.4558652918867021E-6</v>
      </c>
      <c r="N148" s="130" t="s">
        <v>14</v>
      </c>
      <c r="O148" s="130">
        <f t="shared" si="177"/>
        <v>1.2060690826385158E-84</v>
      </c>
      <c r="P148" s="130">
        <f t="shared" si="177"/>
        <v>5.9766393915002838E-85</v>
      </c>
      <c r="Q148" s="130" t="e">
        <f t="shared" si="177"/>
        <v>#DIV/0!</v>
      </c>
      <c r="R148" s="130">
        <f t="shared" si="177"/>
        <v>5.8535764964127605E-6</v>
      </c>
      <c r="W148" s="130" t="s">
        <v>14</v>
      </c>
      <c r="X148" s="130">
        <f t="shared" si="178"/>
        <v>1.3365559975663052E-84</v>
      </c>
      <c r="Y148" s="130">
        <f t="shared" si="178"/>
        <v>6.2139509208557952E-85</v>
      </c>
      <c r="Z148" s="130" t="e">
        <f t="shared" si="178"/>
        <v>#DIV/0!</v>
      </c>
      <c r="AA148" s="130">
        <f t="shared" si="178"/>
        <v>7.6530452458605143E-6</v>
      </c>
      <c r="AG148" s="130" t="s">
        <v>14</v>
      </c>
      <c r="AH148" s="130">
        <f t="shared" si="179"/>
        <v>1.3600935118587352E-84</v>
      </c>
      <c r="AI148" s="130">
        <f t="shared" si="179"/>
        <v>6.3601003988449191E-85</v>
      </c>
      <c r="AJ148" s="130" t="e">
        <f t="shared" si="179"/>
        <v>#DIV/0!</v>
      </c>
      <c r="AK148" s="130">
        <f t="shared" si="179"/>
        <v>7.7365824234825352E-6</v>
      </c>
      <c r="AQ148" s="130" t="s">
        <v>14</v>
      </c>
      <c r="AR148" s="130">
        <f t="shared" si="180"/>
        <v>1.4456778298576419E-84</v>
      </c>
      <c r="AS148" s="130">
        <f t="shared" si="180"/>
        <v>6.5416974956902279E-85</v>
      </c>
      <c r="AT148" s="130" t="e">
        <f t="shared" si="180"/>
        <v>#DIV/0!</v>
      </c>
      <c r="AU148" s="130">
        <f t="shared" si="180"/>
        <v>9.8801762832376685E-6</v>
      </c>
      <c r="BA148" s="130" t="s">
        <v>14</v>
      </c>
      <c r="BB148" s="130">
        <f t="shared" si="181"/>
        <v>1.5274582951636376E-84</v>
      </c>
      <c r="BC148" s="130">
        <f t="shared" si="181"/>
        <v>7.2018772119032382E-85</v>
      </c>
      <c r="BD148" s="130" t="e">
        <f t="shared" si="181"/>
        <v>#DIV/0!</v>
      </c>
      <c r="BE148" s="130">
        <f t="shared" si="181"/>
        <v>8.5677233948418899E-6</v>
      </c>
      <c r="BK148" s="130" t="s">
        <v>14</v>
      </c>
      <c r="BL148" s="130">
        <f t="shared" si="182"/>
        <v>1.6208153378823624E-84</v>
      </c>
      <c r="BM148" s="130">
        <f t="shared" si="182"/>
        <v>7.6715707096721453E-85</v>
      </c>
      <c r="BN148" s="130" t="e">
        <f t="shared" si="182"/>
        <v>#DIV/0!</v>
      </c>
      <c r="BO148" s="130">
        <f t="shared" si="182"/>
        <v>9.0301444797377812E-6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9.4391142477807854E-48</v>
      </c>
      <c r="H151" s="130">
        <f>'Mode Choice Q'!T38</f>
        <v>4.2287595513709394E-46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4.4964992249817065E-28</v>
      </c>
      <c r="H152" s="130">
        <f>'Mode Choice Q'!T39</f>
        <v>1.1278557383771275E-27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2.9749034665583927E-41</v>
      </c>
      <c r="F153" s="130">
        <f>'Mode Choice Q'!R40</f>
        <v>4.9295955959253628E-28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6.806363484763431E-41</v>
      </c>
      <c r="F154" s="130">
        <f>'Mode Choice Q'!R41</f>
        <v>1.1278557383771275E-27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1251.3079763166386</v>
      </c>
      <c r="F156" s="130" t="e">
        <f t="shared" si="183"/>
        <v>#DIV/0!</v>
      </c>
      <c r="G156" s="130">
        <f t="shared" si="183"/>
        <v>3.9601559246441378E-45</v>
      </c>
      <c r="H156" s="130">
        <f t="shared" si="183"/>
        <v>1.5903853264397247E-43</v>
      </c>
      <c r="N156" s="130" t="s">
        <v>11</v>
      </c>
      <c r="O156" s="148">
        <f t="shared" ref="O156:R159" si="184">O151*P122</f>
        <v>561.79613508650709</v>
      </c>
      <c r="P156" s="130" t="e">
        <f t="shared" si="184"/>
        <v>#DIV/0!</v>
      </c>
      <c r="Q156" s="130">
        <f t="shared" si="184"/>
        <v>1.1282990755508163E-59</v>
      </c>
      <c r="R156" s="130">
        <f t="shared" si="184"/>
        <v>8.9094738651123467E-60</v>
      </c>
      <c r="W156" s="130" t="s">
        <v>11</v>
      </c>
      <c r="X156" s="148">
        <f t="shared" ref="X156:AA159" si="185">X151*Z122</f>
        <v>477.98110459136836</v>
      </c>
      <c r="Y156" s="130" t="e">
        <f t="shared" si="185"/>
        <v>#DIV/0!</v>
      </c>
      <c r="Z156" s="130">
        <f t="shared" si="185"/>
        <v>1.1346431903829348E-59</v>
      </c>
      <c r="AA156" s="130">
        <f t="shared" si="185"/>
        <v>8.9429756415867793E-60</v>
      </c>
      <c r="AG156" s="130" t="s">
        <v>11</v>
      </c>
      <c r="AH156" s="148">
        <f t="shared" ref="AH156:AK159" si="186">AH151*AJ122</f>
        <v>572.48189115774812</v>
      </c>
      <c r="AI156" s="130" t="e">
        <f t="shared" si="186"/>
        <v>#DIV/0!</v>
      </c>
      <c r="AJ156" s="130">
        <f t="shared" si="186"/>
        <v>1.3485675120897015E-59</v>
      </c>
      <c r="AK156" s="130">
        <f t="shared" si="186"/>
        <v>1.0640605421910272E-59</v>
      </c>
      <c r="AQ156" s="130" t="s">
        <v>11</v>
      </c>
      <c r="AR156" s="148">
        <f t="shared" ref="AR156:AU159" si="187">AR151*AT122</f>
        <v>529.93318231984631</v>
      </c>
      <c r="AS156" s="130" t="e">
        <f t="shared" si="187"/>
        <v>#DIV/0!</v>
      </c>
      <c r="AT156" s="130">
        <f t="shared" si="187"/>
        <v>1.497004257423366E-59</v>
      </c>
      <c r="AU156" s="130">
        <f t="shared" si="187"/>
        <v>1.1834188537863918E-59</v>
      </c>
      <c r="BA156" s="130" t="s">
        <v>11</v>
      </c>
      <c r="BB156" s="148">
        <f t="shared" ref="BB156:BE159" si="188">BB151*BD122</f>
        <v>661.25106017033329</v>
      </c>
      <c r="BC156" s="130" t="e">
        <f t="shared" si="188"/>
        <v>#DIV/0!</v>
      </c>
      <c r="BD156" s="130">
        <f t="shared" si="188"/>
        <v>1.5341628349310157E-59</v>
      </c>
      <c r="BE156" s="130">
        <f t="shared" si="188"/>
        <v>1.2119554457111259E-59</v>
      </c>
      <c r="BK156" s="130" t="s">
        <v>11</v>
      </c>
      <c r="BL156" s="148">
        <f t="shared" ref="BL156:BO159" si="189">BL151*BN122</f>
        <v>711.02652083264923</v>
      </c>
      <c r="BM156" s="130" t="e">
        <f t="shared" si="189"/>
        <v>#DIV/0!</v>
      </c>
      <c r="BN156" s="130">
        <f t="shared" si="189"/>
        <v>1.637520702855939E-59</v>
      </c>
      <c r="BO156" s="130">
        <f t="shared" si="189"/>
        <v>1.2944079109357952E-59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712.0506018359597</v>
      </c>
      <c r="G157" s="130">
        <f t="shared" si="183"/>
        <v>2.7847347512243902E-25</v>
      </c>
      <c r="H157" s="130">
        <f t="shared" si="183"/>
        <v>8.0167405039862349E-25</v>
      </c>
      <c r="N157" s="130" t="s">
        <v>12</v>
      </c>
      <c r="O157" s="130" t="e">
        <f t="shared" si="184"/>
        <v>#DIV/0!</v>
      </c>
      <c r="P157" s="148">
        <f t="shared" si="184"/>
        <v>251.3522288676613</v>
      </c>
      <c r="Q157" s="130">
        <f t="shared" si="184"/>
        <v>4.6093619231573677E-63</v>
      </c>
      <c r="R157" s="130">
        <f t="shared" si="184"/>
        <v>4.6601003794193489E-63</v>
      </c>
      <c r="W157" s="130" t="s">
        <v>12</v>
      </c>
      <c r="X157" s="130" t="e">
        <f t="shared" si="185"/>
        <v>#DIV/0!</v>
      </c>
      <c r="Y157" s="148">
        <f t="shared" si="185"/>
        <v>193.90187073297577</v>
      </c>
      <c r="Z157" s="130">
        <f t="shared" si="185"/>
        <v>4.4796839441376875E-63</v>
      </c>
      <c r="AA157" s="130">
        <f t="shared" si="185"/>
        <v>4.5206069336420681E-63</v>
      </c>
      <c r="AG157" s="130" t="s">
        <v>12</v>
      </c>
      <c r="AH157" s="130" t="e">
        <f t="shared" si="186"/>
        <v>#DIV/0!</v>
      </c>
      <c r="AI157" s="148">
        <f t="shared" si="186"/>
        <v>238.52030850747084</v>
      </c>
      <c r="AJ157" s="130">
        <f t="shared" si="186"/>
        <v>5.4367398423069253E-63</v>
      </c>
      <c r="AK157" s="130">
        <f t="shared" si="186"/>
        <v>5.4923579481260504E-63</v>
      </c>
      <c r="AQ157" s="130" t="s">
        <v>12</v>
      </c>
      <c r="AR157" s="130" t="e">
        <f t="shared" si="187"/>
        <v>#DIV/0!</v>
      </c>
      <c r="AS157" s="148">
        <f t="shared" si="187"/>
        <v>209.32608518746994</v>
      </c>
      <c r="AT157" s="130">
        <f t="shared" si="187"/>
        <v>5.9129443082477373E-63</v>
      </c>
      <c r="AU157" s="130">
        <f t="shared" si="187"/>
        <v>5.9847480635719281E-63</v>
      </c>
      <c r="BA157" s="130" t="s">
        <v>12</v>
      </c>
      <c r="BB157" s="130" t="e">
        <f t="shared" si="188"/>
        <v>#DIV/0!</v>
      </c>
      <c r="BC157" s="148">
        <f t="shared" si="188"/>
        <v>278.09433910226034</v>
      </c>
      <c r="BD157" s="130">
        <f t="shared" si="188"/>
        <v>6.1918200470926543E-63</v>
      </c>
      <c r="BE157" s="130">
        <f t="shared" si="188"/>
        <v>6.2626790915986558E-63</v>
      </c>
      <c r="BK157" s="130" t="s">
        <v>12</v>
      </c>
      <c r="BL157" s="130" t="e">
        <f t="shared" si="189"/>
        <v>#DIV/0!</v>
      </c>
      <c r="BM157" s="148">
        <f t="shared" si="189"/>
        <v>300.34638359785123</v>
      </c>
      <c r="BN157" s="130">
        <f t="shared" si="189"/>
        <v>6.6125672880207845E-63</v>
      </c>
      <c r="BO157" s="130">
        <f t="shared" si="189"/>
        <v>6.6923878062744121E-63</v>
      </c>
    </row>
    <row r="158" spans="4:67" x14ac:dyDescent="0.3">
      <c r="D158" s="130" t="s">
        <v>13</v>
      </c>
      <c r="E158" s="130">
        <f t="shared" si="183"/>
        <v>1.1612694694448756E-38</v>
      </c>
      <c r="F158" s="130">
        <f t="shared" si="183"/>
        <v>3.2232521811672463E-25</v>
      </c>
      <c r="G158" s="148">
        <f t="shared" si="183"/>
        <v>15.140851804568715</v>
      </c>
      <c r="H158" s="130" t="e">
        <f t="shared" si="183"/>
        <v>#DIV/0!</v>
      </c>
      <c r="N158" s="130" t="s">
        <v>13</v>
      </c>
      <c r="O158" s="130">
        <f t="shared" si="184"/>
        <v>4.715067592807318E-60</v>
      </c>
      <c r="P158" s="130">
        <f t="shared" si="184"/>
        <v>3.3409545577093656E-63</v>
      </c>
      <c r="Q158" s="148">
        <f t="shared" si="184"/>
        <v>69.371994412079729</v>
      </c>
      <c r="R158" s="130" t="e">
        <f t="shared" si="184"/>
        <v>#DIV/0!</v>
      </c>
      <c r="W158" s="130" t="s">
        <v>13</v>
      </c>
      <c r="X158" s="130">
        <f t="shared" si="185"/>
        <v>5.2367186325650107E-60</v>
      </c>
      <c r="Y158" s="130">
        <f t="shared" si="185"/>
        <v>3.4812697551439983E-63</v>
      </c>
      <c r="Z158" s="148">
        <f t="shared" si="185"/>
        <v>91.066489376509125</v>
      </c>
      <c r="AA158" s="130" t="e">
        <f t="shared" si="185"/>
        <v>#DIV/0!</v>
      </c>
      <c r="AG158" s="130" t="s">
        <v>13</v>
      </c>
      <c r="AH158" s="130">
        <f t="shared" si="186"/>
        <v>5.3018381926440856E-60</v>
      </c>
      <c r="AI158" s="130">
        <f t="shared" si="186"/>
        <v>3.5450261988375189E-63</v>
      </c>
      <c r="AJ158" s="148">
        <f t="shared" si="186"/>
        <v>91.493065941235855</v>
      </c>
      <c r="AK158" s="130" t="e">
        <f t="shared" si="186"/>
        <v>#DIV/0!</v>
      </c>
      <c r="AQ158" s="130" t="s">
        <v>13</v>
      </c>
      <c r="AR158" s="130">
        <f t="shared" si="187"/>
        <v>5.6382165259266796E-60</v>
      </c>
      <c r="AS158" s="130">
        <f t="shared" si="187"/>
        <v>3.6480305272902837E-63</v>
      </c>
      <c r="AT158" s="148">
        <f t="shared" si="187"/>
        <v>116.67946893800767</v>
      </c>
      <c r="AU158" s="130" t="e">
        <f t="shared" si="187"/>
        <v>#DIV/0!</v>
      </c>
      <c r="BA158" s="130" t="s">
        <v>13</v>
      </c>
      <c r="BB158" s="130">
        <f t="shared" si="188"/>
        <v>5.9265718888754965E-60</v>
      </c>
      <c r="BC158" s="130">
        <f t="shared" si="188"/>
        <v>3.995560262943419E-63</v>
      </c>
      <c r="BD158" s="148">
        <f t="shared" si="188"/>
        <v>100.73013255436803</v>
      </c>
      <c r="BE158" s="130" t="e">
        <f t="shared" si="188"/>
        <v>#DIV/0!</v>
      </c>
      <c r="BK158" s="130" t="s">
        <v>13</v>
      </c>
      <c r="BL158" s="130">
        <f t="shared" si="189"/>
        <v>6.2744585589569705E-60</v>
      </c>
      <c r="BM158" s="130">
        <f t="shared" si="189"/>
        <v>4.2464379953797021E-63</v>
      </c>
      <c r="BN158" s="148">
        <f t="shared" si="189"/>
        <v>105.85905848014147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2.7792872711617192E-38</v>
      </c>
      <c r="F159" s="130">
        <f t="shared" si="183"/>
        <v>7.7155711687816466E-25</v>
      </c>
      <c r="G159" s="130" t="e">
        <f t="shared" si="183"/>
        <v>#DIV/0!</v>
      </c>
      <c r="H159" s="148">
        <f t="shared" si="183"/>
        <v>21.117242106259052</v>
      </c>
      <c r="N159" s="130" t="s">
        <v>14</v>
      </c>
      <c r="O159" s="130">
        <f t="shared" si="184"/>
        <v>4.9135211040527088E-60</v>
      </c>
      <c r="P159" s="130">
        <f t="shared" si="184"/>
        <v>3.4821609235883874E-63</v>
      </c>
      <c r="Q159" s="130" t="e">
        <f t="shared" si="184"/>
        <v>#DIV/0!</v>
      </c>
      <c r="R159" s="148">
        <f t="shared" si="184"/>
        <v>84.905789533634632</v>
      </c>
      <c r="W159" s="130" t="s">
        <v>14</v>
      </c>
      <c r="X159" s="130">
        <f t="shared" si="185"/>
        <v>5.4451243260653155E-60</v>
      </c>
      <c r="Y159" s="130">
        <f t="shared" si="185"/>
        <v>3.6204254030237656E-63</v>
      </c>
      <c r="Z159" s="130" t="e">
        <f t="shared" si="185"/>
        <v>#DIV/0!</v>
      </c>
      <c r="AA159" s="148">
        <f t="shared" si="185"/>
        <v>111.00697997790319</v>
      </c>
      <c r="AG159" s="130" t="s">
        <v>14</v>
      </c>
      <c r="AH159" s="130">
        <f t="shared" si="186"/>
        <v>5.5410160746207005E-60</v>
      </c>
      <c r="AI159" s="130">
        <f t="shared" si="186"/>
        <v>3.7055762658950182E-63</v>
      </c>
      <c r="AJ159" s="130" t="e">
        <f t="shared" si="186"/>
        <v>#DIV/0!</v>
      </c>
      <c r="AK159" s="148">
        <f t="shared" si="186"/>
        <v>112.21868192213434</v>
      </c>
      <c r="AQ159" s="130" t="s">
        <v>14</v>
      </c>
      <c r="AR159" s="130">
        <f t="shared" si="187"/>
        <v>5.8896862782740553E-60</v>
      </c>
      <c r="AS159" s="130">
        <f t="shared" si="187"/>
        <v>3.8113799246151901E-63</v>
      </c>
      <c r="AT159" s="130" t="e">
        <f t="shared" si="187"/>
        <v>#DIV/0!</v>
      </c>
      <c r="AU159" s="148">
        <f t="shared" si="187"/>
        <v>143.31138724741672</v>
      </c>
      <c r="BA159" s="130" t="s">
        <v>14</v>
      </c>
      <c r="BB159" s="130">
        <f t="shared" si="188"/>
        <v>6.2228595997401674E-60</v>
      </c>
      <c r="BC159" s="130">
        <f t="shared" si="188"/>
        <v>4.1960194954100993E-63</v>
      </c>
      <c r="BD159" s="130" t="e">
        <f t="shared" si="188"/>
        <v>#DIV/0!</v>
      </c>
      <c r="BE159" s="148">
        <f t="shared" si="188"/>
        <v>124.27433378390884</v>
      </c>
      <c r="BK159" s="130" t="s">
        <v>14</v>
      </c>
      <c r="BL159" s="130">
        <f t="shared" si="189"/>
        <v>6.6031958559410815E-60</v>
      </c>
      <c r="BM159" s="130">
        <f t="shared" si="189"/>
        <v>4.469676351187686E-63</v>
      </c>
      <c r="BN159" s="130" t="e">
        <f t="shared" si="189"/>
        <v>#DIV/0!</v>
      </c>
      <c r="BO159" s="148">
        <f t="shared" si="189"/>
        <v>130.98172495478474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1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-294.17911101568995</v>
      </c>
      <c r="J28" s="206">
        <f t="shared" si="7"/>
        <v>-297.98132775539216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-293.05174987351211</v>
      </c>
      <c r="J29" s="206">
        <f t="shared" si="10"/>
        <v>-293.97135407588149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-309.14255611083286</v>
      </c>
      <c r="H30" s="206">
        <f t="shared" si="10"/>
        <v>-293.14370768496599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-309.9702025017483</v>
      </c>
      <c r="H31" s="206">
        <f t="shared" si="10"/>
        <v>-293.97135407588149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1.7363424967749815E-128</v>
      </c>
      <c r="J33" s="206">
        <f t="shared" si="13"/>
        <v>3.8757311692083781E-130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5.3609544578569395E-128</v>
      </c>
      <c r="J34" s="206">
        <f t="shared" si="16"/>
        <v>2.1372881960596676E-128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5.5092662281565458E-135</v>
      </c>
      <c r="H35" s="206">
        <f t="shared" si="16"/>
        <v>4.8899604634588628E-128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2.4079723683616405E-135</v>
      </c>
      <c r="H36" s="206">
        <f t="shared" si="16"/>
        <v>2.1372881960596676E-128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2.3169176687470261E-72</v>
      </c>
      <c r="O38" s="206">
        <f t="shared" si="20"/>
        <v>1.0379880425493946E-70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9.4391142477807854E-48</v>
      </c>
      <c r="T38" s="206">
        <f t="shared" si="21"/>
        <v>4.2287595513709394E-46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7.7176083993793121E-50</v>
      </c>
      <c r="O39" s="206">
        <f t="shared" si="20"/>
        <v>1.9358057200205318E-49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4.4964992249817065E-28</v>
      </c>
      <c r="T39" s="206">
        <f t="shared" si="21"/>
        <v>1.1278557383771275E-27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7.3021749960346408E-66</v>
      </c>
      <c r="M40" s="206">
        <f t="shared" si="20"/>
        <v>8.4609573966537546E-50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2.9749034665583927E-41</v>
      </c>
      <c r="R40" s="206">
        <f t="shared" si="21"/>
        <v>4.9295955959253628E-28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1.6706847066154098E-65</v>
      </c>
      <c r="M41" s="206">
        <f t="shared" si="20"/>
        <v>1.9358057200205318E-49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6.806363484763431E-41</v>
      </c>
      <c r="R41" s="206">
        <f t="shared" si="21"/>
        <v>1.1278557383771275E-27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14.077080483249224</v>
      </c>
      <c r="J46">
        <f>'Trip Length Frequency'!L28</f>
        <v>14.252144562613017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14.025173805125101</v>
      </c>
      <c r="J47">
        <f>'Trip Length Frequency'!L29</f>
        <v>14.067514806201089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14.766036931296689</v>
      </c>
      <c r="H48">
        <f>'Trip Length Frequency'!J30</f>
        <v>14.029407785117453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14.804143952380326</v>
      </c>
      <c r="H49">
        <f>'Trip Length Frequency'!J31</f>
        <v>14.067514806201089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3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Gravity!AH134</f>
        <v>4.9446149783791979E-86</v>
      </c>
      <c r="G25" s="4" t="e">
        <f>Gravity!AI134</f>
        <v>#DIV/0!</v>
      </c>
      <c r="H25" s="4">
        <f>Gravity!AJ134</f>
        <v>1073.1524100657655</v>
      </c>
      <c r="I25" s="4">
        <f>Gravity!AK134</f>
        <v>846.7496992706964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Gravity!AH135</f>
        <v>#DIV/0!</v>
      </c>
      <c r="G26" s="4">
        <f>Gravity!AI135</f>
        <v>2.0601369376218132E-86</v>
      </c>
      <c r="H26" s="4">
        <f>Gravity!AJ135</f>
        <v>1121.1969087928946</v>
      </c>
      <c r="I26" s="4">
        <f>Gravity!AK135</f>
        <v>1132.6668062178298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Gravity!AH136</f>
        <v>421.90549477186772</v>
      </c>
      <c r="G27" s="4">
        <f>Gravity!AI136</f>
        <v>731.07644121516637</v>
      </c>
      <c r="H27" s="4">
        <f>Gravity!AJ136</f>
        <v>7.9023981589351553E-87</v>
      </c>
      <c r="I27" s="4" t="e">
        <f>Gravity!AK136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Gravity!AH137</f>
        <v>440.93860347251371</v>
      </c>
      <c r="G28" s="4">
        <f>Gravity!AI137</f>
        <v>764.1860333811544</v>
      </c>
      <c r="H28" s="4" t="e">
        <f>Gravity!AJ137</f>
        <v>#DIV/0!</v>
      </c>
      <c r="I28" s="4">
        <f>Gravity!AK137</f>
        <v>9.6925017901266484E-87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1073.1524100657655</v>
      </c>
      <c r="D36" s="31">
        <f>E36-H36</f>
        <v>0</v>
      </c>
      <c r="E36">
        <f>W6*G66+(W6*0.17/X6^3.8)*(G66^4.8/4.8)</f>
        <v>2970.3628046506897</v>
      </c>
      <c r="F36" s="258"/>
      <c r="G36" s="32" t="s">
        <v>62</v>
      </c>
      <c r="H36" s="33">
        <f>W6*G66+0.17*W6/X6^3.8*G66^4.8/4.8</f>
        <v>2970.3628046506897</v>
      </c>
      <c r="I36" s="32" t="s">
        <v>63</v>
      </c>
      <c r="J36" s="33">
        <f>W6*(1+0.17*(G66/X6)^3.8)</f>
        <v>2.5125345655271971</v>
      </c>
      <c r="K36" s="34">
        <v>1</v>
      </c>
      <c r="L36" s="35" t="s">
        <v>61</v>
      </c>
      <c r="M36" s="36" t="s">
        <v>64</v>
      </c>
      <c r="N36" s="37">
        <f>J36+J54+J51</f>
        <v>15.036394585029747</v>
      </c>
      <c r="O36" s="38" t="s">
        <v>65</v>
      </c>
      <c r="P36" s="39">
        <v>0</v>
      </c>
      <c r="Q36" s="39">
        <f>IF(P36&lt;=0,0,P36)</f>
        <v>0</v>
      </c>
      <c r="R36" s="40">
        <f>G58</f>
        <v>1073.1524089433351</v>
      </c>
      <c r="S36" s="40" t="s">
        <v>39</v>
      </c>
      <c r="T36" s="40">
        <f>I58</f>
        <v>1073.1524100657655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846.7496992706964</v>
      </c>
      <c r="D37" s="31">
        <f t="shared" ref="D37:D54" si="1">E37-H37</f>
        <v>0</v>
      </c>
      <c r="E37">
        <f t="shared" ref="E37:E54" si="2">W7*G67+(W7*0.17/X7^3.8)*(G67^4.8/4.8)</f>
        <v>246.28310834741947</v>
      </c>
      <c r="F37" s="258"/>
      <c r="G37" s="44" t="s">
        <v>67</v>
      </c>
      <c r="H37" s="33">
        <f t="shared" ref="H37:H53" si="3">W7*G67+0.17*W7/X7^3.8*G67^4.8/4.8</f>
        <v>246.28310834741947</v>
      </c>
      <c r="I37" s="44" t="s">
        <v>68</v>
      </c>
      <c r="J37" s="33">
        <f t="shared" ref="J37:J54" si="4">W7*(1+0.17*(G67/X7)^3.8)</f>
        <v>2.5000136307520444</v>
      </c>
      <c r="K37" s="34">
        <v>2</v>
      </c>
      <c r="L37" s="45"/>
      <c r="M37" s="46" t="s">
        <v>69</v>
      </c>
      <c r="N37" s="47">
        <f>J36+J47+J39+J40+J51</f>
        <v>14.024845241286719</v>
      </c>
      <c r="O37" s="48" t="s">
        <v>70</v>
      </c>
      <c r="P37" s="39">
        <v>611.61951902391195</v>
      </c>
      <c r="Q37" s="39">
        <f t="shared" ref="Q37:Q60" si="5">IF(P37&lt;=0,0,P37)</f>
        <v>611.61951902391195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1121.1969087928946</v>
      </c>
      <c r="D38" s="31">
        <f t="shared" si="1"/>
        <v>0</v>
      </c>
      <c r="E38">
        <f t="shared" si="2"/>
        <v>2081.3965245353265</v>
      </c>
      <c r="F38" s="258"/>
      <c r="G38" s="44" t="s">
        <v>72</v>
      </c>
      <c r="H38" s="33">
        <f t="shared" si="3"/>
        <v>2081.3965245353265</v>
      </c>
      <c r="I38" s="44" t="s">
        <v>73</v>
      </c>
      <c r="J38" s="33">
        <f t="shared" si="4"/>
        <v>2.5151346070440548</v>
      </c>
      <c r="K38" s="34">
        <v>3</v>
      </c>
      <c r="L38" s="45"/>
      <c r="M38" s="46" t="s">
        <v>74</v>
      </c>
      <c r="N38" s="47">
        <f>J36+J47+J39+J49+J43</f>
        <v>14.419908331228664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1132.6668062178298</v>
      </c>
      <c r="D39" s="31">
        <f t="shared" si="1"/>
        <v>0</v>
      </c>
      <c r="E39">
        <f t="shared" si="2"/>
        <v>7365.9463564324651</v>
      </c>
      <c r="F39" s="258"/>
      <c r="G39" s="44" t="s">
        <v>77</v>
      </c>
      <c r="H39" s="33">
        <f t="shared" si="3"/>
        <v>7365.9463564324651</v>
      </c>
      <c r="I39" s="44" t="s">
        <v>78</v>
      </c>
      <c r="J39" s="33">
        <f t="shared" si="4"/>
        <v>3.874227710657248</v>
      </c>
      <c r="K39" s="34">
        <v>4</v>
      </c>
      <c r="L39" s="45"/>
      <c r="M39" s="46" t="s">
        <v>79</v>
      </c>
      <c r="N39" s="47">
        <f>J36+J47+J48+J42+J43</f>
        <v>14.419907814456824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2942.7623590303492</v>
      </c>
      <c r="F40" s="258"/>
      <c r="G40" s="44" t="s">
        <v>81</v>
      </c>
      <c r="H40" s="33">
        <f t="shared" si="3"/>
        <v>2942.7623590303492</v>
      </c>
      <c r="I40" s="44" t="s">
        <v>82</v>
      </c>
      <c r="J40" s="33">
        <f t="shared" si="4"/>
        <v>2.555709446524177</v>
      </c>
      <c r="K40" s="34">
        <v>5</v>
      </c>
      <c r="L40" s="45"/>
      <c r="M40" s="46" t="s">
        <v>83</v>
      </c>
      <c r="N40" s="47">
        <f>J45+J38+J39+J40+J51</f>
        <v>14.024845543723899</v>
      </c>
      <c r="O40" s="48" t="s">
        <v>84</v>
      </c>
      <c r="P40" s="39">
        <v>461.53288991942304</v>
      </c>
      <c r="Q40" s="39">
        <f t="shared" si="5"/>
        <v>461.53288991942304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6145.0123388877637</v>
      </c>
      <c r="F41" s="258"/>
      <c r="G41" s="44" t="s">
        <v>85</v>
      </c>
      <c r="H41" s="33">
        <f t="shared" si="3"/>
        <v>6145.0123388877637</v>
      </c>
      <c r="I41" s="44" t="s">
        <v>86</v>
      </c>
      <c r="J41" s="33">
        <f t="shared" si="4"/>
        <v>4.1850401262653776</v>
      </c>
      <c r="K41" s="34">
        <v>6</v>
      </c>
      <c r="L41" s="45"/>
      <c r="M41" s="46" t="s">
        <v>87</v>
      </c>
      <c r="N41" s="47">
        <f>J45+J38+J39+J49+J43</f>
        <v>14.419908633665839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5620.4472212168666</v>
      </c>
      <c r="F42" s="258"/>
      <c r="G42" s="44" t="s">
        <v>89</v>
      </c>
      <c r="H42" s="33">
        <f t="shared" si="3"/>
        <v>5620.4472212168666</v>
      </c>
      <c r="I42" s="44" t="s">
        <v>90</v>
      </c>
      <c r="J42" s="33">
        <f t="shared" si="4"/>
        <v>2.636044496194947</v>
      </c>
      <c r="K42" s="34">
        <v>7</v>
      </c>
      <c r="L42" s="45"/>
      <c r="M42" s="46" t="s">
        <v>91</v>
      </c>
      <c r="N42" s="47">
        <f>J45+J38+J48+J42+J43</f>
        <v>14.419908116894003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2655.3161054531356</v>
      </c>
      <c r="F43" s="258"/>
      <c r="G43" s="44" t="s">
        <v>93</v>
      </c>
      <c r="H43" s="33">
        <f t="shared" si="3"/>
        <v>2655.3161054531356</v>
      </c>
      <c r="I43" s="44" t="s">
        <v>94</v>
      </c>
      <c r="J43" s="33">
        <f t="shared" si="4"/>
        <v>2.9628136130460887</v>
      </c>
      <c r="K43" s="34">
        <v>8</v>
      </c>
      <c r="L43" s="53"/>
      <c r="M43" s="54" t="s">
        <v>95</v>
      </c>
      <c r="N43" s="55">
        <f>J45+J46+J41+J42+J43</f>
        <v>14.839811995502282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14.218272766432978</v>
      </c>
      <c r="O44" s="38" t="s">
        <v>100</v>
      </c>
      <c r="P44" s="39">
        <v>541.82362029438139</v>
      </c>
      <c r="Q44" s="39">
        <f t="shared" si="5"/>
        <v>541.82362029438139</v>
      </c>
      <c r="R44" s="40">
        <f>G59</f>
        <v>846.74969809969252</v>
      </c>
      <c r="S44" s="40" t="s">
        <v>39</v>
      </c>
      <c r="T44" s="40">
        <f>I59</f>
        <v>846.7496992706964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1841.0303687748221</v>
      </c>
      <c r="F45" s="258"/>
      <c r="G45" s="44" t="s">
        <v>101</v>
      </c>
      <c r="H45" s="33">
        <f t="shared" si="3"/>
        <v>1841.0303687748221</v>
      </c>
      <c r="I45" s="44" t="s">
        <v>102</v>
      </c>
      <c r="J45" s="33">
        <f t="shared" si="4"/>
        <v>2.5559137599958688</v>
      </c>
      <c r="K45" s="34">
        <v>10</v>
      </c>
      <c r="L45" s="45"/>
      <c r="M45" s="46" t="s">
        <v>103</v>
      </c>
      <c r="N45" s="47">
        <f>J36+J47+J48+J42+J50</f>
        <v>14.218272249661137</v>
      </c>
      <c r="O45" s="48" t="s">
        <v>104</v>
      </c>
      <c r="P45" s="39">
        <v>33.462203975308014</v>
      </c>
      <c r="Q45" s="39">
        <f t="shared" si="5"/>
        <v>33.462203975308014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14.218273068870154</v>
      </c>
      <c r="O46" s="48" t="s">
        <v>108</v>
      </c>
      <c r="P46" s="39">
        <v>237.29975432342809</v>
      </c>
      <c r="Q46" s="39">
        <f t="shared" si="5"/>
        <v>237.29975432342809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2981.7321050480814</v>
      </c>
      <c r="F47" s="258"/>
      <c r="G47" s="44" t="s">
        <v>109</v>
      </c>
      <c r="H47" s="33">
        <f t="shared" si="3"/>
        <v>2981.7321050480814</v>
      </c>
      <c r="I47" s="44" t="s">
        <v>110</v>
      </c>
      <c r="J47" s="33">
        <f t="shared" si="4"/>
        <v>2.5585134990755476</v>
      </c>
      <c r="K47" s="34">
        <v>12</v>
      </c>
      <c r="L47" s="45"/>
      <c r="M47" s="46" t="s">
        <v>111</v>
      </c>
      <c r="N47" s="47">
        <f>J45+J38+J48+J42+J50</f>
        <v>14.218272552098316</v>
      </c>
      <c r="O47" s="48" t="s">
        <v>112</v>
      </c>
      <c r="P47" s="39">
        <v>34.164119506574878</v>
      </c>
      <c r="Q47" s="39">
        <f t="shared" si="5"/>
        <v>34.164119506574878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253.5987361713585</v>
      </c>
      <c r="F48" s="258"/>
      <c r="G48" s="44" t="s">
        <v>113</v>
      </c>
      <c r="H48" s="33">
        <f t="shared" si="3"/>
        <v>253.5987361713585</v>
      </c>
      <c r="I48" s="44" t="s">
        <v>114</v>
      </c>
      <c r="J48" s="33">
        <f t="shared" si="4"/>
        <v>3.7500016406130445</v>
      </c>
      <c r="K48" s="34">
        <v>13</v>
      </c>
      <c r="L48" s="45"/>
      <c r="M48" s="46" t="s">
        <v>115</v>
      </c>
      <c r="N48" s="47">
        <f>J45+J46+J41+J42+J50</f>
        <v>14.638176430706597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1949.7268562724937</v>
      </c>
      <c r="F49" s="258"/>
      <c r="G49" s="44" t="s">
        <v>117</v>
      </c>
      <c r="H49" s="33">
        <f t="shared" si="3"/>
        <v>1949.7268562724937</v>
      </c>
      <c r="I49" s="44" t="s">
        <v>118</v>
      </c>
      <c r="J49" s="33">
        <f t="shared" si="4"/>
        <v>2.5118189429225799</v>
      </c>
      <c r="K49" s="34">
        <v>14</v>
      </c>
      <c r="L49" s="53"/>
      <c r="M49" s="54" t="s">
        <v>119</v>
      </c>
      <c r="N49" s="55">
        <f>J45+J46+J53+J44</f>
        <v>15.055913759995869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5056.2454564755326</v>
      </c>
      <c r="F50" s="258"/>
      <c r="G50" s="44" t="s">
        <v>121</v>
      </c>
      <c r="H50" s="33">
        <f t="shared" si="3"/>
        <v>5056.2454564755326</v>
      </c>
      <c r="I50" s="44" t="s">
        <v>122</v>
      </c>
      <c r="J50" s="33">
        <f t="shared" si="4"/>
        <v>2.7611780482504029</v>
      </c>
      <c r="K50" s="34">
        <v>15</v>
      </c>
      <c r="L50" s="35" t="s">
        <v>71</v>
      </c>
      <c r="M50" s="36" t="s">
        <v>123</v>
      </c>
      <c r="N50" s="37">
        <f>J37+J46+J41+J42+J43</f>
        <v>14.783911866258457</v>
      </c>
      <c r="O50" s="38" t="s">
        <v>124</v>
      </c>
      <c r="P50" s="39">
        <v>0</v>
      </c>
      <c r="Q50" s="39">
        <f t="shared" si="5"/>
        <v>0</v>
      </c>
      <c r="R50" s="40">
        <f>G60</f>
        <v>1121.1969091073308</v>
      </c>
      <c r="S50" s="40" t="s">
        <v>39</v>
      </c>
      <c r="T50" s="40">
        <f>I60</f>
        <v>1121.1969087928946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2934.9880098382368</v>
      </c>
      <c r="F51" s="258"/>
      <c r="G51" s="44" t="s">
        <v>125</v>
      </c>
      <c r="H51" s="33">
        <f t="shared" si="3"/>
        <v>2934.9880098382368</v>
      </c>
      <c r="I51" s="44" t="s">
        <v>126</v>
      </c>
      <c r="J51" s="33">
        <f t="shared" si="4"/>
        <v>2.5238600195025502</v>
      </c>
      <c r="K51" s="34">
        <v>16</v>
      </c>
      <c r="L51" s="45"/>
      <c r="M51" s="46" t="s">
        <v>127</v>
      </c>
      <c r="N51" s="47">
        <f>J37+J38+J39+J40+J51</f>
        <v>13.968945414480075</v>
      </c>
      <c r="O51" s="48" t="s">
        <v>128</v>
      </c>
      <c r="P51" s="39">
        <v>98.513131438295474</v>
      </c>
      <c r="Q51" s="39">
        <f t="shared" si="5"/>
        <v>98.513131438295474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6145.0123388877637</v>
      </c>
      <c r="F52" s="258"/>
      <c r="G52" s="44" t="s">
        <v>129</v>
      </c>
      <c r="H52" s="33">
        <f t="shared" si="3"/>
        <v>6145.0123388877637</v>
      </c>
      <c r="I52" s="44" t="s">
        <v>130</v>
      </c>
      <c r="J52" s="33">
        <f t="shared" si="4"/>
        <v>4.1850401262653776</v>
      </c>
      <c r="K52" s="34">
        <v>17</v>
      </c>
      <c r="L52" s="45"/>
      <c r="M52" s="46" t="s">
        <v>131</v>
      </c>
      <c r="N52" s="47">
        <f>J37+J38+J39+J49+J43</f>
        <v>14.364008504422015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14.364007987650179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13.968938361771791</v>
      </c>
      <c r="O54" s="56" t="s">
        <v>140</v>
      </c>
      <c r="P54" s="39">
        <v>1022.6837776690353</v>
      </c>
      <c r="Q54" s="39">
        <f t="shared" si="5"/>
        <v>1022.6837776690353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51189.860690022295</v>
      </c>
      <c r="K55" s="34">
        <v>20</v>
      </c>
      <c r="L55" s="35" t="s">
        <v>76</v>
      </c>
      <c r="M55" s="36" t="s">
        <v>142</v>
      </c>
      <c r="N55" s="37">
        <f>J37+J38+J39+J49+J50</f>
        <v>14.16237293962633</v>
      </c>
      <c r="O55" s="38" t="s">
        <v>143</v>
      </c>
      <c r="P55" s="39">
        <v>0</v>
      </c>
      <c r="Q55" s="39">
        <f t="shared" si="5"/>
        <v>0</v>
      </c>
      <c r="R55" s="40">
        <f>G61</f>
        <v>1132.6668062178298</v>
      </c>
      <c r="S55" s="40" t="s">
        <v>39</v>
      </c>
      <c r="T55" s="40">
        <f>I61</f>
        <v>1132.6668062178298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14.162372422854492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14.58227630146277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1073.1524089433351</v>
      </c>
      <c r="H58" s="68" t="s">
        <v>39</v>
      </c>
      <c r="I58" s="69">
        <f>C36</f>
        <v>1073.1524100657655</v>
      </c>
      <c r="K58" s="34">
        <v>23</v>
      </c>
      <c r="L58" s="45"/>
      <c r="M58" s="46" t="s">
        <v>149</v>
      </c>
      <c r="N58" s="47">
        <f>J37+J46+J53+J44</f>
        <v>15.000013630752044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846.74969809969252</v>
      </c>
      <c r="H59" s="68" t="s">
        <v>39</v>
      </c>
      <c r="I59" s="69">
        <f t="shared" ref="I59:I60" si="6">C37</f>
        <v>846.7496992706964</v>
      </c>
      <c r="K59" s="34">
        <v>24</v>
      </c>
      <c r="L59" s="45"/>
      <c r="M59" s="46" t="s">
        <v>151</v>
      </c>
      <c r="N59" s="47">
        <f>J52+J53+J44</f>
        <v>14.185040126265378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1121.1969091073308</v>
      </c>
      <c r="H60" s="68" t="s">
        <v>39</v>
      </c>
      <c r="I60" s="69">
        <f t="shared" si="6"/>
        <v>1121.1969087928946</v>
      </c>
      <c r="K60" s="34">
        <v>25</v>
      </c>
      <c r="L60" s="53"/>
      <c r="M60" s="54" t="s">
        <v>153</v>
      </c>
      <c r="N60" s="55">
        <f>J52+J41+J42+J50</f>
        <v>13.767302796976104</v>
      </c>
      <c r="O60" s="56" t="s">
        <v>154</v>
      </c>
      <c r="P60" s="39">
        <v>1132.6668062178298</v>
      </c>
      <c r="Q60" s="71">
        <f t="shared" si="5"/>
        <v>1132.6668062178298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1132.6668062178298</v>
      </c>
      <c r="H61" s="74" t="s">
        <v>39</v>
      </c>
      <c r="I61" s="69">
        <f>C39</f>
        <v>1132.6668062178298</v>
      </c>
      <c r="K61" s="264" t="s">
        <v>155</v>
      </c>
      <c r="L61" s="264"/>
      <c r="M61" s="264"/>
      <c r="N61" s="76">
        <f>SUM(N36:N60)</f>
        <v>359.48190144207268</v>
      </c>
      <c r="U61" s="77" t="s">
        <v>156</v>
      </c>
      <c r="V61" s="78">
        <f>SUMPRODUCT($Q$36:$Q$60,V36:V60)</f>
        <v>1186.9053432936014</v>
      </c>
      <c r="W61" s="78">
        <f>SUMPRODUCT($Q$36:$Q$60,W36:W60)</f>
        <v>98.513131438295474</v>
      </c>
      <c r="X61" s="78">
        <f t="shared" ref="X61:AN61" si="7">SUMPRODUCT($Q$36:$Q$60,X36:X60)</f>
        <v>831.50989518772144</v>
      </c>
      <c r="Y61" s="78">
        <f t="shared" si="7"/>
        <v>1950.7889149994398</v>
      </c>
      <c r="Z61" s="78">
        <f t="shared" si="7"/>
        <v>1171.6655403816305</v>
      </c>
      <c r="AA61" s="78">
        <f t="shared" si="7"/>
        <v>2155.350583886865</v>
      </c>
      <c r="AB61" s="78">
        <f t="shared" si="7"/>
        <v>2222.976907368748</v>
      </c>
      <c r="AC61" s="78">
        <f t="shared" si="7"/>
        <v>1022.6837776690353</v>
      </c>
      <c r="AD61" s="78">
        <f t="shared" si="7"/>
        <v>0</v>
      </c>
      <c r="AE61" s="78">
        <f t="shared" si="7"/>
        <v>732.99676374942601</v>
      </c>
      <c r="AF61" s="78">
        <f t="shared" si="7"/>
        <v>0</v>
      </c>
      <c r="AG61" s="78">
        <f t="shared" si="7"/>
        <v>1186.9053432936014</v>
      </c>
      <c r="AH61" s="78">
        <f t="shared" si="7"/>
        <v>67.626323481882906</v>
      </c>
      <c r="AI61" s="78">
        <f t="shared" si="7"/>
        <v>779.12337461780953</v>
      </c>
      <c r="AJ61" s="78">
        <f t="shared" si="7"/>
        <v>1979.4165043175224</v>
      </c>
      <c r="AK61" s="78">
        <f t="shared" si="7"/>
        <v>1171.6655403816305</v>
      </c>
      <c r="AL61" s="78">
        <f t="shared" si="7"/>
        <v>2155.350583886865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0.39563511443120047</v>
      </c>
      <c r="W64">
        <f t="shared" ref="W64:AN64" si="8">W61/W63</f>
        <v>6.5675420958863653E-2</v>
      </c>
      <c r="X64">
        <f t="shared" si="8"/>
        <v>0.41575494759386072</v>
      </c>
      <c r="Y64">
        <f t="shared" si="8"/>
        <v>0.65026297166647995</v>
      </c>
      <c r="Z64">
        <f t="shared" si="8"/>
        <v>0.58583277019081526</v>
      </c>
      <c r="AA64">
        <f t="shared" si="8"/>
        <v>1.43690038925791</v>
      </c>
      <c r="AB64">
        <f t="shared" si="8"/>
        <v>0.74099230245624936</v>
      </c>
      <c r="AC64">
        <f t="shared" si="8"/>
        <v>1.0226837776690354</v>
      </c>
      <c r="AD64">
        <f t="shared" si="8"/>
        <v>0</v>
      </c>
      <c r="AE64">
        <f t="shared" si="8"/>
        <v>0.58639741099954079</v>
      </c>
      <c r="AF64">
        <f t="shared" si="8"/>
        <v>0</v>
      </c>
      <c r="AG64">
        <f t="shared" si="8"/>
        <v>0.59345267164680071</v>
      </c>
      <c r="AH64">
        <f t="shared" si="8"/>
        <v>3.3813161740941455E-2</v>
      </c>
      <c r="AI64">
        <f t="shared" si="8"/>
        <v>0.38956168730890478</v>
      </c>
      <c r="AJ64">
        <f t="shared" si="8"/>
        <v>0.87974066858556554</v>
      </c>
      <c r="AK64">
        <f t="shared" si="8"/>
        <v>0.46866621615265219</v>
      </c>
      <c r="AL64">
        <f t="shared" si="8"/>
        <v>1.43690038925791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1186.9053432936014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98.513131438295474</v>
      </c>
      <c r="H67" s="6"/>
      <c r="U67" t="s">
        <v>162</v>
      </c>
      <c r="V67" s="82">
        <f>AA15*(1+0.17*(V61/AA16)^3.8)</f>
        <v>2.5125345655271971</v>
      </c>
      <c r="W67" s="82">
        <f t="shared" ref="W67:AN67" si="9">AB15*(1+0.17*(W61/AB16)^3.8)</f>
        <v>2.5000136307520444</v>
      </c>
      <c r="X67" s="82">
        <f t="shared" si="9"/>
        <v>2.5151346070440548</v>
      </c>
      <c r="Y67" s="82">
        <f t="shared" si="9"/>
        <v>3.874227710657248</v>
      </c>
      <c r="Z67" s="82">
        <f t="shared" si="9"/>
        <v>2.555709446524177</v>
      </c>
      <c r="AA67" s="82">
        <f t="shared" si="9"/>
        <v>4.1850401262653776</v>
      </c>
      <c r="AB67" s="82">
        <f t="shared" si="9"/>
        <v>2.636044496194947</v>
      </c>
      <c r="AC67" s="82">
        <f t="shared" si="9"/>
        <v>2.9628136130460887</v>
      </c>
      <c r="AD67" s="82">
        <f t="shared" si="9"/>
        <v>2.5</v>
      </c>
      <c r="AE67" s="82">
        <f t="shared" si="9"/>
        <v>2.5559137599958688</v>
      </c>
      <c r="AF67" s="82">
        <f t="shared" si="9"/>
        <v>2.5</v>
      </c>
      <c r="AG67" s="82">
        <f t="shared" si="9"/>
        <v>2.5585134990755476</v>
      </c>
      <c r="AH67" s="82">
        <f t="shared" si="9"/>
        <v>3.7500016406130445</v>
      </c>
      <c r="AI67" s="82">
        <f t="shared" si="9"/>
        <v>2.5118189429225799</v>
      </c>
      <c r="AJ67" s="82">
        <f t="shared" si="9"/>
        <v>2.7611780482504029</v>
      </c>
      <c r="AK67" s="82">
        <f t="shared" si="9"/>
        <v>2.5238600195025502</v>
      </c>
      <c r="AL67" s="82">
        <f t="shared" si="9"/>
        <v>4.1850401262653776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831.50989518772144</v>
      </c>
      <c r="H68" s="6"/>
    </row>
    <row r="69" spans="6:40" x14ac:dyDescent="0.3">
      <c r="F69" s="4" t="s">
        <v>45</v>
      </c>
      <c r="G69" s="4">
        <f>Y61</f>
        <v>1950.7889149994398</v>
      </c>
      <c r="H69" s="6"/>
    </row>
    <row r="70" spans="6:40" x14ac:dyDescent="0.3">
      <c r="F70" s="4" t="s">
        <v>46</v>
      </c>
      <c r="G70" s="4">
        <f>Z61</f>
        <v>1171.6655403816305</v>
      </c>
      <c r="U70" s="41" t="s">
        <v>65</v>
      </c>
      <c r="V70">
        <f t="shared" ref="V70:V94" si="10">SUMPRODUCT($V$67:$AN$67,V36:AN36)</f>
        <v>15.036394585029747</v>
      </c>
      <c r="X70">
        <v>15.000195603366421</v>
      </c>
    </row>
    <row r="71" spans="6:40" x14ac:dyDescent="0.3">
      <c r="F71" s="4" t="s">
        <v>47</v>
      </c>
      <c r="G71" s="4">
        <f>AA61</f>
        <v>2155.350583886865</v>
      </c>
      <c r="U71" s="41" t="s">
        <v>70</v>
      </c>
      <c r="V71">
        <f t="shared" si="10"/>
        <v>14.024845241286719</v>
      </c>
      <c r="X71">
        <v>13.75090229828113</v>
      </c>
    </row>
    <row r="72" spans="6:40" x14ac:dyDescent="0.3">
      <c r="F72" s="4" t="s">
        <v>48</v>
      </c>
      <c r="G72" s="4">
        <f>AB61</f>
        <v>2222.976907368748</v>
      </c>
      <c r="U72" s="41" t="s">
        <v>75</v>
      </c>
      <c r="V72">
        <f t="shared" si="10"/>
        <v>14.419908331228662</v>
      </c>
      <c r="X72">
        <v>14.225219683523857</v>
      </c>
    </row>
    <row r="73" spans="6:40" x14ac:dyDescent="0.3">
      <c r="F73" s="4" t="s">
        <v>49</v>
      </c>
      <c r="G73" s="4">
        <f>AC61</f>
        <v>1022.6837776690353</v>
      </c>
      <c r="U73" s="41" t="s">
        <v>80</v>
      </c>
      <c r="V73">
        <f t="shared" si="10"/>
        <v>14.419907814456826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14.024845543723899</v>
      </c>
      <c r="X74">
        <v>13.805151472614</v>
      </c>
    </row>
    <row r="75" spans="6:40" x14ac:dyDescent="0.3">
      <c r="F75" s="4" t="s">
        <v>51</v>
      </c>
      <c r="G75" s="4">
        <f>AE61</f>
        <v>732.99676374942601</v>
      </c>
      <c r="U75" s="41" t="s">
        <v>88</v>
      </c>
      <c r="V75">
        <f t="shared" si="10"/>
        <v>14.419908633665841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14.419908116894005</v>
      </c>
      <c r="X76">
        <v>14.326575531725375</v>
      </c>
    </row>
    <row r="77" spans="6:40" x14ac:dyDescent="0.3">
      <c r="F77" s="4" t="s">
        <v>53</v>
      </c>
      <c r="G77" s="4">
        <f>AG61</f>
        <v>1186.9053432936014</v>
      </c>
      <c r="U77" s="41" t="s">
        <v>96</v>
      </c>
      <c r="V77">
        <f t="shared" si="10"/>
        <v>14.839811995502282</v>
      </c>
      <c r="X77">
        <v>13.750902037729439</v>
      </c>
    </row>
    <row r="78" spans="6:40" x14ac:dyDescent="0.3">
      <c r="F78" s="4" t="s">
        <v>54</v>
      </c>
      <c r="G78" s="4">
        <f>AH61</f>
        <v>67.626323481882906</v>
      </c>
      <c r="U78" s="41" t="s">
        <v>100</v>
      </c>
      <c r="V78">
        <f t="shared" si="10"/>
        <v>14.218272766432978</v>
      </c>
      <c r="X78">
        <v>13.750771910176033</v>
      </c>
    </row>
    <row r="79" spans="6:40" x14ac:dyDescent="0.3">
      <c r="F79" s="4" t="s">
        <v>55</v>
      </c>
      <c r="G79" s="4">
        <f>AI61</f>
        <v>779.12337461780953</v>
      </c>
      <c r="U79" s="41" t="s">
        <v>104</v>
      </c>
      <c r="V79">
        <f t="shared" si="10"/>
        <v>14.21827224966114</v>
      </c>
      <c r="X79">
        <v>13.801434953032715</v>
      </c>
    </row>
    <row r="80" spans="6:40" x14ac:dyDescent="0.3">
      <c r="F80" s="4" t="s">
        <v>56</v>
      </c>
      <c r="G80" s="4">
        <f>AJ61</f>
        <v>1979.4165043175224</v>
      </c>
      <c r="U80" s="41" t="s">
        <v>108</v>
      </c>
      <c r="V80">
        <f t="shared" si="10"/>
        <v>14.218273068870154</v>
      </c>
      <c r="X80">
        <v>13.808577453496937</v>
      </c>
    </row>
    <row r="81" spans="6:24" x14ac:dyDescent="0.3">
      <c r="F81" s="4" t="s">
        <v>57</v>
      </c>
      <c r="G81" s="4">
        <f>AK61</f>
        <v>1171.6655403816305</v>
      </c>
      <c r="U81" s="41" t="s">
        <v>112</v>
      </c>
      <c r="V81">
        <f t="shared" si="10"/>
        <v>14.21827255209832</v>
      </c>
      <c r="X81">
        <v>13.855684127365585</v>
      </c>
    </row>
    <row r="82" spans="6:24" x14ac:dyDescent="0.3">
      <c r="F82" s="4" t="s">
        <v>58</v>
      </c>
      <c r="G82" s="4">
        <f>AL61</f>
        <v>2155.350583886865</v>
      </c>
      <c r="U82" s="41" t="s">
        <v>116</v>
      </c>
      <c r="V82">
        <f t="shared" si="10"/>
        <v>14.638176430706597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15.055913759995869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14.783911866258459</v>
      </c>
      <c r="X84">
        <v>13.696318465991869</v>
      </c>
    </row>
    <row r="85" spans="6:24" x14ac:dyDescent="0.3">
      <c r="U85" s="41" t="s">
        <v>128</v>
      </c>
      <c r="V85">
        <f t="shared" si="10"/>
        <v>13.968945414480075</v>
      </c>
      <c r="X85">
        <v>13.75056790087643</v>
      </c>
    </row>
    <row r="86" spans="6:24" x14ac:dyDescent="0.3">
      <c r="U86" s="41" t="s">
        <v>132</v>
      </c>
      <c r="V86">
        <f t="shared" si="10"/>
        <v>14.364008504422017</v>
      </c>
      <c r="X86">
        <v>14.224885286119157</v>
      </c>
    </row>
    <row r="87" spans="6:24" x14ac:dyDescent="0.3">
      <c r="U87" s="41" t="s">
        <v>136</v>
      </c>
      <c r="V87">
        <f t="shared" si="10"/>
        <v>14.364007987650179</v>
      </c>
      <c r="X87">
        <v>14.271991959987805</v>
      </c>
    </row>
    <row r="88" spans="6:24" x14ac:dyDescent="0.3">
      <c r="U88" s="41" t="s">
        <v>140</v>
      </c>
      <c r="V88">
        <f t="shared" si="10"/>
        <v>13.968938361771791</v>
      </c>
      <c r="X88">
        <v>11.68222407686552</v>
      </c>
    </row>
    <row r="89" spans="6:24" x14ac:dyDescent="0.3">
      <c r="U89" s="41" t="s">
        <v>143</v>
      </c>
      <c r="V89">
        <f t="shared" si="10"/>
        <v>14.16237293962633</v>
      </c>
      <c r="X89">
        <v>13.753993881759367</v>
      </c>
    </row>
    <row r="90" spans="6:24" x14ac:dyDescent="0.3">
      <c r="U90" s="41" t="s">
        <v>145</v>
      </c>
      <c r="V90">
        <f t="shared" si="10"/>
        <v>14.162372422854492</v>
      </c>
      <c r="X90">
        <v>13.801100555628015</v>
      </c>
    </row>
    <row r="91" spans="6:24" x14ac:dyDescent="0.3">
      <c r="U91" s="41" t="s">
        <v>148</v>
      </c>
      <c r="V91">
        <f t="shared" si="10"/>
        <v>14.582276301462773</v>
      </c>
      <c r="X91">
        <v>13.225427061632079</v>
      </c>
    </row>
    <row r="92" spans="6:24" x14ac:dyDescent="0.3">
      <c r="U92" s="41" t="s">
        <v>150</v>
      </c>
      <c r="V92">
        <f t="shared" si="10"/>
        <v>15.000013630752044</v>
      </c>
      <c r="X92">
        <v>15.239521451121469</v>
      </c>
    </row>
    <row r="93" spans="6:24" x14ac:dyDescent="0.3">
      <c r="U93" s="41" t="s">
        <v>152</v>
      </c>
      <c r="V93">
        <f t="shared" si="10"/>
        <v>14.185040126265378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13.767302796976104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2.5125345655271971</v>
      </c>
      <c r="K97" s="4" t="s">
        <v>61</v>
      </c>
      <c r="L97" s="76">
        <f>MIN(N36:N43)</f>
        <v>14.024845241286719</v>
      </c>
      <c r="M97" s="135" t="s">
        <v>11</v>
      </c>
      <c r="N97" s="4">
        <v>15</v>
      </c>
      <c r="O97" s="4">
        <v>99999</v>
      </c>
      <c r="P97" s="76">
        <f>L97</f>
        <v>14.024845241286719</v>
      </c>
      <c r="Q97" s="76">
        <f>L98</f>
        <v>14.218272249661137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2.5000136307520444</v>
      </c>
      <c r="K98" s="4" t="s">
        <v>66</v>
      </c>
      <c r="L98" s="76">
        <f>MIN(N44:N49)</f>
        <v>14.218272249661137</v>
      </c>
      <c r="M98" s="135" t="s">
        <v>12</v>
      </c>
      <c r="N98" s="4">
        <v>99999</v>
      </c>
      <c r="O98" s="4">
        <v>15</v>
      </c>
      <c r="P98" s="76">
        <f>L99</f>
        <v>13.968938361771791</v>
      </c>
      <c r="Q98" s="76">
        <f>L100</f>
        <v>13.767302796976104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2.5151346070440548</v>
      </c>
      <c r="K99" s="4" t="s">
        <v>71</v>
      </c>
      <c r="L99" s="76">
        <f>MIN(N50:N54)</f>
        <v>13.968938361771791</v>
      </c>
      <c r="M99" s="135" t="s">
        <v>13</v>
      </c>
      <c r="N99" s="76">
        <f>L101</f>
        <v>14.839811995502282</v>
      </c>
      <c r="O99" s="76">
        <f>L102</f>
        <v>13.968938361771791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3.874227710657248</v>
      </c>
      <c r="K100" s="4" t="s">
        <v>76</v>
      </c>
      <c r="L100" s="76">
        <f>MIN(N55:N60)</f>
        <v>13.767302796976104</v>
      </c>
      <c r="M100" s="135" t="s">
        <v>14</v>
      </c>
      <c r="N100" s="76">
        <f>L104</f>
        <v>14.638176430706597</v>
      </c>
      <c r="O100" s="76">
        <f>L105</f>
        <v>13.767302796976105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2.555709446524177</v>
      </c>
      <c r="K101" s="4" t="s">
        <v>252</v>
      </c>
      <c r="L101" s="76">
        <f>J104+J103+J102+J107+J106</f>
        <v>14.839811995502282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4.1850401262653776</v>
      </c>
      <c r="K102" s="4" t="s">
        <v>253</v>
      </c>
      <c r="L102" s="76">
        <f>J104+J103+J102+J113</f>
        <v>13.968938361771791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2.636044496194947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2.9628136130460887</v>
      </c>
      <c r="K104" s="4" t="s">
        <v>255</v>
      </c>
      <c r="L104" s="76">
        <f>J111+J103+J102+J107+J106</f>
        <v>14.638176430706597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13.767302796976105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2.5559137599958688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2.5585134990755476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3.7500016406130445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2.5118189429225799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2.7611780482504029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2.5238600195025502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4.1850401262653776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2024-01-07T17:20:33Z</dcterms:modified>
</cp:coreProperties>
</file>