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5\"/>
    </mc:Choice>
  </mc:AlternateContent>
  <xr:revisionPtr revIDLastSave="0" documentId="13_ncr:1_{5CB934B6-47BA-44F3-8240-9F56FCC9187E}" xr6:coauthVersionLast="47" xr6:coauthVersionMax="47" xr10:uidLastSave="{00000000-0000-0000-0000-000000000000}"/>
  <bookViews>
    <workbookView xWindow="-396" yWindow="84" windowWidth="15684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100" i="7"/>
  <c r="Q98" i="7" s="1"/>
  <c r="L97" i="7"/>
  <c r="P97" i="7" s="1"/>
  <c r="L99" i="7"/>
  <c r="P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G26" i="7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F28" i="7" s="1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G28" i="7" s="1"/>
  <c r="BM159" i="5"/>
  <c r="BM137" i="5"/>
  <c r="BM148" i="5"/>
  <c r="E69" i="5" l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I26" i="7" s="1"/>
  <c r="AK146" i="5"/>
  <c r="AK157" i="5"/>
  <c r="AJ123" i="5"/>
  <c r="AN59" i="5"/>
  <c r="AO59" i="5" s="1"/>
  <c r="AJ136" i="5"/>
  <c r="H27" i="7" s="1"/>
  <c r="H71" i="5"/>
  <c r="AJ157" i="5"/>
  <c r="AJ146" i="5"/>
  <c r="AJ135" i="5"/>
  <c r="H26" i="7" s="1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G27" i="7" s="1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I27" i="7" s="1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H28" i="7" s="1"/>
  <c r="AJ148" i="5"/>
  <c r="AJ159" i="5"/>
  <c r="AK137" i="5"/>
  <c r="I28" i="7" s="1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F26" i="7" s="1"/>
  <c r="AH157" i="5"/>
  <c r="R74" i="5"/>
  <c r="R75" i="5" s="1"/>
  <c r="AI156" i="5"/>
  <c r="AI134" i="5"/>
  <c r="G25" i="7" s="1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F25" i="7" s="1"/>
  <c r="AH145" i="5"/>
  <c r="AJ156" i="5"/>
  <c r="AJ134" i="5"/>
  <c r="H25" i="7" s="1"/>
  <c r="AJ145" i="5"/>
  <c r="BN134" i="5"/>
  <c r="BN156" i="5"/>
  <c r="BN145" i="5"/>
  <c r="E83" i="5"/>
  <c r="AK134" i="5"/>
  <c r="I25" i="7" s="1"/>
  <c r="AK156" i="5"/>
  <c r="AK145" i="5"/>
  <c r="P69" i="5"/>
  <c r="P70" i="5"/>
  <c r="P71" i="5"/>
  <c r="BL147" i="5"/>
  <c r="BL136" i="5"/>
  <c r="BL158" i="5"/>
  <c r="AH147" i="5"/>
  <c r="AH158" i="5"/>
  <c r="AH136" i="5"/>
  <c r="F27" i="7" s="1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<sst xmlns="http://schemas.openxmlformats.org/spreadsheetml/2006/main" count="2044" uniqueCount="259">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</sst>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14.024845241286719</v>
      </c>
      <c r="L28" s="147">
        <v>14.218272249661137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13.968938361771791</v>
      </c>
      <c r="L29" s="147">
        <v>13.767302796976104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14.839811995502282</v>
      </c>
      <c r="J30" s="4">
        <v>13.968938361771791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14.638176430706597</v>
      </c>
      <c r="J31" s="4">
        <v>13.767302796976105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14.313971457945652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3.6003311361597394E-11</v>
      </c>
      <c r="V44" s="215">
        <f t="shared" si="1"/>
        <v>2.5117131006255642E-11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3.995031395048446E-11</v>
      </c>
      <c r="V45" s="215">
        <f t="shared" si="1"/>
        <v>5.8128215605954777E-11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7.8855319826197614E-12</v>
      </c>
      <c r="T46" s="215">
        <f t="shared" si="1"/>
        <v>3.995031395048446E-11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1.1485877659211151E-11</v>
      </c>
      <c r="T47" s="215">
        <f t="shared" si="1"/>
        <v>5.8128215605954577E-11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3.6003311361597394E-11</v>
      </c>
      <c r="V53" s="216">
        <f t="shared" si="2"/>
        <v>2.5117131006255642E-11</v>
      </c>
      <c r="W53" s="165">
        <f>N40</f>
        <v>2050</v>
      </c>
      <c r="X53" s="165">
        <f>SUM(S53:V53)</f>
        <v>6.6968349647722537E-11</v>
      </c>
      <c r="Y53" s="129">
        <f>W53/X53</f>
        <v>30611475581879.098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3.995031395048446E-11</v>
      </c>
      <c r="V54" s="216">
        <f t="shared" si="2"/>
        <v>5.8128215605954777E-11</v>
      </c>
      <c r="W54" s="165">
        <f>N41</f>
        <v>2050</v>
      </c>
      <c r="X54" s="165">
        <f>SUM(S54:V54)</f>
        <v>1.0392643683630874E-10</v>
      </c>
      <c r="Y54" s="129">
        <f>W54/X54</f>
        <v>19725491053146.473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7.8855319826197614E-12</v>
      </c>
      <c r="T55" s="216">
        <f t="shared" si="2"/>
        <v>3.995031395048446E-11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5.3683753212973731E-11</v>
      </c>
      <c r="Y55" s="129">
        <f>W55/X55</f>
        <v>19633500582915.285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1.1485877659211151E-11</v>
      </c>
      <c r="T56" s="216">
        <f t="shared" si="2"/>
        <v>5.8128215605954577E-11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7.5462000545035233E-11</v>
      </c>
      <c r="Y56" s="129">
        <f>W56/X56</f>
        <v>14682886644898.221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2.5219316921700419E-11</v>
      </c>
      <c r="T58" s="165">
        <f>SUM(T53:T56)</f>
        <v>1.0392643683630855E-10</v>
      </c>
      <c r="U58" s="165">
        <f>SUM(U53:U56)</f>
        <v>8.1801532591951356E-11</v>
      </c>
      <c r="V58" s="165">
        <f>SUM(V53:V56)</f>
        <v>8.9093253892079921E-11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81286896324937.344</v>
      </c>
      <c r="T59" s="120">
        <f>T57/T58</f>
        <v>19725491053146.508</v>
      </c>
      <c r="U59" s="120">
        <f>U57/U58</f>
        <v>12884844166155.703</v>
      </c>
      <c r="V59" s="120">
        <f>V57/V58</f>
        <v>12436407377624.102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475.35823277659892</v>
      </c>
      <c r="T64" s="216">
        <f t="shared" si="3"/>
        <v>0</v>
      </c>
      <c r="U64" s="216">
        <f t="shared" si="3"/>
        <v>463.89705635976554</v>
      </c>
      <c r="V64" s="216">
        <f t="shared" si="3"/>
        <v>312.36687335094871</v>
      </c>
      <c r="W64" s="165">
        <f>W53</f>
        <v>2050</v>
      </c>
      <c r="X64" s="165">
        <f>SUM(S64:V64)</f>
        <v>1251.6221624873133</v>
      </c>
      <c r="Y64" s="129">
        <f>W64/X64</f>
        <v>1.6378744811661796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115.35284272869627</v>
      </c>
      <c r="U65" s="216">
        <f t="shared" si="3"/>
        <v>514.75356964098853</v>
      </c>
      <c r="V65" s="216">
        <f t="shared" si="3"/>
        <v>722.90616941002042</v>
      </c>
      <c r="W65" s="165">
        <f>W54</f>
        <v>2050</v>
      </c>
      <c r="X65" s="165">
        <f>SUM(S65:V65)</f>
        <v>1353.0125817797052</v>
      </c>
      <c r="Y65" s="129">
        <f>W65/X65</f>
        <v>1.5151374256280026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640.99042073819021</v>
      </c>
      <c r="T66" s="216">
        <f t="shared" si="3"/>
        <v>788.03956040067533</v>
      </c>
      <c r="U66" s="216">
        <f t="shared" si="3"/>
        <v>75.349373999246069</v>
      </c>
      <c r="V66" s="216">
        <f t="shared" si="3"/>
        <v>0</v>
      </c>
      <c r="W66" s="165">
        <f>W55</f>
        <v>1054</v>
      </c>
      <c r="X66" s="165">
        <f>SUM(S66:V66)</f>
        <v>1504.3793551381116</v>
      </c>
      <c r="Y66" s="129">
        <f>W66/X66</f>
        <v>0.70062115409928372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933.65134648521087</v>
      </c>
      <c r="T67" s="216">
        <f t="shared" si="3"/>
        <v>1146.6075968706282</v>
      </c>
      <c r="U67" s="216">
        <f t="shared" si="3"/>
        <v>0</v>
      </c>
      <c r="V67" s="216">
        <f t="shared" si="3"/>
        <v>72.726957239030824</v>
      </c>
      <c r="W67" s="165">
        <f>W56</f>
        <v>1108</v>
      </c>
      <c r="X67" s="165">
        <f>SUM(S67:V67)</f>
        <v>2152.9859005948701</v>
      </c>
      <c r="Y67" s="129">
        <f>W67/X67</f>
        <v>0.51463411799113945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1054.0000000000002</v>
      </c>
      <c r="V69" s="165">
        <f>SUM(V64:V67)</f>
        <v>1107.9999999999998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0.99999999999999978</v>
      </c>
      <c r="V70" s="120">
        <f>V68/V69</f>
        <v>1.0000000000000002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778.57711887704397</v>
      </c>
      <c r="T75" s="216">
        <f t="shared" si="4"/>
        <v>0</v>
      </c>
      <c r="U75" s="216">
        <f t="shared" si="4"/>
        <v>759.80515049976896</v>
      </c>
      <c r="V75" s="216">
        <f t="shared" si="4"/>
        <v>511.61773062318684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174.77540917082874</v>
      </c>
      <c r="U76" s="216">
        <f t="shared" si="4"/>
        <v>779.92239833867211</v>
      </c>
      <c r="V76" s="216">
        <f t="shared" si="4"/>
        <v>1095.302192490499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449.09144834417629</v>
      </c>
      <c r="T77" s="216">
        <f t="shared" si="4"/>
        <v>552.11718628381334</v>
      </c>
      <c r="U77" s="216">
        <f t="shared" si="4"/>
        <v>52.79136537201034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480.48883720965625</v>
      </c>
      <c r="T78" s="216">
        <f t="shared" si="4"/>
        <v>590.08338929745571</v>
      </c>
      <c r="U78" s="216">
        <f t="shared" si="4"/>
        <v>0</v>
      </c>
      <c r="V78" s="216">
        <f t="shared" si="4"/>
        <v>37.427773492887944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1708.1574044308763</v>
      </c>
      <c r="T80" s="165">
        <f>SUM(T75:T78)</f>
        <v>1316.9759847520977</v>
      </c>
      <c r="U80" s="165">
        <f>SUM(U75:U78)</f>
        <v>1592.5189142104516</v>
      </c>
      <c r="V80" s="165">
        <f>SUM(V75:V78)</f>
        <v>1644.3476966065739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1.2001235920544564</v>
      </c>
      <c r="T81" s="120">
        <f>T79/T80</f>
        <v>1.5565963417213593</v>
      </c>
      <c r="U81" s="120">
        <f>U79/U80</f>
        <v>0.66184457251646411</v>
      </c>
      <c r="V81" s="120">
        <f>V79/V80</f>
        <v>0.67382342693492991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934.38876859812751</v>
      </c>
      <c r="T86" s="131">
        <f t="shared" si="5"/>
        <v>0</v>
      </c>
      <c r="U86" s="131">
        <f t="shared" si="5"/>
        <v>502.87291502832727</v>
      </c>
      <c r="V86" s="131">
        <f t="shared" si="5"/>
        <v>344.7400125291876</v>
      </c>
      <c r="W86" s="165">
        <f>W75</f>
        <v>2050</v>
      </c>
      <c r="X86" s="165">
        <f>SUM(S86:V86)</f>
        <v>1782.0016961556423</v>
      </c>
      <c r="Y86" s="129">
        <f>W86/X86</f>
        <v>1.1503917220856283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272.05476253816573</v>
      </c>
      <c r="U87" s="131">
        <f t="shared" si="5"/>
        <v>516.18740632447384</v>
      </c>
      <c r="V87" s="131">
        <f t="shared" si="5"/>
        <v>738.04027687329028</v>
      </c>
      <c r="W87" s="165">
        <f>W76</f>
        <v>2050</v>
      </c>
      <c r="X87" s="165">
        <f>SUM(S87:V87)</f>
        <v>1526.2824457359297</v>
      </c>
      <c r="Y87" s="129">
        <f>W87/X87</f>
        <v>1.3431327902166552</v>
      </c>
    </row>
    <row r="88" spans="17:25" ht="15.6" x14ac:dyDescent="0.3">
      <c r="Q88" s="128"/>
      <c r="R88" s="131">
        <v>3</v>
      </c>
      <c r="S88" s="131">
        <f t="shared" si="5"/>
        <v>538.96524214775116</v>
      </c>
      <c r="T88" s="131">
        <f t="shared" si="5"/>
        <v>859.42359237087408</v>
      </c>
      <c r="U88" s="131">
        <f t="shared" si="5"/>
        <v>34.939678647198647</v>
      </c>
      <c r="V88" s="131">
        <f t="shared" si="5"/>
        <v>0</v>
      </c>
      <c r="W88" s="165">
        <f>W77</f>
        <v>1054</v>
      </c>
      <c r="X88" s="165">
        <f>SUM(S88:V88)</f>
        <v>1433.3285131658238</v>
      </c>
      <c r="Y88" s="129">
        <f>W88/X88</f>
        <v>0.73535131012778598</v>
      </c>
    </row>
    <row r="89" spans="17:25" ht="15.6" x14ac:dyDescent="0.3">
      <c r="Q89" s="128"/>
      <c r="R89" s="131">
        <v>4</v>
      </c>
      <c r="S89" s="131">
        <f t="shared" si="5"/>
        <v>576.64598925412156</v>
      </c>
      <c r="T89" s="131">
        <f t="shared" si="5"/>
        <v>918.52164509096031</v>
      </c>
      <c r="U89" s="131">
        <f t="shared" si="5"/>
        <v>0</v>
      </c>
      <c r="V89" s="131">
        <f t="shared" si="5"/>
        <v>25.219710597522088</v>
      </c>
      <c r="W89" s="165">
        <f>W78</f>
        <v>1108</v>
      </c>
      <c r="X89" s="165">
        <f>SUM(S89:V89)</f>
        <v>1520.3873449426039</v>
      </c>
      <c r="Y89" s="129">
        <f>W89/X89</f>
        <v>0.72876165648552416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1053.9999999999998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1.0000000000000002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1074.9131046050695</v>
      </c>
      <c r="T97" s="131">
        <f t="shared" si="6"/>
        <v>0</v>
      </c>
      <c r="U97" s="131">
        <f t="shared" si="6"/>
        <v>578.50083870965727</v>
      </c>
      <c r="V97" s="131">
        <f t="shared" si="6"/>
        <v>396.58605668527321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365.40567229961613</v>
      </c>
      <c r="U98" s="131">
        <f t="shared" si="6"/>
        <v>693.30823133128888</v>
      </c>
      <c r="V98" s="131">
        <f t="shared" si="6"/>
        <v>991.28609636909516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396.32879692668826</v>
      </c>
      <c r="T99" s="131">
        <f t="shared" si="6"/>
        <v>631.97826460465058</v>
      </c>
      <c r="U99" s="131">
        <f t="shared" si="6"/>
        <v>25.692938468661353</v>
      </c>
      <c r="V99" s="131">
        <f t="shared" si="6"/>
        <v>0</v>
      </c>
      <c r="W99" s="165">
        <f>W88</f>
        <v>1054</v>
      </c>
      <c r="X99" s="165">
        <f>SUM(S99:V99)</f>
        <v>1054.0000000000002</v>
      </c>
      <c r="Y99" s="129">
        <f>W99/X99</f>
        <v>0.99999999999999978</v>
      </c>
    </row>
    <row r="100" spans="17:25" ht="15.6" x14ac:dyDescent="0.3">
      <c r="Q100" s="128"/>
      <c r="R100" s="131">
        <v>4</v>
      </c>
      <c r="S100" s="131">
        <f t="shared" si="6"/>
        <v>420.23748633456739</v>
      </c>
      <c r="T100" s="131">
        <f t="shared" si="6"/>
        <v>669.38335559429697</v>
      </c>
      <c r="U100" s="131">
        <f t="shared" si="6"/>
        <v>0</v>
      </c>
      <c r="V100" s="131">
        <f t="shared" si="6"/>
        <v>18.379158071135723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1891.4793878663252</v>
      </c>
      <c r="T102" s="165">
        <f>SUM(T97:T100)</f>
        <v>1666.7672924985636</v>
      </c>
      <c r="U102" s="165">
        <f>SUM(U97:U100)</f>
        <v>1297.5020085096075</v>
      </c>
      <c r="V102" s="165">
        <f>SUM(V97:V100)</f>
        <v>1406.2513111255041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1.0838077396722221</v>
      </c>
      <c r="T103" s="120">
        <f>T101/T102</f>
        <v>1.2299257426193864</v>
      </c>
      <c r="U103" s="120">
        <f>U101/U102</f>
        <v>0.81233014907675616</v>
      </c>
      <c r="V103" s="120">
        <f>V101/V102</f>
        <v>0.78791037649821183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1164.9991422460712</v>
      </c>
      <c r="T108" s="131">
        <f t="shared" ref="T108:V108" si="7">T97*T$103</f>
        <v>0</v>
      </c>
      <c r="U108" s="131">
        <f t="shared" si="7"/>
        <v>469.93367255004438</v>
      </c>
      <c r="V108" s="131">
        <f t="shared" si="7"/>
        <v>312.4742692368348</v>
      </c>
      <c r="W108" s="165">
        <f>W97</f>
        <v>2050</v>
      </c>
      <c r="X108" s="165">
        <f>SUM(S108:V108)</f>
        <v>1947.4070840329503</v>
      </c>
      <c r="Y108" s="129">
        <f>W108/X108</f>
        <v>1.05268180279728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449.42184286044153</v>
      </c>
      <c r="U109" s="131">
        <f t="shared" si="8"/>
        <v>563.19517891348801</v>
      </c>
      <c r="V109" s="131">
        <f t="shared" si="8"/>
        <v>781.04460140761648</v>
      </c>
      <c r="W109" s="165">
        <f>W98</f>
        <v>2050</v>
      </c>
      <c r="X109" s="165">
        <f>SUM(S109:V109)</f>
        <v>1793.661623181546</v>
      </c>
      <c r="Y109" s="129">
        <f>W109/X109</f>
        <v>1.1429134534103307</v>
      </c>
    </row>
    <row r="110" spans="17:25" ht="15.6" x14ac:dyDescent="0.3">
      <c r="Q110" s="70"/>
      <c r="R110" s="131">
        <v>3</v>
      </c>
      <c r="S110" s="131">
        <f t="shared" ref="S110:V110" si="9">S99*S$103</f>
        <v>429.54421756412512</v>
      </c>
      <c r="T110" s="131">
        <f t="shared" si="9"/>
        <v>777.28633641318595</v>
      </c>
      <c r="U110" s="131">
        <f t="shared" si="9"/>
        <v>20.871148536467601</v>
      </c>
      <c r="V110" s="131">
        <f t="shared" si="9"/>
        <v>0</v>
      </c>
      <c r="W110" s="165">
        <f>W99</f>
        <v>1054</v>
      </c>
      <c r="X110" s="165">
        <f>SUM(S110:V110)</f>
        <v>1227.7017025137786</v>
      </c>
      <c r="Y110" s="129">
        <f>W110/X110</f>
        <v>0.85851473353982</v>
      </c>
    </row>
    <row r="111" spans="17:25" ht="15.6" x14ac:dyDescent="0.3">
      <c r="Q111" s="70"/>
      <c r="R111" s="131">
        <v>4</v>
      </c>
      <c r="S111" s="131">
        <f t="shared" ref="S111:V111" si="10">S100*S$103</f>
        <v>455.45664018980381</v>
      </c>
      <c r="T111" s="131">
        <f t="shared" si="10"/>
        <v>823.29182072637252</v>
      </c>
      <c r="U111" s="131">
        <f t="shared" si="10"/>
        <v>0</v>
      </c>
      <c r="V111" s="131">
        <f t="shared" si="10"/>
        <v>14.481129355548697</v>
      </c>
      <c r="W111" s="165">
        <f>W100</f>
        <v>1108</v>
      </c>
      <c r="X111" s="165">
        <f>SUM(S111:V111)</f>
        <v>1293.2295902717251</v>
      </c>
      <c r="Y111" s="129">
        <f>W111/X111</f>
        <v>0.85676975560634527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14.313971457945652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L108" zoomScale="55" zoomScaleNormal="55" workbookViewId="0">
      <selection activeCell="AH134" sqref="AH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3.6003311361597394E-11</v>
      </c>
      <c r="H7" s="132">
        <f>'Trip Length Frequency'!V44</f>
        <v>2.5117131006255642E-11</v>
      </c>
      <c r="I7" s="120">
        <f>SUMPRODUCT(E18:H18,E7:H7)</f>
        <v>7.7765481253787383E-8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3.6003311361597394E-11</v>
      </c>
      <c r="R7" s="132">
        <f t="shared" si="0"/>
        <v>2.5117131006255642E-11</v>
      </c>
      <c r="S7" s="120">
        <f>SUMPRODUCT(O18:R18,O7:R7)</f>
        <v>1.208924619662216E-7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3.6003311361597394E-11</v>
      </c>
      <c r="AB7" s="132">
        <f t="shared" si="1"/>
        <v>2.5117131006255642E-11</v>
      </c>
      <c r="AC7" s="120">
        <f>SUMPRODUCT(Y18:AB18,Y7:AB7)</f>
        <v>1.208924619662216E-7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3.6003311361597394E-11</v>
      </c>
      <c r="AL7" s="132">
        <f t="shared" si="2"/>
        <v>2.5117131006255642E-11</v>
      </c>
      <c r="AM7" s="120">
        <f>SUMPRODUCT(AI18:AL18,AI7:AL7)</f>
        <v>1.369647042665682E-7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3.6003311361597394E-11</v>
      </c>
      <c r="AV7" s="132">
        <f t="shared" si="3"/>
        <v>2.5117131006255642E-11</v>
      </c>
      <c r="AW7" s="120">
        <f>SUMPRODUCT(AS18:AV18,AS7:AV7)</f>
        <v>1.4592055012711289E-7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3.6003311361597394E-11</v>
      </c>
      <c r="BF7" s="132">
        <f t="shared" si="4"/>
        <v>2.5117131006255642E-11</v>
      </c>
      <c r="BG7" s="120">
        <f>SUMPRODUCT(BC18:BF18,BC7:BF7)</f>
        <v>1.5555187777487272E-7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3.6003311361597394E-11</v>
      </c>
      <c r="BP7" s="132">
        <f t="shared" si="5"/>
        <v>2.5117131006255642E-11</v>
      </c>
      <c r="BQ7" s="120">
        <f>SUMPRODUCT(BM18:BP18,BM7:BP7)</f>
        <v>1.7595119169152409E-7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3.995031395048446E-11</v>
      </c>
      <c r="H8" s="132">
        <f>'Trip Length Frequency'!V45</f>
        <v>5.8128215605954777E-11</v>
      </c>
      <c r="I8" s="120">
        <f>SUMPRODUCT(E18:H18,E8:H8)</f>
        <v>1.18501903718941E-7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3.995031395048446E-11</v>
      </c>
      <c r="R8" s="132">
        <f t="shared" si="0"/>
        <v>5.8128215605954777E-11</v>
      </c>
      <c r="S8" s="120">
        <f>SUMPRODUCT(O18:R18,O8:R8)</f>
        <v>1.8832663068958434E-7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3.995031395048446E-11</v>
      </c>
      <c r="AB8" s="132">
        <f t="shared" si="1"/>
        <v>5.8128215605954777E-11</v>
      </c>
      <c r="AC8" s="120">
        <f>SUMPRODUCT(Y18:AB18,Y8:AB8)</f>
        <v>1.8832663068958434E-7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3.995031395048446E-11</v>
      </c>
      <c r="AL8" s="132">
        <f t="shared" si="2"/>
        <v>5.8128215605954777E-11</v>
      </c>
      <c r="AM8" s="120">
        <f>SUMPRODUCT(AI18:AL18,AI8:AL8)</f>
        <v>2.1342963474253578E-7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3.995031395048446E-11</v>
      </c>
      <c r="AV8" s="132">
        <f t="shared" si="3"/>
        <v>5.8128215605954777E-11</v>
      </c>
      <c r="AW8" s="120">
        <f>SUMPRODUCT(AS18:AV18,AS8:AV8)</f>
        <v>2.2741936675708714E-7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3.995031395048446E-11</v>
      </c>
      <c r="BF8" s="132">
        <f t="shared" si="4"/>
        <v>5.8128215605954777E-11</v>
      </c>
      <c r="BG8" s="120">
        <f>SUMPRODUCT(BC18:BF18,BC8:BF8)</f>
        <v>2.424654812686357E-7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3.995031395048446E-11</v>
      </c>
      <c r="BP8" s="132">
        <f t="shared" si="5"/>
        <v>5.8128215605954777E-11</v>
      </c>
      <c r="BQ8" s="120">
        <f>SUMPRODUCT(BM18:BP18,BM8:BP8)</f>
        <v>2.7430218790444024E-7</v>
      </c>
      <c r="BS8" s="129"/>
    </row>
    <row r="9" spans="2:71" x14ac:dyDescent="0.3">
      <c r="C9" s="128"/>
      <c r="D9" s="4" t="s">
        <v>13</v>
      </c>
      <c r="E9" s="132">
        <f>'Trip Length Frequency'!S46</f>
        <v>7.8855319826197614E-12</v>
      </c>
      <c r="F9" s="132">
        <f>'Trip Length Frequency'!T46</f>
        <v>3.995031395048446E-11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1.042271784358461E-7</v>
      </c>
      <c r="K9" s="129"/>
      <c r="M9" s="128"/>
      <c r="N9" s="4" t="s">
        <v>13</v>
      </c>
      <c r="O9" s="132">
        <f t="shared" si="0"/>
        <v>7.8855319826197614E-12</v>
      </c>
      <c r="P9" s="132">
        <f t="shared" si="0"/>
        <v>3.995031395048446E-11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8.7943095513246918E-8</v>
      </c>
      <c r="U9" s="129"/>
      <c r="W9" s="128"/>
      <c r="X9" s="4" t="s">
        <v>13</v>
      </c>
      <c r="Y9" s="132">
        <f t="shared" si="1"/>
        <v>7.8855319826197614E-12</v>
      </c>
      <c r="Z9" s="132">
        <f t="shared" si="1"/>
        <v>3.995031395048446E-11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8.7943095513246918E-8</v>
      </c>
      <c r="AE9" s="129"/>
      <c r="AG9" s="128"/>
      <c r="AH9" s="4" t="s">
        <v>13</v>
      </c>
      <c r="AI9" s="132">
        <f t="shared" si="2"/>
        <v>7.8855319826197614E-12</v>
      </c>
      <c r="AJ9" s="132">
        <f t="shared" si="2"/>
        <v>3.995031395048446E-11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9.9731745898572928E-8</v>
      </c>
      <c r="AO9" s="129"/>
      <c r="AQ9" s="128"/>
      <c r="AR9" s="4" t="s">
        <v>13</v>
      </c>
      <c r="AS9" s="132">
        <f t="shared" si="3"/>
        <v>7.8855319826197614E-12</v>
      </c>
      <c r="AT9" s="132">
        <f t="shared" si="3"/>
        <v>3.995031395048446E-11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1.0631225802278319E-7</v>
      </c>
      <c r="AY9" s="129"/>
      <c r="BA9" s="128"/>
      <c r="BB9" s="4" t="s">
        <v>13</v>
      </c>
      <c r="BC9" s="132">
        <f t="shared" si="4"/>
        <v>7.8855319826197614E-12</v>
      </c>
      <c r="BD9" s="132">
        <f t="shared" si="4"/>
        <v>3.995031395048446E-11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1.1339753731332505E-7</v>
      </c>
      <c r="BI9" s="129"/>
      <c r="BK9" s="128"/>
      <c r="BL9" s="4" t="s">
        <v>13</v>
      </c>
      <c r="BM9" s="132">
        <f t="shared" si="5"/>
        <v>7.8855319826197614E-12</v>
      </c>
      <c r="BN9" s="132">
        <f t="shared" si="5"/>
        <v>3.995031395048446E-11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1.2835135550505978E-7</v>
      </c>
      <c r="BS9" s="129"/>
    </row>
    <row r="10" spans="2:71" x14ac:dyDescent="0.3">
      <c r="C10" s="128"/>
      <c r="D10" s="4" t="s">
        <v>14</v>
      </c>
      <c r="E10" s="132">
        <f>'Trip Length Frequency'!S47</f>
        <v>1.1485877659211151E-11</v>
      </c>
      <c r="F10" s="132">
        <f>'Trip Length Frequency'!T47</f>
        <v>5.8128215605954577E-11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1.4918837245968515E-7</v>
      </c>
      <c r="K10" s="129"/>
      <c r="M10" s="128"/>
      <c r="N10" s="4" t="s">
        <v>14</v>
      </c>
      <c r="O10" s="132">
        <f t="shared" si="0"/>
        <v>1.1485877659211151E-11</v>
      </c>
      <c r="P10" s="132">
        <f t="shared" si="0"/>
        <v>5.8128215605954577E-11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1.2191913588706511E-7</v>
      </c>
      <c r="U10" s="129"/>
      <c r="W10" s="128"/>
      <c r="X10" s="4" t="s">
        <v>14</v>
      </c>
      <c r="Y10" s="132">
        <f t="shared" si="1"/>
        <v>1.1485877659211151E-11</v>
      </c>
      <c r="Z10" s="132">
        <f t="shared" si="1"/>
        <v>5.8128215605954577E-11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1.2191913588706511E-7</v>
      </c>
      <c r="AE10" s="129"/>
      <c r="AG10" s="128"/>
      <c r="AH10" s="4" t="s">
        <v>14</v>
      </c>
      <c r="AI10" s="132">
        <f t="shared" si="2"/>
        <v>1.1485877659211151E-11</v>
      </c>
      <c r="AJ10" s="132">
        <f t="shared" si="2"/>
        <v>5.8128215605954577E-11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1.3828269748583031E-7</v>
      </c>
      <c r="AO10" s="129"/>
      <c r="AQ10" s="128"/>
      <c r="AR10" s="4" t="s">
        <v>14</v>
      </c>
      <c r="AS10" s="132">
        <f t="shared" si="3"/>
        <v>1.1485877659211151E-11</v>
      </c>
      <c r="AT10" s="132">
        <f t="shared" si="3"/>
        <v>5.8128215605954577E-11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1.4741890186399337E-7</v>
      </c>
      <c r="AY10" s="129"/>
      <c r="BA10" s="128"/>
      <c r="BB10" s="4" t="s">
        <v>14</v>
      </c>
      <c r="BC10" s="132">
        <f t="shared" si="4"/>
        <v>1.1485877659211151E-11</v>
      </c>
      <c r="BD10" s="132">
        <f t="shared" si="4"/>
        <v>5.8128215605954577E-11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1.5725730611991322E-7</v>
      </c>
      <c r="BI10" s="129"/>
      <c r="BK10" s="128"/>
      <c r="BL10" s="4" t="s">
        <v>14</v>
      </c>
      <c r="BM10" s="132">
        <f t="shared" si="5"/>
        <v>1.1485877659211151E-11</v>
      </c>
      <c r="BN10" s="132">
        <f t="shared" si="5"/>
        <v>5.8128215605954577E-11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1.7801101400440379E-7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316.02492452208281</v>
      </c>
      <c r="F14" s="139">
        <f t="shared" si="6"/>
        <v>0</v>
      </c>
      <c r="G14" s="139">
        <f t="shared" si="6"/>
        <v>1000.3455724157149</v>
      </c>
      <c r="H14" s="139">
        <f t="shared" si="6"/>
        <v>733.6295030622025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140.47590483008264</v>
      </c>
      <c r="P14" s="139">
        <f t="shared" si="7"/>
        <v>0</v>
      </c>
      <c r="Q14" s="139">
        <f t="shared" si="7"/>
        <v>1248.9570019637101</v>
      </c>
      <c r="R14" s="139">
        <f t="shared" si="7"/>
        <v>797.31364435748696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149.93161682108303</v>
      </c>
      <c r="Z14" s="139">
        <f t="shared" ref="Z14:AB14" si="8">$AC14*(Z$18*Z7*1)/$AC7</f>
        <v>0</v>
      </c>
      <c r="AA14" s="139">
        <f t="shared" si="8"/>
        <v>1333.0267768763338</v>
      </c>
      <c r="AB14" s="139">
        <f t="shared" si="8"/>
        <v>850.98240838259551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159.96439013202522</v>
      </c>
      <c r="AJ14" s="139">
        <f t="shared" ref="AJ14:AL14" si="9">$AM14*(AJ$18*AJ7*1)/$AM7</f>
        <v>0</v>
      </c>
      <c r="AK14" s="139">
        <f t="shared" si="9"/>
        <v>1423.0571492061431</v>
      </c>
      <c r="AL14" s="139">
        <f t="shared" si="9"/>
        <v>909.36250062409852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170.8679958832401</v>
      </c>
      <c r="AT14" s="139">
        <f t="shared" ref="AT14:AV14" si="10">$AW14*(AT$18*AT7*1)/$AW7</f>
        <v>0</v>
      </c>
      <c r="AU14" s="139">
        <f t="shared" si="10"/>
        <v>1520.1490553259025</v>
      </c>
      <c r="AV14" s="139">
        <f t="shared" si="10"/>
        <v>971.92211358676332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182.62611110378691</v>
      </c>
      <c r="BD14" s="139">
        <f t="shared" ref="BD14:BF14" si="11">$BG14*(BD$18*BD7*1)/$BG7</f>
        <v>0</v>
      </c>
      <c r="BE14" s="139">
        <f t="shared" si="11"/>
        <v>1624.6207551483401</v>
      </c>
      <c r="BF14" s="139">
        <f t="shared" si="11"/>
        <v>1039.2885688240276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195.30602184916705</v>
      </c>
      <c r="BN14" s="139">
        <f t="shared" ref="BN14:BP14" si="12">$BQ14*(BN$18*BN7*1)/$BQ7</f>
        <v>0</v>
      </c>
      <c r="BO14" s="139">
        <f t="shared" si="12"/>
        <v>1737.0354926114094</v>
      </c>
      <c r="BP14" s="139">
        <f t="shared" si="12"/>
        <v>1111.8320649587372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207.38764165291187</v>
      </c>
      <c r="G15" s="139">
        <f t="shared" si="6"/>
        <v>728.43254533314757</v>
      </c>
      <c r="H15" s="139">
        <f t="shared" si="6"/>
        <v>1114.1798130139405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112.61366554297408</v>
      </c>
      <c r="Q15" s="139">
        <f t="shared" si="7"/>
        <v>889.63676624069558</v>
      </c>
      <c r="R15" s="139">
        <f t="shared" si="7"/>
        <v>1184.4961193676106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120.19391490255801</v>
      </c>
      <c r="AA15" s="139">
        <f t="shared" si="13"/>
        <v>949.51998285604452</v>
      </c>
      <c r="AB15" s="139">
        <f t="shared" si="13"/>
        <v>1264.2269043214101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128.5051926309105</v>
      </c>
      <c r="AK15" s="139">
        <f t="shared" si="14"/>
        <v>1013.3373134683035</v>
      </c>
      <c r="AL15" s="139">
        <f t="shared" si="14"/>
        <v>1350.541533863053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137.38973493409773</v>
      </c>
      <c r="AU15" s="139">
        <f t="shared" si="15"/>
        <v>1082.3131536726698</v>
      </c>
      <c r="AV15" s="139">
        <f t="shared" si="15"/>
        <v>1443.2362761891386</v>
      </c>
      <c r="AW15" s="120">
        <v>2662.939164795906</v>
      </c>
      <c r="AX15" s="165">
        <f>SUM(AS15:AV15)</f>
        <v>2662.9391647959064</v>
      </c>
      <c r="AY15" s="129">
        <f>AW15/AX15</f>
        <v>0.99999999999999978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146.96577228171773</v>
      </c>
      <c r="BE15" s="139">
        <f t="shared" si="16"/>
        <v>1156.5251643629108</v>
      </c>
      <c r="BF15" s="139">
        <f t="shared" si="16"/>
        <v>1543.0444984315266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157.28738717794704</v>
      </c>
      <c r="BO15" s="139">
        <f t="shared" si="17"/>
        <v>1236.3726335074721</v>
      </c>
      <c r="BP15" s="139">
        <f t="shared" si="17"/>
        <v>1650.5135587338948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163.47241871594855</v>
      </c>
      <c r="F16" s="139">
        <f t="shared" si="6"/>
        <v>828.19706575808186</v>
      </c>
      <c r="G16" s="139">
        <f t="shared" si="6"/>
        <v>62.330515525969631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132.53179900377037</v>
      </c>
      <c r="P16" s="139">
        <f t="shared" si="7"/>
        <v>838.51543927575131</v>
      </c>
      <c r="Q16" s="139">
        <f t="shared" si="7"/>
        <v>141.9362263893901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140.07909276005324</v>
      </c>
      <c r="Z16" s="139">
        <f t="shared" si="18"/>
        <v>886.26641215142058</v>
      </c>
      <c r="AA16" s="139">
        <f t="shared" si="18"/>
        <v>150.0190744550722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147.91093898174464</v>
      </c>
      <c r="AJ16" s="139">
        <f t="shared" si="19"/>
        <v>938.06495723999774</v>
      </c>
      <c r="AK16" s="139">
        <f t="shared" si="19"/>
        <v>158.49911201424445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156.48413408783387</v>
      </c>
      <c r="AT16" s="139">
        <f t="shared" si="20"/>
        <v>993.49127578237972</v>
      </c>
      <c r="AU16" s="139">
        <f t="shared" si="20"/>
        <v>167.69621940377831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165.70634262925745</v>
      </c>
      <c r="BD16" s="139">
        <f t="shared" si="21"/>
        <v>1053.0677712342836</v>
      </c>
      <c r="BE16" s="139">
        <f t="shared" si="21"/>
        <v>177.56434774836868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175.62685534738708</v>
      </c>
      <c r="BN16" s="139">
        <f t="shared" si="22"/>
        <v>1117.1087342171736</v>
      </c>
      <c r="BO16" s="139">
        <f t="shared" si="22"/>
        <v>188.15315109112893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174.87302854102916</v>
      </c>
      <c r="F17" s="139">
        <f t="shared" si="6"/>
        <v>885.00482142496764</v>
      </c>
      <c r="G17" s="139">
        <f t="shared" si="6"/>
        <v>0</v>
      </c>
      <c r="H17" s="139">
        <f t="shared" si="6"/>
        <v>48.122150034003184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146.721472283888</v>
      </c>
      <c r="P17" s="139">
        <f t="shared" si="7"/>
        <v>927.29571480919469</v>
      </c>
      <c r="Q17" s="139">
        <f t="shared" si="7"/>
        <v>0</v>
      </c>
      <c r="R17" s="139">
        <f t="shared" si="7"/>
        <v>98.71605101264791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155.43614139945674</v>
      </c>
      <c r="Z17" s="139">
        <f t="shared" si="23"/>
        <v>982.3733745481253</v>
      </c>
      <c r="AA17" s="139">
        <f t="shared" si="23"/>
        <v>0</v>
      </c>
      <c r="AB17" s="139">
        <f t="shared" si="23"/>
        <v>104.57938994715846</v>
      </c>
      <c r="AC17" s="120">
        <v>1242.3889058947407</v>
      </c>
      <c r="AD17" s="165">
        <f>SUM(Y17:AB17)</f>
        <v>1242.3889058947404</v>
      </c>
      <c r="AE17" s="129">
        <f>AC17/AD17</f>
        <v>1.0000000000000002</v>
      </c>
      <c r="AG17" s="128"/>
      <c r="AH17" s="4" t="s">
        <v>14</v>
      </c>
      <c r="AI17" s="139">
        <f t="shared" ref="AI17:AL17" si="24">$AM17*(AI$18*AI10*1)/$AM10</f>
        <v>164.47953065457941</v>
      </c>
      <c r="AJ17" s="139">
        <f t="shared" si="24"/>
        <v>1042.0248659910394</v>
      </c>
      <c r="AK17" s="139">
        <f t="shared" si="24"/>
        <v>0</v>
      </c>
      <c r="AL17" s="139">
        <f t="shared" si="24"/>
        <v>110.83892986676577</v>
      </c>
      <c r="AM17" s="120">
        <v>1317.3433265123847</v>
      </c>
      <c r="AN17" s="165">
        <f>SUM(AI17:AL17)</f>
        <v>1317.3433265123845</v>
      </c>
      <c r="AO17" s="129">
        <f>AM17/AN17</f>
        <v>1.0000000000000002</v>
      </c>
      <c r="AQ17" s="128"/>
      <c r="AR17" s="4" t="s">
        <v>14</v>
      </c>
      <c r="AS17" s="139">
        <f t="shared" ref="AS17:AV17" si="25">$AW17*(AS$18*AS10*1)/$AW10</f>
        <v>174.39505803669027</v>
      </c>
      <c r="AT17" s="139">
        <f t="shared" si="25"/>
        <v>1106.0162982258664</v>
      </c>
      <c r="AU17" s="139">
        <f t="shared" si="25"/>
        <v>0</v>
      </c>
      <c r="AV17" s="139">
        <f t="shared" si="25"/>
        <v>117.5903413612629</v>
      </c>
      <c r="AW17" s="120">
        <v>1398.0016976238194</v>
      </c>
      <c r="AX17" s="165">
        <f>SUM(AS17:AV17)</f>
        <v>1398.0016976238196</v>
      </c>
      <c r="AY17" s="129">
        <f>AW17/AX17</f>
        <v>0.99999999999999989</v>
      </c>
      <c r="BA17" s="128"/>
      <c r="BB17" s="4" t="s">
        <v>14</v>
      </c>
      <c r="BC17" s="139">
        <f t="shared" ref="BC17:BF17" si="26">$BG17*(BC$18*BC10*1)/$BG10</f>
        <v>185.0727427956129</v>
      </c>
      <c r="BD17" s="139">
        <f t="shared" si="26"/>
        <v>1174.8793135210828</v>
      </c>
      <c r="BE17" s="139">
        <f t="shared" si="26"/>
        <v>0</v>
      </c>
      <c r="BF17" s="139">
        <f t="shared" si="26"/>
        <v>124.84825596248663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196.57114634462897</v>
      </c>
      <c r="BN17" s="139">
        <f t="shared" si="27"/>
        <v>1248.9869443521786</v>
      </c>
      <c r="BO17" s="139">
        <f t="shared" si="27"/>
        <v>0</v>
      </c>
      <c r="BP17" s="139">
        <f t="shared" si="27"/>
        <v>132.65086017486482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654.37037177906052</v>
      </c>
      <c r="F19" s="165">
        <f>SUM(F14:F17)</f>
        <v>1920.5895288359616</v>
      </c>
      <c r="G19" s="165">
        <f>SUM(G14:G17)</f>
        <v>1791.1086332748318</v>
      </c>
      <c r="H19" s="165">
        <f>SUM(H14:H17)</f>
        <v>1895.9314661101462</v>
      </c>
      <c r="K19" s="129"/>
      <c r="M19" s="128"/>
      <c r="N19" s="120" t="s">
        <v>195</v>
      </c>
      <c r="O19" s="165">
        <f>SUM(O14:O17)</f>
        <v>419.72917611774108</v>
      </c>
      <c r="P19" s="165">
        <f>SUM(P14:P17)</f>
        <v>1878.42481962792</v>
      </c>
      <c r="Q19" s="165">
        <f>SUM(Q14:Q17)</f>
        <v>2280.5299945937959</v>
      </c>
      <c r="R19" s="165">
        <f>SUM(R14:R17)</f>
        <v>2080.5258147377453</v>
      </c>
      <c r="U19" s="129"/>
      <c r="W19" s="128"/>
      <c r="X19" s="120" t="s">
        <v>195</v>
      </c>
      <c r="Y19" s="165">
        <f>SUM(Y14:Y17)</f>
        <v>445.44685098059301</v>
      </c>
      <c r="Z19" s="165">
        <f>SUM(Z14:Z17)</f>
        <v>1988.8337016021039</v>
      </c>
      <c r="AA19" s="165">
        <f>SUM(AA14:AA17)</f>
        <v>2432.5658341874505</v>
      </c>
      <c r="AB19" s="165">
        <f>SUM(AB14:AB17)</f>
        <v>2219.7887026511644</v>
      </c>
      <c r="AE19" s="129"/>
      <c r="AG19" s="128"/>
      <c r="AH19" s="120" t="s">
        <v>195</v>
      </c>
      <c r="AI19" s="165">
        <f>SUM(AI14:AI17)</f>
        <v>472.35485976834923</v>
      </c>
      <c r="AJ19" s="165">
        <f>SUM(AJ14:AJ17)</f>
        <v>2108.5950158619476</v>
      </c>
      <c r="AK19" s="165">
        <f>SUM(AK14:AK17)</f>
        <v>2594.8935746886909</v>
      </c>
      <c r="AL19" s="165">
        <f>SUM(AL14:AL17)</f>
        <v>2370.7429643539172</v>
      </c>
      <c r="AO19" s="129"/>
      <c r="AQ19" s="128"/>
      <c r="AR19" s="120" t="s">
        <v>195</v>
      </c>
      <c r="AS19" s="165">
        <f>SUM(AS14:AS17)</f>
        <v>501.74718800776424</v>
      </c>
      <c r="AT19" s="165">
        <f>SUM(AT14:AT17)</f>
        <v>2236.8973089423439</v>
      </c>
      <c r="AU19" s="165">
        <f>SUM(AU14:AU17)</f>
        <v>2770.1584284023506</v>
      </c>
      <c r="AV19" s="165">
        <f>SUM(AV14:AV17)</f>
        <v>2532.7487311371647</v>
      </c>
      <c r="AY19" s="129"/>
      <c r="BA19" s="128"/>
      <c r="BB19" s="120" t="s">
        <v>195</v>
      </c>
      <c r="BC19" s="165">
        <f>SUM(BC14:BC17)</f>
        <v>533.40519652865726</v>
      </c>
      <c r="BD19" s="165">
        <f>SUM(BD14:BD17)</f>
        <v>2374.912857037084</v>
      </c>
      <c r="BE19" s="165">
        <f>SUM(BE14:BE17)</f>
        <v>2958.7102672596197</v>
      </c>
      <c r="BF19" s="165">
        <f>SUM(BF14:BF17)</f>
        <v>2707.1813232180407</v>
      </c>
      <c r="BI19" s="129"/>
      <c r="BK19" s="128"/>
      <c r="BL19" s="120" t="s">
        <v>195</v>
      </c>
      <c r="BM19" s="165">
        <f>SUM(BM14:BM17)</f>
        <v>567.50402354118319</v>
      </c>
      <c r="BN19" s="165">
        <f>SUM(BN14:BN17)</f>
        <v>2523.383065747299</v>
      </c>
      <c r="BO19" s="165">
        <f>SUM(BO14:BO17)</f>
        <v>3161.5612772100103</v>
      </c>
      <c r="BP19" s="165">
        <f>SUM(BP14:BP17)</f>
        <v>2894.9964838674969</v>
      </c>
      <c r="BS19" s="129"/>
    </row>
    <row r="20" spans="3:71" x14ac:dyDescent="0.3">
      <c r="C20" s="128"/>
      <c r="D20" s="120" t="s">
        <v>194</v>
      </c>
      <c r="E20" s="120">
        <f>E18/E19</f>
        <v>3.1327824247705323</v>
      </c>
      <c r="F20" s="120">
        <f>F18/F19</f>
        <v>1.0673805981033708</v>
      </c>
      <c r="G20" s="120">
        <f>G18/G19</f>
        <v>0.58846235254468326</v>
      </c>
      <c r="H20" s="120">
        <f>H18/H19</f>
        <v>0.58440931004392627</v>
      </c>
      <c r="K20" s="129"/>
      <c r="M20" s="128"/>
      <c r="N20" s="120" t="s">
        <v>194</v>
      </c>
      <c r="O20" s="120">
        <f>O18/O19</f>
        <v>3.1639744876573133</v>
      </c>
      <c r="P20" s="120">
        <f>P18/P19</f>
        <v>0.88289708946283563</v>
      </c>
      <c r="Q20" s="120">
        <f>Q18/Q19</f>
        <v>0.84094970765576493</v>
      </c>
      <c r="R20" s="120">
        <f>R18/R19</f>
        <v>0.84350338236892353</v>
      </c>
      <c r="U20" s="129"/>
      <c r="W20" s="128"/>
      <c r="X20" s="120" t="s">
        <v>194</v>
      </c>
      <c r="Y20" s="120">
        <f>Y18/Y19</f>
        <v>2.9813038346516767</v>
      </c>
      <c r="Z20" s="120">
        <f>Z18/Z19</f>
        <v>0.83388359956303759</v>
      </c>
      <c r="AA20" s="120">
        <f>AA18/AA19</f>
        <v>0.7883901867323817</v>
      </c>
      <c r="AB20" s="120">
        <f>AB18/AB19</f>
        <v>0.790584509120701</v>
      </c>
      <c r="AE20" s="129"/>
      <c r="AG20" s="128"/>
      <c r="AH20" s="120" t="s">
        <v>194</v>
      </c>
      <c r="AI20" s="120">
        <f>AI18/AI19</f>
        <v>3.1823515294596585</v>
      </c>
      <c r="AJ20" s="120">
        <f>AJ18/AJ19</f>
        <v>0.89241483832028978</v>
      </c>
      <c r="AK20" s="120">
        <f>AK18/AK19</f>
        <v>0.83705510038204178</v>
      </c>
      <c r="AL20" s="120">
        <f>AL18/AL19</f>
        <v>0.83922080645230845</v>
      </c>
      <c r="AO20" s="129"/>
      <c r="AQ20" s="128"/>
      <c r="AR20" s="120" t="s">
        <v>194</v>
      </c>
      <c r="AS20" s="120">
        <f>AS18/AS19</f>
        <v>3.1910272545121949</v>
      </c>
      <c r="AT20" s="120">
        <f>AT18/AT19</f>
        <v>0.89696182834250293</v>
      </c>
      <c r="AU20" s="120">
        <f>AU18/AU19</f>
        <v>0.83520739958221368</v>
      </c>
      <c r="AV20" s="120">
        <f>AV18/AV19</f>
        <v>0.83719097798933262</v>
      </c>
      <c r="AY20" s="129"/>
      <c r="BA20" s="128"/>
      <c r="BB20" s="120" t="s">
        <v>194</v>
      </c>
      <c r="BC20" s="120">
        <f>BC18/BC19</f>
        <v>3.1993651835250838</v>
      </c>
      <c r="BD20" s="120">
        <f>BD18/BD19</f>
        <v>0.90136640763442155</v>
      </c>
      <c r="BE20" s="120">
        <f>BE18/BE19</f>
        <v>0.83342356460868072</v>
      </c>
      <c r="BF20" s="120">
        <f>BF18/BF19</f>
        <v>0.83523260233426788</v>
      </c>
      <c r="BI20" s="129"/>
      <c r="BK20" s="128"/>
      <c r="BL20" s="120" t="s">
        <v>194</v>
      </c>
      <c r="BM20" s="120">
        <f>BM18/BM19</f>
        <v>3.4014885324594357</v>
      </c>
      <c r="BN20" s="120">
        <f>BN18/BN19</f>
        <v>0.96043968143566527</v>
      </c>
      <c r="BO20" s="120">
        <f>BO18/BO19</f>
        <v>0.8820382981290068</v>
      </c>
      <c r="BP20" s="120">
        <f>BP18/BP19</f>
        <v>0.88377950030432306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990.03732933221499</v>
      </c>
      <c r="F25" s="139">
        <f t="shared" si="28"/>
        <v>0</v>
      </c>
      <c r="G25" s="139">
        <f t="shared" si="28"/>
        <v>588.6657089014094</v>
      </c>
      <c r="H25" s="139">
        <f t="shared" si="28"/>
        <v>428.73991171245024</v>
      </c>
      <c r="I25" s="120">
        <f>I14</f>
        <v>2050</v>
      </c>
      <c r="J25" s="165">
        <f>SUM(E25:H25)</f>
        <v>2007.4429499460746</v>
      </c>
      <c r="K25" s="129">
        <f>I25/J25</f>
        <v>1.0211996311302738</v>
      </c>
      <c r="M25" s="128"/>
      <c r="N25" s="4" t="s">
        <v>11</v>
      </c>
      <c r="O25" s="139">
        <f t="shared" ref="O25:R28" si="29">O14*O$20</f>
        <v>444.46217901295825</v>
      </c>
      <c r="P25" s="139">
        <f t="shared" si="29"/>
        <v>0</v>
      </c>
      <c r="Q25" s="139">
        <f t="shared" si="29"/>
        <v>1050.3100256760026</v>
      </c>
      <c r="R25" s="139">
        <f t="shared" si="29"/>
        <v>672.53675582443327</v>
      </c>
      <c r="S25" s="120">
        <f>S14</f>
        <v>2186.7465511512801</v>
      </c>
      <c r="T25" s="165">
        <f>SUM(O25:R25)</f>
        <v>2167.3089605133941</v>
      </c>
      <c r="U25" s="129">
        <f>S25/T25</f>
        <v>1.0089685370161905</v>
      </c>
      <c r="W25" s="128"/>
      <c r="X25" s="4" t="s">
        <v>11</v>
      </c>
      <c r="Y25" s="139">
        <f>Y14*Y$20</f>
        <v>446.99170416422066</v>
      </c>
      <c r="Z25" s="139">
        <f t="shared" ref="Z25:AB25" si="30">Z14*Z$20</f>
        <v>0</v>
      </c>
      <c r="AA25" s="139">
        <f t="shared" si="30"/>
        <v>1050.9452295407978</v>
      </c>
      <c r="AB25" s="139">
        <f t="shared" si="30"/>
        <v>672.77350960150613</v>
      </c>
      <c r="AC25" s="120">
        <f>AC14</f>
        <v>2333.9408020800124</v>
      </c>
      <c r="AD25" s="165">
        <f>SUM(Y25:AB25)</f>
        <v>2170.7104433065247</v>
      </c>
      <c r="AE25" s="129">
        <f>AC25/AD25</f>
        <v>1.0751967445850805</v>
      </c>
      <c r="AG25" s="128"/>
      <c r="AH25" s="4" t="s">
        <v>11</v>
      </c>
      <c r="AI25" s="139">
        <f t="shared" ref="AI25:AL28" si="31">AI14*AI$20</f>
        <v>509.06292159573195</v>
      </c>
      <c r="AJ25" s="139">
        <f t="shared" si="31"/>
        <v>0</v>
      </c>
      <c r="AK25" s="139">
        <f t="shared" si="31"/>
        <v>1191.1772448781303</v>
      </c>
      <c r="AL25" s="139">
        <f t="shared" si="31"/>
        <v>763.15593113124385</v>
      </c>
      <c r="AM25" s="120">
        <f>AM14</f>
        <v>2492.3840399622668</v>
      </c>
      <c r="AN25" s="165">
        <f>SUM(AI25:AL25)</f>
        <v>2463.3960976051062</v>
      </c>
      <c r="AO25" s="129">
        <f>AM25/AN25</f>
        <v>1.0117674710881219</v>
      </c>
      <c r="AQ25" s="128"/>
      <c r="AR25" s="4" t="s">
        <v>11</v>
      </c>
      <c r="AS25" s="139">
        <f t="shared" ref="AS25:AV28" si="32">AS14*AS$20</f>
        <v>545.24443178729666</v>
      </c>
      <c r="AT25" s="139">
        <f t="shared" si="32"/>
        <v>0</v>
      </c>
      <c r="AU25" s="139">
        <f t="shared" si="32"/>
        <v>1269.6397394761057</v>
      </c>
      <c r="AV25" s="139">
        <f t="shared" si="32"/>
        <v>813.68442480316162</v>
      </c>
      <c r="AW25" s="120">
        <f>AW14</f>
        <v>2662.939164795906</v>
      </c>
      <c r="AX25" s="165">
        <f>SUM(AS25:AV25)</f>
        <v>2628.5685960665642</v>
      </c>
      <c r="AY25" s="129">
        <f>AW25/AX25</f>
        <v>1.013075773932921</v>
      </c>
      <c r="BA25" s="128"/>
      <c r="BB25" s="4" t="s">
        <v>11</v>
      </c>
      <c r="BC25" s="139">
        <f t="shared" ref="BC25:BF28" si="33">BC14*BC$20</f>
        <v>584.28762146803956</v>
      </c>
      <c r="BD25" s="139">
        <f t="shared" si="33"/>
        <v>0</v>
      </c>
      <c r="BE25" s="139">
        <f t="shared" si="33"/>
        <v>1353.9972208929762</v>
      </c>
      <c r="BF25" s="139">
        <f t="shared" si="33"/>
        <v>868.04769591514946</v>
      </c>
      <c r="BG25" s="120">
        <f>BG14</f>
        <v>2846.535435076155</v>
      </c>
      <c r="BH25" s="165">
        <f>SUM(BC25:BF25)</f>
        <v>2806.332538276165</v>
      </c>
      <c r="BI25" s="129">
        <f>BG25/BH25</f>
        <v>1.0143257779509927</v>
      </c>
      <c r="BK25" s="128"/>
      <c r="BL25" s="4" t="s">
        <v>11</v>
      </c>
      <c r="BM25" s="139">
        <f t="shared" ref="BM25:BP28" si="34">BM14*BM$20</f>
        <v>664.33119364021377</v>
      </c>
      <c r="BN25" s="139">
        <f t="shared" si="34"/>
        <v>0</v>
      </c>
      <c r="BO25" s="139">
        <f t="shared" si="34"/>
        <v>1532.1318296926486</v>
      </c>
      <c r="BP25" s="139">
        <f t="shared" si="34"/>
        <v>982.6143867915564</v>
      </c>
      <c r="BQ25" s="120">
        <f>BQ14</f>
        <v>3044.1735794193137</v>
      </c>
      <c r="BR25" s="165">
        <f>SUM(BM25:BP25)</f>
        <v>3179.0774101244187</v>
      </c>
      <c r="BS25" s="129">
        <f>BQ25/BR25</f>
        <v>0.95756510040445186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221.36154498673261</v>
      </c>
      <c r="G26" s="139">
        <f t="shared" si="28"/>
        <v>428.65512929685565</v>
      </c>
      <c r="H26" s="139">
        <f t="shared" si="28"/>
        <v>651.13705578834777</v>
      </c>
      <c r="I26" s="120">
        <f>I15</f>
        <v>2050</v>
      </c>
      <c r="J26" s="165">
        <f>SUM(E26:H26)</f>
        <v>1301.153730071936</v>
      </c>
      <c r="K26" s="129">
        <f>I26/J26</f>
        <v>1.575524822794508</v>
      </c>
      <c r="M26" s="128"/>
      <c r="N26" s="4" t="s">
        <v>12</v>
      </c>
      <c r="O26" s="139">
        <f t="shared" si="29"/>
        <v>0</v>
      </c>
      <c r="P26" s="139">
        <f t="shared" si="29"/>
        <v>99.426277541633027</v>
      </c>
      <c r="Q26" s="139">
        <f t="shared" si="29"/>
        <v>748.13977848993306</v>
      </c>
      <c r="R26" s="139">
        <f t="shared" si="29"/>
        <v>999.1264830894437</v>
      </c>
      <c r="S26" s="120">
        <f>S15</f>
        <v>2186.7465511512801</v>
      </c>
      <c r="T26" s="165">
        <f>SUM(O26:R26)</f>
        <v>1846.6925391210098</v>
      </c>
      <c r="U26" s="129">
        <f>S26/T26</f>
        <v>1.1841421919601893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100.2277344045185</v>
      </c>
      <c r="AA26" s="139">
        <f t="shared" si="35"/>
        <v>748.59223659000486</v>
      </c>
      <c r="AB26" s="139">
        <f t="shared" si="35"/>
        <v>999.47820657012539</v>
      </c>
      <c r="AC26" s="120">
        <f>AC15</f>
        <v>2333.9408020800124</v>
      </c>
      <c r="AD26" s="165">
        <f>SUM(Y26:AB26)</f>
        <v>1848.2981775646488</v>
      </c>
      <c r="AE26" s="129">
        <f>AC26/AD26</f>
        <v>1.2627512326800296</v>
      </c>
      <c r="AG26" s="128"/>
      <c r="AH26" s="4" t="s">
        <v>12</v>
      </c>
      <c r="AI26" s="139">
        <f t="shared" si="31"/>
        <v>0</v>
      </c>
      <c r="AJ26" s="139">
        <f t="shared" si="31"/>
        <v>114.67994070503168</v>
      </c>
      <c r="AK26" s="139">
        <f t="shared" si="31"/>
        <v>848.21916664607932</v>
      </c>
      <c r="AL26" s="139">
        <f t="shared" si="31"/>
        <v>1133.4025551958889</v>
      </c>
      <c r="AM26" s="120">
        <f>AM15</f>
        <v>2492.3840399622668</v>
      </c>
      <c r="AN26" s="165">
        <f>SUM(AI26:AL26)</f>
        <v>2096.301662547</v>
      </c>
      <c r="AO26" s="129">
        <f>AM26/AN26</f>
        <v>1.1889434066154525</v>
      </c>
      <c r="AQ26" s="128"/>
      <c r="AR26" s="4" t="s">
        <v>12</v>
      </c>
      <c r="AS26" s="139">
        <f t="shared" si="32"/>
        <v>0</v>
      </c>
      <c r="AT26" s="139">
        <f t="shared" si="32"/>
        <v>123.23334784198015</v>
      </c>
      <c r="AU26" s="139">
        <f t="shared" si="32"/>
        <v>903.9559546125754</v>
      </c>
      <c r="AV26" s="139">
        <f t="shared" si="32"/>
        <v>1208.2643895324675</v>
      </c>
      <c r="AW26" s="120">
        <f>AW15</f>
        <v>2662.939164795906</v>
      </c>
      <c r="AX26" s="165">
        <f>SUM(AS26:AV26)</f>
        <v>2235.4536919870229</v>
      </c>
      <c r="AY26" s="129">
        <f>AW26/AX26</f>
        <v>1.1912298493774232</v>
      </c>
      <c r="BA26" s="128"/>
      <c r="BB26" s="4" t="s">
        <v>12</v>
      </c>
      <c r="BC26" s="139">
        <f t="shared" si="33"/>
        <v>0</v>
      </c>
      <c r="BD26" s="139">
        <f t="shared" si="33"/>
        <v>132.47001020679036</v>
      </c>
      <c r="BE26" s="139">
        <f t="shared" si="33"/>
        <v>963.87532504297747</v>
      </c>
      <c r="BF26" s="139">
        <f t="shared" si="33"/>
        <v>1288.801071942539</v>
      </c>
      <c r="BG26" s="120">
        <f>BG15</f>
        <v>2846.535435076155</v>
      </c>
      <c r="BH26" s="165">
        <f>SUM(BC26:BF26)</f>
        <v>2385.1464071923069</v>
      </c>
      <c r="BI26" s="129">
        <f>BG26/BH26</f>
        <v>1.1934426442303705</v>
      </c>
      <c r="BK26" s="128"/>
      <c r="BL26" s="4" t="s">
        <v>12</v>
      </c>
      <c r="BM26" s="139">
        <f t="shared" si="34"/>
        <v>0</v>
      </c>
      <c r="BN26" s="139">
        <f t="shared" si="34"/>
        <v>151.0650480350356</v>
      </c>
      <c r="BO26" s="139">
        <f t="shared" si="34"/>
        <v>1090.5280135122089</v>
      </c>
      <c r="BP26" s="139">
        <f t="shared" si="34"/>
        <v>1458.6900481833516</v>
      </c>
      <c r="BQ26" s="120">
        <f>BQ15</f>
        <v>3044.1735794193137</v>
      </c>
      <c r="BR26" s="165">
        <f>SUM(BM26:BP26)</f>
        <v>2700.2831097305962</v>
      </c>
      <c r="BS26" s="129">
        <f>BQ26/BR26</f>
        <v>1.1273534869175355</v>
      </c>
    </row>
    <row r="27" spans="3:71" x14ac:dyDescent="0.3">
      <c r="C27" s="128"/>
      <c r="D27" s="4" t="s">
        <v>13</v>
      </c>
      <c r="E27" s="139">
        <f t="shared" si="28"/>
        <v>512.12352028805299</v>
      </c>
      <c r="F27" s="139">
        <f t="shared" si="28"/>
        <v>884.00147939631813</v>
      </c>
      <c r="G27" s="139">
        <f t="shared" si="28"/>
        <v>36.679161801734992</v>
      </c>
      <c r="H27" s="139">
        <f t="shared" si="28"/>
        <v>0</v>
      </c>
      <c r="I27" s="120">
        <f>I16</f>
        <v>1054</v>
      </c>
      <c r="J27" s="165">
        <f>SUM(E27:H27)</f>
        <v>1432.8041614861063</v>
      </c>
      <c r="K27" s="129">
        <f>I27/J27</f>
        <v>0.73562042066292566</v>
      </c>
      <c r="M27" s="128"/>
      <c r="N27" s="4" t="s">
        <v>13</v>
      </c>
      <c r="O27" s="139">
        <f t="shared" si="29"/>
        <v>419.32723085125639</v>
      </c>
      <c r="P27" s="139">
        <f t="shared" si="29"/>
        <v>740.32284080621196</v>
      </c>
      <c r="Q27" s="139">
        <f t="shared" si="29"/>
        <v>119.36122808792007</v>
      </c>
      <c r="R27" s="139">
        <f t="shared" si="29"/>
        <v>0</v>
      </c>
      <c r="S27" s="120">
        <f>S16</f>
        <v>1112.9834646689119</v>
      </c>
      <c r="T27" s="165">
        <f>SUM(O27:R27)</f>
        <v>1279.0112997453884</v>
      </c>
      <c r="U27" s="129">
        <f>S27/T27</f>
        <v>0.87019048611257188</v>
      </c>
      <c r="W27" s="128"/>
      <c r="X27" s="4" t="s">
        <v>13</v>
      </c>
      <c r="Y27" s="139">
        <f t="shared" ref="Y27:AB27" si="36">Y16*Y$20</f>
        <v>417.61833640007467</v>
      </c>
      <c r="Z27" s="139">
        <f t="shared" si="36"/>
        <v>739.04302593664522</v>
      </c>
      <c r="AA27" s="139">
        <f t="shared" si="36"/>
        <v>118.27356612305344</v>
      </c>
      <c r="AB27" s="139">
        <f t="shared" si="36"/>
        <v>0</v>
      </c>
      <c r="AC27" s="120">
        <f>AC16</f>
        <v>1176.364579366546</v>
      </c>
      <c r="AD27" s="165">
        <f>SUM(Y27:AB27)</f>
        <v>1274.9349284597731</v>
      </c>
      <c r="AE27" s="129">
        <f>AC27/AD27</f>
        <v>0.92268597644249317</v>
      </c>
      <c r="AG27" s="128"/>
      <c r="AH27" s="4" t="s">
        <v>13</v>
      </c>
      <c r="AI27" s="139">
        <f t="shared" si="31"/>
        <v>470.70460289236928</v>
      </c>
      <c r="AJ27" s="139">
        <f t="shared" si="31"/>
        <v>837.1430871492621</v>
      </c>
      <c r="AK27" s="139">
        <f t="shared" si="31"/>
        <v>132.67249011754788</v>
      </c>
      <c r="AL27" s="139">
        <f t="shared" si="31"/>
        <v>0</v>
      </c>
      <c r="AM27" s="120">
        <f>AM16</f>
        <v>1244.4750082359867</v>
      </c>
      <c r="AN27" s="165">
        <f>SUM(AI27:AL27)</f>
        <v>1440.5201801591791</v>
      </c>
      <c r="AO27" s="129">
        <f>AM27/AN27</f>
        <v>0.86390668133401005</v>
      </c>
      <c r="AQ27" s="128"/>
      <c r="AR27" s="4" t="s">
        <v>13</v>
      </c>
      <c r="AS27" s="139">
        <f t="shared" si="32"/>
        <v>499.34513677301868</v>
      </c>
      <c r="AT27" s="139">
        <f t="shared" si="32"/>
        <v>891.12375116808914</v>
      </c>
      <c r="AU27" s="139">
        <f t="shared" si="32"/>
        <v>140.06112332799805</v>
      </c>
      <c r="AV27" s="139">
        <f t="shared" si="32"/>
        <v>0</v>
      </c>
      <c r="AW27" s="120">
        <f>AW16</f>
        <v>1317.6716292739918</v>
      </c>
      <c r="AX27" s="165">
        <f>SUM(AS27:AV27)</f>
        <v>1530.5300112691059</v>
      </c>
      <c r="AY27" s="129">
        <f>AW27/AX27</f>
        <v>0.86092505182658052</v>
      </c>
      <c r="BA27" s="128"/>
      <c r="BB27" s="4" t="s">
        <v>13</v>
      </c>
      <c r="BC27" s="139">
        <f t="shared" si="33"/>
        <v>530.15510329732467</v>
      </c>
      <c r="BD27" s="139">
        <f t="shared" si="33"/>
        <v>949.19991395303305</v>
      </c>
      <c r="BE27" s="139">
        <f t="shared" si="33"/>
        <v>147.98631164786079</v>
      </c>
      <c r="BF27" s="139">
        <f t="shared" si="33"/>
        <v>0</v>
      </c>
      <c r="BG27" s="120">
        <f>BG16</f>
        <v>1396.3384616119097</v>
      </c>
      <c r="BH27" s="165">
        <f>SUM(BC27:BF27)</f>
        <v>1627.3413288982185</v>
      </c>
      <c r="BI27" s="129">
        <f>BG27/BH27</f>
        <v>0.85804891500991498</v>
      </c>
      <c r="BK27" s="128"/>
      <c r="BL27" s="4" t="s">
        <v>13</v>
      </c>
      <c r="BM27" s="139">
        <f t="shared" si="34"/>
        <v>597.39273445604931</v>
      </c>
      <c r="BN27" s="139">
        <f t="shared" si="34"/>
        <v>1072.9155568205415</v>
      </c>
      <c r="BO27" s="139">
        <f t="shared" si="34"/>
        <v>165.95828517602925</v>
      </c>
      <c r="BP27" s="139">
        <f t="shared" si="34"/>
        <v>0</v>
      </c>
      <c r="BQ27" s="120">
        <f>BQ16</f>
        <v>1480.8887406556896</v>
      </c>
      <c r="BR27" s="165">
        <f>SUM(BM27:BP27)</f>
        <v>1836.26657645262</v>
      </c>
      <c r="BS27" s="129">
        <f>BQ27/BR27</f>
        <v>0.80646718708812704</v>
      </c>
    </row>
    <row r="28" spans="3:71" x14ac:dyDescent="0.3">
      <c r="C28" s="128"/>
      <c r="D28" s="4" t="s">
        <v>14</v>
      </c>
      <c r="E28" s="139">
        <f t="shared" si="28"/>
        <v>547.83915037973179</v>
      </c>
      <c r="F28" s="139">
        <f t="shared" si="28"/>
        <v>944.6369756169488</v>
      </c>
      <c r="G28" s="139">
        <f t="shared" si="28"/>
        <v>0</v>
      </c>
      <c r="H28" s="139">
        <f t="shared" si="28"/>
        <v>28.123032499202104</v>
      </c>
      <c r="I28" s="120">
        <f>I17</f>
        <v>1108</v>
      </c>
      <c r="J28" s="165">
        <f>SUM(E28:H28)</f>
        <v>1520.5991584958826</v>
      </c>
      <c r="K28" s="129">
        <f>I28/J28</f>
        <v>0.72866014281895986</v>
      </c>
      <c r="M28" s="128"/>
      <c r="N28" s="4" t="s">
        <v>14</v>
      </c>
      <c r="O28" s="139">
        <f t="shared" si="29"/>
        <v>464.22299509774126</v>
      </c>
      <c r="P28" s="139">
        <f t="shared" si="29"/>
        <v>818.70668767639768</v>
      </c>
      <c r="Q28" s="139">
        <f t="shared" si="29"/>
        <v>0</v>
      </c>
      <c r="R28" s="139">
        <f t="shared" si="29"/>
        <v>83.267322923271706</v>
      </c>
      <c r="S28" s="120">
        <f>S17</f>
        <v>1172.7332381057306</v>
      </c>
      <c r="T28" s="165">
        <f>SUM(O28:R28)</f>
        <v>1366.1970056974105</v>
      </c>
      <c r="U28" s="129">
        <f>S28/T28</f>
        <v>0.85839248162242798</v>
      </c>
      <c r="W28" s="128"/>
      <c r="X28" s="4" t="s">
        <v>14</v>
      </c>
      <c r="Y28" s="139">
        <f t="shared" ref="Y28:AB28" si="37">Y17*Y$20</f>
        <v>463.40236439766062</v>
      </c>
      <c r="Z28" s="139">
        <f t="shared" si="37"/>
        <v>819.1850456830789</v>
      </c>
      <c r="AA28" s="139">
        <f t="shared" si="37"/>
        <v>0</v>
      </c>
      <c r="AB28" s="139">
        <f t="shared" si="37"/>
        <v>82.678845665516647</v>
      </c>
      <c r="AC28" s="120">
        <f>AC17</f>
        <v>1242.3889058947407</v>
      </c>
      <c r="AD28" s="165">
        <f>SUM(Y28:AB28)</f>
        <v>1365.2662557462563</v>
      </c>
      <c r="AE28" s="129">
        <f>AC28/AD28</f>
        <v>0.90999751928655792</v>
      </c>
      <c r="AG28" s="128"/>
      <c r="AH28" s="4" t="s">
        <v>14</v>
      </c>
      <c r="AI28" s="139">
        <f t="shared" si="31"/>
        <v>523.4316859434075</v>
      </c>
      <c r="AJ28" s="139">
        <f t="shared" si="31"/>
        <v>929.91845230911508</v>
      </c>
      <c r="AK28" s="139">
        <f t="shared" si="31"/>
        <v>0</v>
      </c>
      <c r="AL28" s="139">
        <f t="shared" si="31"/>
        <v>93.01833610909803</v>
      </c>
      <c r="AM28" s="120">
        <f>AM17</f>
        <v>1317.3433265123847</v>
      </c>
      <c r="AN28" s="165">
        <f>SUM(AI28:AL28)</f>
        <v>1546.3684743616207</v>
      </c>
      <c r="AO28" s="129">
        <f>AM28/AN28</f>
        <v>0.85189484159408824</v>
      </c>
      <c r="AQ28" s="128"/>
      <c r="AR28" s="4" t="s">
        <v>14</v>
      </c>
      <c r="AS28" s="139">
        <f t="shared" si="32"/>
        <v>556.49938324731465</v>
      </c>
      <c r="AT28" s="139">
        <f t="shared" si="32"/>
        <v>992.0544010332801</v>
      </c>
      <c r="AU28" s="139">
        <f t="shared" si="32"/>
        <v>0</v>
      </c>
      <c r="AV28" s="139">
        <f t="shared" si="32"/>
        <v>98.445572886335157</v>
      </c>
      <c r="AW28" s="120">
        <f>AW17</f>
        <v>1398.0016976238194</v>
      </c>
      <c r="AX28" s="165">
        <f>SUM(AS28:AV28)</f>
        <v>1646.9993571669299</v>
      </c>
      <c r="AY28" s="129">
        <f>AW28/AX28</f>
        <v>0.84881739117893673</v>
      </c>
      <c r="BA28" s="128"/>
      <c r="BB28" s="4" t="s">
        <v>14</v>
      </c>
      <c r="BC28" s="139">
        <f t="shared" si="33"/>
        <v>592.11528971977668</v>
      </c>
      <c r="BD28" s="139">
        <f t="shared" si="33"/>
        <v>1058.9967462324937</v>
      </c>
      <c r="BE28" s="139">
        <f t="shared" si="33"/>
        <v>0</v>
      </c>
      <c r="BF28" s="139">
        <f t="shared" si="33"/>
        <v>104.27733372444249</v>
      </c>
      <c r="BG28" s="120">
        <f>BG17</f>
        <v>1484.8003122791824</v>
      </c>
      <c r="BH28" s="165">
        <f>SUM(BC28:BF28)</f>
        <v>1755.3893696767129</v>
      </c>
      <c r="BI28" s="129">
        <f>BG28/BH28</f>
        <v>0.84585240057175215</v>
      </c>
      <c r="BK28" s="128"/>
      <c r="BL28" s="4" t="s">
        <v>14</v>
      </c>
      <c r="BM28" s="139">
        <f t="shared" si="34"/>
        <v>668.63450010366103</v>
      </c>
      <c r="BN28" s="139">
        <f t="shared" si="34"/>
        <v>1199.5766229509113</v>
      </c>
      <c r="BO28" s="139">
        <f t="shared" si="34"/>
        <v>0</v>
      </c>
      <c r="BP28" s="139">
        <f t="shared" si="34"/>
        <v>117.23411092028066</v>
      </c>
      <c r="BQ28" s="120">
        <f>BQ17</f>
        <v>1578.2089508716722</v>
      </c>
      <c r="BR28" s="165">
        <f>SUM(BM28:BP28)</f>
        <v>1985.4452339748532</v>
      </c>
      <c r="BS28" s="129">
        <f>BQ28/BR28</f>
        <v>0.79488918851320034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2049.9999999999995</v>
      </c>
      <c r="G30" s="165">
        <f>SUM(G25:G28)</f>
        <v>1054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1754.9305618371482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1881.7414801634088</v>
      </c>
      <c r="AK30" s="165">
        <f>SUM(AK25:AK28)</f>
        <v>2172.0689016417577</v>
      </c>
      <c r="AL30" s="165">
        <f>SUM(AL25:AL28)</f>
        <v>1989.5768224362309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2313.6568174166787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2140.6666703923174</v>
      </c>
      <c r="BE30" s="165">
        <f>SUM(BE25:BE28)</f>
        <v>2465.8588575838148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1.0000000000000002</v>
      </c>
      <c r="G31" s="120">
        <f>G29/G30</f>
        <v>1</v>
      </c>
      <c r="H31" s="120">
        <f>H29/H30</f>
        <v>1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1</v>
      </c>
      <c r="AJ31" s="120">
        <f>AJ29/AJ30</f>
        <v>1</v>
      </c>
      <c r="AK31" s="120">
        <f>AK29/AK30</f>
        <v>0.99999999999999978</v>
      </c>
      <c r="AL31" s="120">
        <f>AL29/AL30</f>
        <v>0.99999999999999989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1.0000000000000002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0.99999999999999978</v>
      </c>
      <c r="BE31" s="120">
        <f>BE29/BE30</f>
        <v>1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0.99999999999999989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1011.0257555192593</v>
      </c>
      <c r="F36" s="139">
        <f t="shared" si="38"/>
        <v>0</v>
      </c>
      <c r="G36" s="139">
        <f t="shared" si="38"/>
        <v>601.1452047891604</v>
      </c>
      <c r="H36" s="139">
        <f t="shared" si="38"/>
        <v>437.82903969158031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448.44835451773264</v>
      </c>
      <c r="P36" s="139">
        <f t="shared" ref="P36:R36" si="39">P25*$U25</f>
        <v>0</v>
      </c>
      <c r="Q36" s="139">
        <f t="shared" si="39"/>
        <v>1059.7297700197539</v>
      </c>
      <c r="R36" s="139">
        <f t="shared" si="39"/>
        <v>678.56842661379335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480.60402517390742</v>
      </c>
      <c r="Z36" s="139">
        <f t="shared" ref="Z36:AB36" si="40">Z25*$AE25</f>
        <v>0</v>
      </c>
      <c r="AA36" s="139">
        <f t="shared" si="40"/>
        <v>1129.972889539486</v>
      </c>
      <c r="AB36" s="139">
        <f t="shared" si="40"/>
        <v>723.36388736661877</v>
      </c>
      <c r="AC36" s="120">
        <f>AC25</f>
        <v>2333.9408020800124</v>
      </c>
      <c r="AD36" s="165">
        <f>SUM(Y36:AB36)</f>
        <v>2333.940802080012</v>
      </c>
      <c r="AE36" s="129">
        <f>AC36/AD36</f>
        <v>1.0000000000000002</v>
      </c>
      <c r="AG36" s="128"/>
      <c r="AH36" s="4" t="s">
        <v>11</v>
      </c>
      <c r="AI36" s="139">
        <f>AI25*$AO25</f>
        <v>515.05330480764462</v>
      </c>
      <c r="AJ36" s="139">
        <f t="shared" ref="AJ36:AL36" si="41">AJ25*$AO25</f>
        <v>0</v>
      </c>
      <c r="AK36" s="139">
        <f t="shared" si="41"/>
        <v>1205.1943886680624</v>
      </c>
      <c r="AL36" s="139">
        <f t="shared" si="41"/>
        <v>772.13634648655955</v>
      </c>
      <c r="AM36" s="120">
        <f>AM25</f>
        <v>2492.3840399622668</v>
      </c>
      <c r="AN36" s="165">
        <f>SUM(AI36:AL36)</f>
        <v>2492.3840399622663</v>
      </c>
      <c r="AO36" s="129">
        <f>AM36/AN36</f>
        <v>1.0000000000000002</v>
      </c>
      <c r="AQ36" s="128"/>
      <c r="AR36" s="4" t="s">
        <v>11</v>
      </c>
      <c r="AS36" s="139">
        <f>AS25*$AY25</f>
        <v>552.3739247155313</v>
      </c>
      <c r="AT36" s="139">
        <f t="shared" ref="AT36:AV36" si="42">AT25*$AY25</f>
        <v>0</v>
      </c>
      <c r="AU36" s="139">
        <f t="shared" si="42"/>
        <v>1286.241261685748</v>
      </c>
      <c r="AV36" s="139">
        <f t="shared" si="42"/>
        <v>824.32397839462669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592.65799619270433</v>
      </c>
      <c r="BD36" s="139">
        <f t="shared" ref="BD36:BF36" si="43">BD25*$BI25</f>
        <v>0</v>
      </c>
      <c r="BE36" s="139">
        <f t="shared" si="43"/>
        <v>1373.3942844257501</v>
      </c>
      <c r="BF36" s="139">
        <f t="shared" si="43"/>
        <v>880.48315445770072</v>
      </c>
      <c r="BG36" s="120">
        <f>BG25</f>
        <v>2846.535435076155</v>
      </c>
      <c r="BH36" s="165">
        <f>SUM(BC36:BF36)</f>
        <v>2846.5354350761554</v>
      </c>
      <c r="BI36" s="129">
        <f>BG36/BH36</f>
        <v>0.99999999999999989</v>
      </c>
      <c r="BK36" s="128"/>
      <c r="BL36" s="4" t="s">
        <v>11</v>
      </c>
      <c r="BM36" s="139">
        <f>BM25*$BS25</f>
        <v>636.14036613990061</v>
      </c>
      <c r="BN36" s="139">
        <f t="shared" ref="BN36:BP36" si="44">BN25*$BS25</f>
        <v>0</v>
      </c>
      <c r="BO36" s="139">
        <f t="shared" si="44"/>
        <v>1467.1159693324976</v>
      </c>
      <c r="BP36" s="139">
        <f t="shared" si="44"/>
        <v>940.91724394691562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348.7606089387404</v>
      </c>
      <c r="G37" s="139">
        <f t="shared" si="38"/>
        <v>675.35679662538541</v>
      </c>
      <c r="H37" s="139">
        <f t="shared" si="38"/>
        <v>1025.8825944358744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117.73485022659148</v>
      </c>
      <c r="Q37" s="139">
        <f t="shared" si="45"/>
        <v>885.90387719367982</v>
      </c>
      <c r="R37" s="139">
        <f t="shared" si="45"/>
        <v>1183.1078237310089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126.56269516803235</v>
      </c>
      <c r="AA37" s="139">
        <f t="shared" si="46"/>
        <v>945.28576952872902</v>
      </c>
      <c r="AB37" s="139">
        <f t="shared" si="46"/>
        <v>1262.0923373832511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136.34795937229848</v>
      </c>
      <c r="AK37" s="139">
        <f t="shared" si="47"/>
        <v>1008.4845855487098</v>
      </c>
      <c r="AL37" s="139">
        <f t="shared" si="47"/>
        <v>1347.5514950412587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146.7992423880776</v>
      </c>
      <c r="AU37" s="139">
        <f t="shared" si="48"/>
        <v>1076.819315656963</v>
      </c>
      <c r="AV37" s="139">
        <f t="shared" si="48"/>
        <v>1439.3206067508654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158.09535926241605</v>
      </c>
      <c r="BE37" s="139">
        <f t="shared" si="49"/>
        <v>1150.3299166276988</v>
      </c>
      <c r="BF37" s="139">
        <f t="shared" si="49"/>
        <v>1538.1101591860397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170.30370865366237</v>
      </c>
      <c r="BO37" s="139">
        <f t="shared" si="50"/>
        <v>1229.4105586142418</v>
      </c>
      <c r="BP37" s="139">
        <f t="shared" si="50"/>
        <v>1644.4593121514092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376.72851942567587</v>
      </c>
      <c r="F38" s="139">
        <f t="shared" si="38"/>
        <v>650.28954014016813</v>
      </c>
      <c r="G38" s="139">
        <f t="shared" si="38"/>
        <v>26.98194043415581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364.89456685469344</v>
      </c>
      <c r="P38" s="139">
        <f t="shared" si="51"/>
        <v>644.22189272139769</v>
      </c>
      <c r="Q38" s="139">
        <f t="shared" si="51"/>
        <v>103.86700509282073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385.33058250159246</v>
      </c>
      <c r="Z38" s="139">
        <f t="shared" si="52"/>
        <v>681.90463601936835</v>
      </c>
      <c r="AA38" s="139">
        <f t="shared" si="52"/>
        <v>109.12936084558535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406.64485137338983</v>
      </c>
      <c r="AJ38" s="139">
        <f t="shared" si="53"/>
        <v>723.21350622082696</v>
      </c>
      <c r="AK38" s="139">
        <f t="shared" si="53"/>
        <v>114.61665064177004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1244.4750082359869</v>
      </c>
      <c r="AO38" s="129">
        <f>AM38/AN38</f>
        <v>0.99999999999999978</v>
      </c>
      <c r="AQ38" s="128"/>
      <c r="AR38" s="4" t="s">
        <v>13</v>
      </c>
      <c r="AS38" s="139">
        <f t="shared" ref="AS38:AV38" si="54">AS27*$AY27</f>
        <v>429.89873775566207</v>
      </c>
      <c r="AT38" s="139">
        <f t="shared" si="54"/>
        <v>767.19076165828403</v>
      </c>
      <c r="AU38" s="139">
        <f t="shared" si="54"/>
        <v>120.58212986004581</v>
      </c>
      <c r="AV38" s="139">
        <f t="shared" si="54"/>
        <v>0</v>
      </c>
      <c r="AW38" s="120">
        <f>AW27</f>
        <v>1317.6716292739918</v>
      </c>
      <c r="AX38" s="165">
        <f>SUM(AS38:AV38)</f>
        <v>1317.671629273992</v>
      </c>
      <c r="AY38" s="129">
        <f>AW38/AX38</f>
        <v>0.99999999999999978</v>
      </c>
      <c r="BA38" s="128"/>
      <c r="BB38" s="4" t="s">
        <v>13</v>
      </c>
      <c r="BC38" s="139">
        <f t="shared" ref="BC38:BF38" si="55">BC27*$BI27</f>
        <v>454.89901117123884</v>
      </c>
      <c r="BD38" s="139">
        <f t="shared" si="55"/>
        <v>814.45995629490471</v>
      </c>
      <c r="BE38" s="139">
        <f t="shared" si="55"/>
        <v>126.9794941457661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481.77763814365454</v>
      </c>
      <c r="BN38" s="139">
        <f t="shared" si="56"/>
        <v>865.27119109215369</v>
      </c>
      <c r="BO38" s="139">
        <f t="shared" si="56"/>
        <v>133.83991141988153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399.18855355751299</v>
      </c>
      <c r="F39" s="139">
        <f t="shared" si="38"/>
        <v>688.3193135651162</v>
      </c>
      <c r="G39" s="139">
        <f t="shared" si="38"/>
        <v>0</v>
      </c>
      <c r="H39" s="139">
        <f t="shared" si="38"/>
        <v>20.492132877370853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398.48552878814633</v>
      </c>
      <c r="P39" s="139">
        <f t="shared" si="57"/>
        <v>702.77166535542108</v>
      </c>
      <c r="Q39" s="139">
        <f t="shared" si="57"/>
        <v>0</v>
      </c>
      <c r="R39" s="139">
        <f t="shared" si="57"/>
        <v>71.476043962163288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421.69500203339669</v>
      </c>
      <c r="Z39" s="139">
        <f t="shared" si="58"/>
        <v>745.45635940824741</v>
      </c>
      <c r="AA39" s="139">
        <f t="shared" si="58"/>
        <v>0</v>
      </c>
      <c r="AB39" s="139">
        <f t="shared" si="58"/>
        <v>75.237544453096334</v>
      </c>
      <c r="AC39" s="120">
        <f>AC28</f>
        <v>1242.3889058947407</v>
      </c>
      <c r="AD39" s="165">
        <f>SUM(Y39:AB39)</f>
        <v>1242.3889058947402</v>
      </c>
      <c r="AE39" s="129">
        <f>AC39/AD39</f>
        <v>1.0000000000000004</v>
      </c>
      <c r="AG39" s="128"/>
      <c r="AH39" s="4" t="s">
        <v>14</v>
      </c>
      <c r="AI39" s="139">
        <f t="shared" ref="AI39:AL39" si="59">AI28*$AO28</f>
        <v>445.90875318208566</v>
      </c>
      <c r="AJ39" s="139">
        <f t="shared" si="59"/>
        <v>792.19273262529327</v>
      </c>
      <c r="AK39" s="139">
        <f t="shared" si="59"/>
        <v>0</v>
      </c>
      <c r="AL39" s="139">
        <f t="shared" si="59"/>
        <v>79.241840705005728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472.36635468067288</v>
      </c>
      <c r="AT39" s="139">
        <f t="shared" si="60"/>
        <v>842.07302859265144</v>
      </c>
      <c r="AU39" s="139">
        <f t="shared" si="60"/>
        <v>0</v>
      </c>
      <c r="AV39" s="139">
        <f t="shared" si="60"/>
        <v>83.562314350494873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500.84213922471162</v>
      </c>
      <c r="BD39" s="139">
        <f t="shared" si="61"/>
        <v>895.75493999842945</v>
      </c>
      <c r="BE39" s="139">
        <f t="shared" si="61"/>
        <v>0</v>
      </c>
      <c r="BF39" s="139">
        <f t="shared" si="61"/>
        <v>88.203233056041398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531.49033519932846</v>
      </c>
      <c r="BN39" s="139">
        <f t="shared" si="62"/>
        <v>953.53048837685515</v>
      </c>
      <c r="BO39" s="139">
        <f t="shared" si="62"/>
        <v>0</v>
      </c>
      <c r="BP39" s="139">
        <f t="shared" si="62"/>
        <v>93.188127295488414</v>
      </c>
      <c r="BQ39" s="120">
        <f>BQ28</f>
        <v>1578.2089508716722</v>
      </c>
      <c r="BR39" s="165">
        <f>SUM(BM39:BP39)</f>
        <v>1578.208950871672</v>
      </c>
      <c r="BS39" s="129">
        <f>BQ39/BR39</f>
        <v>1.0000000000000002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1786.942828502448</v>
      </c>
      <c r="F41" s="165">
        <f>SUM(F36:F39)</f>
        <v>1687.3694626440247</v>
      </c>
      <c r="G41" s="165">
        <f>SUM(G36:G39)</f>
        <v>1303.4839418487015</v>
      </c>
      <c r="H41" s="165">
        <f>SUM(H36:H39)</f>
        <v>1484.2037670048253</v>
      </c>
      <c r="K41" s="129"/>
      <c r="M41" s="128"/>
      <c r="N41" s="120" t="s">
        <v>195</v>
      </c>
      <c r="O41" s="165">
        <f>SUM(O36:O39)</f>
        <v>1211.8284501605724</v>
      </c>
      <c r="P41" s="165">
        <f>SUM(P36:P39)</f>
        <v>1464.7284083034101</v>
      </c>
      <c r="Q41" s="165">
        <f>SUM(Q36:Q39)</f>
        <v>2049.5006523062543</v>
      </c>
      <c r="R41" s="165">
        <f>SUM(R36:R39)</f>
        <v>1933.1522943069654</v>
      </c>
      <c r="U41" s="129"/>
      <c r="W41" s="128"/>
      <c r="X41" s="120" t="s">
        <v>195</v>
      </c>
      <c r="Y41" s="165">
        <f>SUM(Y36:Y39)</f>
        <v>1287.6296097088966</v>
      </c>
      <c r="Z41" s="165">
        <f>SUM(Z36:Z39)</f>
        <v>1553.9236905956482</v>
      </c>
      <c r="AA41" s="165">
        <f>SUM(AA36:AA39)</f>
        <v>2184.3880199138002</v>
      </c>
      <c r="AB41" s="165">
        <f>SUM(AB36:AB39)</f>
        <v>2060.693769202966</v>
      </c>
      <c r="AE41" s="129"/>
      <c r="AG41" s="128"/>
      <c r="AH41" s="120" t="s">
        <v>195</v>
      </c>
      <c r="AI41" s="165">
        <f>SUM(AI36:AI39)</f>
        <v>1367.6069093631199</v>
      </c>
      <c r="AJ41" s="165">
        <f>SUM(AJ36:AJ39)</f>
        <v>1651.7541982184187</v>
      </c>
      <c r="AK41" s="165">
        <f>SUM(AK36:AK39)</f>
        <v>2328.2956248585419</v>
      </c>
      <c r="AL41" s="165">
        <f>SUM(AL36:AL39)</f>
        <v>2198.9296822328242</v>
      </c>
      <c r="AO41" s="129"/>
      <c r="AQ41" s="128"/>
      <c r="AR41" s="120" t="s">
        <v>195</v>
      </c>
      <c r="AS41" s="165">
        <f>SUM(AS36:AS39)</f>
        <v>1454.6390171518663</v>
      </c>
      <c r="AT41" s="165">
        <f>SUM(AT36:AT39)</f>
        <v>1756.063032639013</v>
      </c>
      <c r="AU41" s="165">
        <f>SUM(AU36:AU39)</f>
        <v>2483.6427072027568</v>
      </c>
      <c r="AV41" s="165">
        <f>SUM(AV36:AV39)</f>
        <v>2347.2068994959868</v>
      </c>
      <c r="AY41" s="129"/>
      <c r="BA41" s="128"/>
      <c r="BB41" s="120" t="s">
        <v>195</v>
      </c>
      <c r="BC41" s="165">
        <f>SUM(BC36:BC39)</f>
        <v>1548.399146588655</v>
      </c>
      <c r="BD41" s="165">
        <f>SUM(BD36:BD39)</f>
        <v>1868.3102555557502</v>
      </c>
      <c r="BE41" s="165">
        <f>SUM(BE36:BE39)</f>
        <v>2650.7036951992154</v>
      </c>
      <c r="BF41" s="165">
        <f>SUM(BF36:BF39)</f>
        <v>2506.7965466997821</v>
      </c>
      <c r="BI41" s="129"/>
      <c r="BK41" s="128"/>
      <c r="BL41" s="120" t="s">
        <v>195</v>
      </c>
      <c r="BM41" s="165">
        <f>SUM(BM36:BM39)</f>
        <v>1649.4083394828835</v>
      </c>
      <c r="BN41" s="165">
        <f>SUM(BN36:BN39)</f>
        <v>1989.1053881226712</v>
      </c>
      <c r="BO41" s="165">
        <f>SUM(BO36:BO39)</f>
        <v>2830.3664393666209</v>
      </c>
      <c r="BP41" s="165">
        <f>SUM(BP36:BP39)</f>
        <v>2678.5646833938131</v>
      </c>
      <c r="BS41" s="129"/>
    </row>
    <row r="42" spans="3:71" x14ac:dyDescent="0.3">
      <c r="C42" s="128"/>
      <c r="D42" s="120" t="s">
        <v>194</v>
      </c>
      <c r="E42" s="120">
        <f>E40/E41</f>
        <v>1.1472107374123479</v>
      </c>
      <c r="F42" s="120">
        <f>F40/F41</f>
        <v>1.2149087946558847</v>
      </c>
      <c r="G42" s="120">
        <f>G40/G41</f>
        <v>0.80860221300857438</v>
      </c>
      <c r="H42" s="120">
        <f>H40/H41</f>
        <v>0.74652822249331874</v>
      </c>
      <c r="K42" s="129"/>
      <c r="M42" s="128"/>
      <c r="N42" s="120" t="s">
        <v>194</v>
      </c>
      <c r="O42" s="120">
        <f>O40/O41</f>
        <v>1.095874919247843</v>
      </c>
      <c r="P42" s="120">
        <f>P40/P41</f>
        <v>1.1322616511174424</v>
      </c>
      <c r="Q42" s="120">
        <f>Q40/Q41</f>
        <v>0.93574550956877656</v>
      </c>
      <c r="R42" s="120">
        <f>R40/R41</f>
        <v>0.90780771230767976</v>
      </c>
      <c r="U42" s="129"/>
      <c r="W42" s="128"/>
      <c r="X42" s="120" t="s">
        <v>194</v>
      </c>
      <c r="Y42" s="120">
        <f>Y40/Y41</f>
        <v>1.031362120712795</v>
      </c>
      <c r="Z42" s="120">
        <f>Z40/Z41</f>
        <v>1.0672697868378114</v>
      </c>
      <c r="AA42" s="120">
        <f>AA40/AA41</f>
        <v>0.87796262146206794</v>
      </c>
      <c r="AB42" s="120">
        <f>AB40/AB41</f>
        <v>0.8516212297356146</v>
      </c>
      <c r="AE42" s="129"/>
      <c r="AG42" s="128"/>
      <c r="AH42" s="120" t="s">
        <v>194</v>
      </c>
      <c r="AI42" s="120">
        <f>AI40/AI41</f>
        <v>1.0991456683496375</v>
      </c>
      <c r="AJ42" s="120">
        <f>AJ40/AJ41</f>
        <v>1.139238200328508</v>
      </c>
      <c r="AK42" s="120">
        <f>AK40/AK41</f>
        <v>0.93290082172177924</v>
      </c>
      <c r="AL42" s="120">
        <f>AL40/AL41</f>
        <v>0.90479329035023359</v>
      </c>
      <c r="AO42" s="129"/>
      <c r="AQ42" s="128"/>
      <c r="AR42" s="120" t="s">
        <v>194</v>
      </c>
      <c r="AS42" s="120">
        <f>AS40/AS41</f>
        <v>1.1006778540441655</v>
      </c>
      <c r="AT42" s="120">
        <f>AT40/AT41</f>
        <v>1.1425623469950918</v>
      </c>
      <c r="AU42" s="120">
        <f>AU40/AU41</f>
        <v>0.93155783265720737</v>
      </c>
      <c r="AV42" s="120">
        <f>AV40/AV41</f>
        <v>0.90336918644763453</v>
      </c>
      <c r="AY42" s="129"/>
      <c r="BA42" s="128"/>
      <c r="BB42" s="120" t="s">
        <v>194</v>
      </c>
      <c r="BC42" s="120">
        <f>BC40/BC41</f>
        <v>1.1021434739517473</v>
      </c>
      <c r="BD42" s="120">
        <f>BD40/BD41</f>
        <v>1.1457768665705639</v>
      </c>
      <c r="BE42" s="120">
        <f>BE40/BE41</f>
        <v>0.93026574869526923</v>
      </c>
      <c r="BF42" s="120">
        <f>BF40/BF41</f>
        <v>0.90199825133751754</v>
      </c>
      <c r="BI42" s="129"/>
      <c r="BK42" s="128"/>
      <c r="BL42" s="120" t="s">
        <v>194</v>
      </c>
      <c r="BM42" s="120">
        <f>BM40/BM41</f>
        <v>1.17033385971913</v>
      </c>
      <c r="BN42" s="120">
        <f>BN40/BN41</f>
        <v>1.2184156969650839</v>
      </c>
      <c r="BO42" s="120">
        <f>BO40/BO41</f>
        <v>0.98524985655388253</v>
      </c>
      <c r="BP42" s="120">
        <f>BP40/BP41</f>
        <v>0.95519012916031276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1159.8596025321256</v>
      </c>
      <c r="F47" s="139">
        <f t="shared" ref="F47:H47" si="63">F36*F$42</f>
        <v>0</v>
      </c>
      <c r="G47" s="139">
        <f t="shared" si="63"/>
        <v>486.08734293200774</v>
      </c>
      <c r="H47" s="139">
        <f t="shared" si="63"/>
        <v>326.85173475691215</v>
      </c>
      <c r="I47" s="120">
        <f>I36</f>
        <v>2050</v>
      </c>
      <c r="J47" s="165">
        <f>SUM(E47:H47)</f>
        <v>1972.7986802210453</v>
      </c>
      <c r="K47" s="129">
        <f>I47/J47</f>
        <v>1.0391328930584567</v>
      </c>
      <c r="L47" s="150"/>
      <c r="M47" s="128"/>
      <c r="N47" s="4" t="s">
        <v>11</v>
      </c>
      <c r="O47" s="139">
        <f>O36*O$42</f>
        <v>491.4433042939483</v>
      </c>
      <c r="P47" s="139">
        <f t="shared" ref="P47:R47" si="64">P36*P$42</f>
        <v>0</v>
      </c>
      <c r="Q47" s="139">
        <f t="shared" si="64"/>
        <v>991.63737365233703</v>
      </c>
      <c r="R47" s="139">
        <f t="shared" si="64"/>
        <v>616.00965100848941</v>
      </c>
      <c r="S47" s="120">
        <f>S36</f>
        <v>2186.7465511512801</v>
      </c>
      <c r="T47" s="165">
        <f>SUM(O47:R47)</f>
        <v>2099.0903289547746</v>
      </c>
      <c r="U47" s="129">
        <f>S47/T47</f>
        <v>1.0417591472779322</v>
      </c>
      <c r="W47" s="128"/>
      <c r="X47" s="4" t="s">
        <v>11</v>
      </c>
      <c r="Y47" s="139">
        <f>Y36*Y$42</f>
        <v>495.67678662646665</v>
      </c>
      <c r="Z47" s="139">
        <f t="shared" ref="Z47:AB47" si="65">Z36*Z$42</f>
        <v>0</v>
      </c>
      <c r="AA47" s="139">
        <f t="shared" si="65"/>
        <v>992.07396028115488</v>
      </c>
      <c r="AB47" s="139">
        <f t="shared" si="65"/>
        <v>616.03204330549454</v>
      </c>
      <c r="AC47" s="120">
        <f>AC36</f>
        <v>2333.9408020800124</v>
      </c>
      <c r="AD47" s="165">
        <f>SUM(Y47:AB47)</f>
        <v>2103.7827902131162</v>
      </c>
      <c r="AE47" s="129">
        <f>AC47/AD47</f>
        <v>1.1094019843386878</v>
      </c>
      <c r="AG47" s="128"/>
      <c r="AH47" s="4" t="s">
        <v>11</v>
      </c>
      <c r="AI47" s="139">
        <f>AI36*AI$42</f>
        <v>566.11860894848803</v>
      </c>
      <c r="AJ47" s="139">
        <f t="shared" ref="AJ47:AL47" si="66">AJ36*AJ$42</f>
        <v>0</v>
      </c>
      <c r="AK47" s="139">
        <f t="shared" si="66"/>
        <v>1124.3268355229127</v>
      </c>
      <c r="AL47" s="139">
        <f t="shared" si="66"/>
        <v>698.6237855365822</v>
      </c>
      <c r="AM47" s="120">
        <f>AM36</f>
        <v>2492.3840399622668</v>
      </c>
      <c r="AN47" s="165">
        <f>SUM(AI47:AL47)</f>
        <v>2389.0692300079827</v>
      </c>
      <c r="AO47" s="129">
        <f>AM47/AN47</f>
        <v>1.0432447953607182</v>
      </c>
      <c r="BA47" s="128"/>
      <c r="BB47" s="4" t="s">
        <v>11</v>
      </c>
      <c r="BC47" s="139">
        <f>BC36*BC$42</f>
        <v>653.19414278910858</v>
      </c>
      <c r="BD47" s="139">
        <f t="shared" ref="BD47:BF47" si="67">BD36*BD$42</f>
        <v>0</v>
      </c>
      <c r="BE47" s="139">
        <f t="shared" si="67"/>
        <v>1277.621662255124</v>
      </c>
      <c r="BF47" s="139">
        <f t="shared" si="67"/>
        <v>794.19426565298738</v>
      </c>
      <c r="BG47" s="120">
        <f>BG36</f>
        <v>2846.535435076155</v>
      </c>
      <c r="BH47" s="165">
        <f>SUM(BC47:BF47)</f>
        <v>2725.0100706972198</v>
      </c>
      <c r="BI47" s="129">
        <f>BG47/BH47</f>
        <v>1.0445962991791227</v>
      </c>
      <c r="BK47" s="128"/>
      <c r="BL47" s="4" t="s">
        <v>11</v>
      </c>
      <c r="BM47" s="139">
        <f>BM36*BM$42</f>
        <v>744.49661002765038</v>
      </c>
      <c r="BN47" s="139">
        <f t="shared" ref="BN47:BP47" si="68">BN36*BN$42</f>
        <v>0</v>
      </c>
      <c r="BO47" s="139">
        <f t="shared" si="68"/>
        <v>1445.4757983327536</v>
      </c>
      <c r="BP47" s="139">
        <f t="shared" si="68"/>
        <v>898.7548637748198</v>
      </c>
      <c r="BQ47" s="120">
        <f>BQ36</f>
        <v>3044.1735794193137</v>
      </c>
      <c r="BR47" s="165">
        <f>SUM(BM47:BP47)</f>
        <v>3088.7272721352238</v>
      </c>
      <c r="BS47" s="129">
        <f>BQ47/BR47</f>
        <v>0.98557538792179922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423.71233102921747</v>
      </c>
      <c r="G48" s="139">
        <f t="shared" si="69"/>
        <v>546.09500032166829</v>
      </c>
      <c r="H48" s="139">
        <f t="shared" si="69"/>
        <v>765.85030971104743</v>
      </c>
      <c r="I48" s="120">
        <f>I37</f>
        <v>2050</v>
      </c>
      <c r="J48" s="165">
        <f>SUM(E48:H48)</f>
        <v>1735.6576410619332</v>
      </c>
      <c r="K48" s="129">
        <f>I48/J48</f>
        <v>1.181108504062899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133.30665591162526</v>
      </c>
      <c r="Q48" s="139">
        <f t="shared" si="70"/>
        <v>828.9805749935548</v>
      </c>
      <c r="R48" s="139">
        <f t="shared" si="70"/>
        <v>1074.0344068745649</v>
      </c>
      <c r="S48" s="120">
        <f>S37</f>
        <v>2186.7465511512801</v>
      </c>
      <c r="T48" s="165">
        <f>SUM(O48:R48)</f>
        <v>2036.3216377797448</v>
      </c>
      <c r="U48" s="129">
        <f>S48/T48</f>
        <v>1.0738709006380482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135.07654069360478</v>
      </c>
      <c r="AA48" s="139">
        <f t="shared" si="71"/>
        <v>829.92557224623113</v>
      </c>
      <c r="AB48" s="139">
        <f t="shared" si="71"/>
        <v>1074.8246284022205</v>
      </c>
      <c r="AC48" s="120">
        <f>AC37</f>
        <v>2333.9408020800124</v>
      </c>
      <c r="AD48" s="165">
        <f>SUM(Y48:AB48)</f>
        <v>2039.8267413420563</v>
      </c>
      <c r="AE48" s="129">
        <f>AC48/AD48</f>
        <v>1.1441858049887368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155.33280385376185</v>
      </c>
      <c r="AK48" s="139">
        <f t="shared" si="72"/>
        <v>940.81609855213935</v>
      </c>
      <c r="AL48" s="139">
        <f t="shared" si="72"/>
        <v>1219.2555511147571</v>
      </c>
      <c r="AM48" s="120">
        <f>AM37</f>
        <v>2492.3840399622668</v>
      </c>
      <c r="AN48" s="165">
        <f>SUM(AI48:AL48)</f>
        <v>2315.4044535206585</v>
      </c>
      <c r="AO48" s="129">
        <f>AM48/AN48</f>
        <v>1.076435711338684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181.14200535503863</v>
      </c>
      <c r="BE48" s="139">
        <f t="shared" si="73"/>
        <v>1070.112521138233</v>
      </c>
      <c r="BF48" s="139">
        <f t="shared" si="73"/>
        <v>1387.3726739502786</v>
      </c>
      <c r="BG48" s="120">
        <f>BG37</f>
        <v>2846.535435076155</v>
      </c>
      <c r="BH48" s="165">
        <f>SUM(BC48:BF48)</f>
        <v>2638.6272004435505</v>
      </c>
      <c r="BI48" s="129">
        <f>BG48/BH48</f>
        <v>1.0787940920936672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207.50071187499063</v>
      </c>
      <c r="BO48" s="139">
        <f t="shared" si="74"/>
        <v>1211.2765765205104</v>
      </c>
      <c r="BP48" s="139">
        <f t="shared" si="74"/>
        <v>1570.7713027727837</v>
      </c>
      <c r="BQ48" s="120">
        <f>BQ37</f>
        <v>3044.1735794193137</v>
      </c>
      <c r="BR48" s="165">
        <f>SUM(BM48:BP48)</f>
        <v>2989.5485911682845</v>
      </c>
      <c r="BS48" s="129">
        <f>BQ48/BR48</f>
        <v>1.0182719854135847</v>
      </c>
    </row>
    <row r="49" spans="3:71" x14ac:dyDescent="0.3">
      <c r="C49" s="128"/>
      <c r="D49" s="4" t="s">
        <v>13</v>
      </c>
      <c r="E49" s="139">
        <f t="shared" ref="E49:H49" si="75">E38*E$42</f>
        <v>432.18700257459165</v>
      </c>
      <c r="F49" s="139">
        <f t="shared" si="75"/>
        <v>790.04248138902119</v>
      </c>
      <c r="G49" s="139">
        <f t="shared" si="75"/>
        <v>21.817656746323923</v>
      </c>
      <c r="H49" s="139">
        <f t="shared" si="75"/>
        <v>0</v>
      </c>
      <c r="I49" s="120">
        <f>I38</f>
        <v>1054</v>
      </c>
      <c r="J49" s="165">
        <f>SUM(E49:H49)</f>
        <v>1244.0471407099369</v>
      </c>
      <c r="K49" s="129">
        <f>I49/J49</f>
        <v>0.84723477552347148</v>
      </c>
      <c r="L49" s="150"/>
      <c r="M49" s="128"/>
      <c r="N49" s="4" t="s">
        <v>13</v>
      </c>
      <c r="O49" s="139">
        <f t="shared" ref="O49:R49" si="76">O38*O$42</f>
        <v>399.87880398586378</v>
      </c>
      <c r="P49" s="139">
        <f t="shared" si="76"/>
        <v>729.42774393873356</v>
      </c>
      <c r="Q49" s="139">
        <f t="shared" si="76"/>
        <v>97.19308360796424</v>
      </c>
      <c r="R49" s="139">
        <f t="shared" si="76"/>
        <v>0</v>
      </c>
      <c r="S49" s="120">
        <f>S38</f>
        <v>1112.9834646689119</v>
      </c>
      <c r="T49" s="165">
        <f>SUM(O49:R49)</f>
        <v>1226.4996315325616</v>
      </c>
      <c r="U49" s="129">
        <f>S49/T49</f>
        <v>0.90744704364745177</v>
      </c>
      <c r="W49" s="128"/>
      <c r="X49" s="4" t="s">
        <v>13</v>
      </c>
      <c r="Y49" s="139">
        <f t="shared" ref="Y49:AB49" si="77">Y38*Y$42</f>
        <v>397.415366744339</v>
      </c>
      <c r="Z49" s="139">
        <f t="shared" si="77"/>
        <v>727.7762155281066</v>
      </c>
      <c r="AA49" s="139">
        <f t="shared" si="77"/>
        <v>95.811499726470075</v>
      </c>
      <c r="AB49" s="139">
        <f t="shared" si="77"/>
        <v>0</v>
      </c>
      <c r="AC49" s="120">
        <f>AC38</f>
        <v>1176.364579366546</v>
      </c>
      <c r="AD49" s="165">
        <f>SUM(Y49:AB49)</f>
        <v>1221.0030819989158</v>
      </c>
      <c r="AE49" s="129">
        <f>AC49/AD49</f>
        <v>0.96344112206556287</v>
      </c>
      <c r="AG49" s="128"/>
      <c r="AH49" s="4" t="s">
        <v>13</v>
      </c>
      <c r="AI49" s="139">
        <f t="shared" ref="AI49:AL49" si="78">AI38*AI$42</f>
        <v>446.96192694374355</v>
      </c>
      <c r="AJ49" s="139">
        <f t="shared" si="78"/>
        <v>823.91245328028515</v>
      </c>
      <c r="AK49" s="139">
        <f t="shared" si="78"/>
        <v>106.92596756670537</v>
      </c>
      <c r="AL49" s="139">
        <f t="shared" si="78"/>
        <v>0</v>
      </c>
      <c r="AM49" s="120">
        <f>AM38</f>
        <v>1244.4750082359867</v>
      </c>
      <c r="AN49" s="165">
        <f>SUM(AI49:AL49)</f>
        <v>1377.8003477907341</v>
      </c>
      <c r="AO49" s="129">
        <f>AM49/AN49</f>
        <v>0.90323319356935061</v>
      </c>
      <c r="BA49" s="128"/>
      <c r="BB49" s="4" t="s">
        <v>13</v>
      </c>
      <c r="BC49" s="139">
        <f t="shared" ref="BC49:BF49" si="79">BC38*BC$42</f>
        <v>501.36397646948387</v>
      </c>
      <c r="BD49" s="139">
        <f t="shared" si="79"/>
        <v>933.18937667077432</v>
      </c>
      <c r="BE49" s="139">
        <f t="shared" si="79"/>
        <v>118.12467419045765</v>
      </c>
      <c r="BF49" s="139">
        <f t="shared" si="79"/>
        <v>0</v>
      </c>
      <c r="BG49" s="120">
        <f>BG38</f>
        <v>1396.3384616119097</v>
      </c>
      <c r="BH49" s="165">
        <f>SUM(BC49:BF49)</f>
        <v>1552.6780273307158</v>
      </c>
      <c r="BI49" s="129">
        <f>BG49/BH49</f>
        <v>0.89930973262526481</v>
      </c>
      <c r="BK49" s="128"/>
      <c r="BL49" s="4" t="s">
        <v>13</v>
      </c>
      <c r="BM49" s="139">
        <f t="shared" ref="BM49:BP49" si="80">BM38*BM$42</f>
        <v>563.84068277502956</v>
      </c>
      <c r="BN49" s="139">
        <f t="shared" si="80"/>
        <v>1054.2600013583547</v>
      </c>
      <c r="BO49" s="139">
        <f t="shared" si="80"/>
        <v>131.86575352762262</v>
      </c>
      <c r="BP49" s="139">
        <f t="shared" si="80"/>
        <v>0</v>
      </c>
      <c r="BQ49" s="120">
        <f>BQ38</f>
        <v>1480.8887406556896</v>
      </c>
      <c r="BR49" s="165">
        <f>SUM(BM49:BP49)</f>
        <v>1749.9664376610069</v>
      </c>
      <c r="BS49" s="129">
        <f>BQ49/BR49</f>
        <v>0.84623836708264832</v>
      </c>
    </row>
    <row r="50" spans="3:71" x14ac:dyDescent="0.3">
      <c r="C50" s="128"/>
      <c r="D50" s="4" t="s">
        <v>14</v>
      </c>
      <c r="E50" s="139">
        <f t="shared" ref="E50:H50" si="81">E39*E$42</f>
        <v>457.95339489328302</v>
      </c>
      <c r="F50" s="139">
        <f t="shared" si="81"/>
        <v>836.24518758176134</v>
      </c>
      <c r="G50" s="139">
        <f t="shared" si="81"/>
        <v>0</v>
      </c>
      <c r="H50" s="139">
        <f t="shared" si="81"/>
        <v>15.297955532040561</v>
      </c>
      <c r="I50" s="120">
        <f>I39</f>
        <v>1108</v>
      </c>
      <c r="J50" s="165">
        <f>SUM(E50:H50)</f>
        <v>1309.4965380070848</v>
      </c>
      <c r="K50" s="129">
        <f>I50/J50</f>
        <v>0.84612671193942879</v>
      </c>
      <c r="L50" s="150"/>
      <c r="M50" s="128"/>
      <c r="N50" s="4" t="s">
        <v>14</v>
      </c>
      <c r="O50" s="139">
        <f t="shared" ref="O50:R50" si="82">O39*O$42</f>
        <v>436.69029668214387</v>
      </c>
      <c r="P50" s="139">
        <f t="shared" si="82"/>
        <v>795.72140617388379</v>
      </c>
      <c r="Q50" s="139">
        <f t="shared" si="82"/>
        <v>0</v>
      </c>
      <c r="R50" s="139">
        <f t="shared" si="82"/>
        <v>64.886503954094607</v>
      </c>
      <c r="S50" s="120">
        <f>S39</f>
        <v>1172.7332381057306</v>
      </c>
      <c r="T50" s="165">
        <f>SUM(O50:R50)</f>
        <v>1297.2982068101223</v>
      </c>
      <c r="U50" s="129">
        <f>S50/T50</f>
        <v>0.9039812372741346</v>
      </c>
      <c r="W50" s="128"/>
      <c r="X50" s="4" t="s">
        <v>14</v>
      </c>
      <c r="Y50" s="139">
        <f t="shared" ref="Y50:AB50" si="83">Y39*Y$42</f>
        <v>434.92025159115042</v>
      </c>
      <c r="Z50" s="139">
        <f t="shared" si="83"/>
        <v>795.60304980253113</v>
      </c>
      <c r="AA50" s="139">
        <f t="shared" si="83"/>
        <v>0</v>
      </c>
      <c r="AB50" s="139">
        <f t="shared" si="83"/>
        <v>64.073890129433863</v>
      </c>
      <c r="AC50" s="120">
        <f>AC39</f>
        <v>1242.3889058947407</v>
      </c>
      <c r="AD50" s="165">
        <f>SUM(Y50:AB50)</f>
        <v>1294.5971915231155</v>
      </c>
      <c r="AE50" s="129">
        <f>AC50/AD50</f>
        <v>0.95967217759297707</v>
      </c>
      <c r="AG50" s="128"/>
      <c r="AH50" s="4" t="s">
        <v>14</v>
      </c>
      <c r="AI50" s="139">
        <f t="shared" ref="AI50:AL50" si="84">AI39*AI$42</f>
        <v>490.11867453927709</v>
      </c>
      <c r="AJ50" s="139">
        <f t="shared" si="84"/>
        <v>902.496223029362</v>
      </c>
      <c r="AK50" s="139">
        <f t="shared" si="84"/>
        <v>0</v>
      </c>
      <c r="AL50" s="139">
        <f t="shared" si="84"/>
        <v>71.697485784891214</v>
      </c>
      <c r="AM50" s="120">
        <f>AM39</f>
        <v>1317.3433265123847</v>
      </c>
      <c r="AN50" s="165">
        <f>SUM(AI50:AL50)</f>
        <v>1464.3123833535303</v>
      </c>
      <c r="AO50" s="129">
        <f>AM50/AN50</f>
        <v>0.89963271600246875</v>
      </c>
      <c r="BA50" s="128"/>
      <c r="BB50" s="4" t="s">
        <v>14</v>
      </c>
      <c r="BC50" s="139">
        <f t="shared" ref="BC50:BF50" si="85">BC39*BC$42</f>
        <v>551.99989522654835</v>
      </c>
      <c r="BD50" s="139">
        <f t="shared" si="85"/>
        <v>1026.3352883665038</v>
      </c>
      <c r="BE50" s="139">
        <f t="shared" si="85"/>
        <v>0</v>
      </c>
      <c r="BF50" s="139">
        <f t="shared" si="85"/>
        <v>79.559161978864864</v>
      </c>
      <c r="BG50" s="120">
        <f>BG39</f>
        <v>1484.8003122791824</v>
      </c>
      <c r="BH50" s="165">
        <f>SUM(BC50:BF50)</f>
        <v>1657.894345571917</v>
      </c>
      <c r="BI50" s="129">
        <f>BG50/BH50</f>
        <v>0.89559405051651642</v>
      </c>
      <c r="BK50" s="128"/>
      <c r="BL50" s="4" t="s">
        <v>14</v>
      </c>
      <c r="BM50" s="139">
        <f t="shared" ref="BM50:BP50" si="86">BM39*BM$42</f>
        <v>622.02113539724428</v>
      </c>
      <c r="BN50" s="139">
        <f t="shared" si="86"/>
        <v>1161.7965145731428</v>
      </c>
      <c r="BO50" s="139">
        <f t="shared" si="86"/>
        <v>0</v>
      </c>
      <c r="BP50" s="139">
        <f t="shared" si="86"/>
        <v>89.012379347585252</v>
      </c>
      <c r="BQ50" s="120">
        <f>BQ39</f>
        <v>1578.2089508716722</v>
      </c>
      <c r="BR50" s="165">
        <f>SUM(BM50:BP50)</f>
        <v>1872.8300293179723</v>
      </c>
      <c r="BS50" s="129">
        <f>BQ50/BR50</f>
        <v>0.84268669669206864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1328.0124049619558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1754.9305618371491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1754.9305618371491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1881.7414801634091</v>
      </c>
      <c r="AK52" s="165">
        <f>SUM(AK47:AK50)</f>
        <v>2172.0689016417573</v>
      </c>
      <c r="AL52" s="165">
        <f>SUM(AL47:AL50)</f>
        <v>1989.5768224362303</v>
      </c>
      <c r="AO52" s="129"/>
      <c r="BA52" s="128"/>
      <c r="BB52" s="120" t="s">
        <v>195</v>
      </c>
      <c r="BC52" s="165">
        <f>SUM(BC47:BC50)</f>
        <v>1706.5580144851406</v>
      </c>
      <c r="BD52" s="165">
        <f>SUM(BD47:BD50)</f>
        <v>2140.6666703923165</v>
      </c>
      <c r="BE52" s="165">
        <f>SUM(BE47:BE50)</f>
        <v>2465.8588575838148</v>
      </c>
      <c r="BF52" s="165">
        <f>SUM(BF47:BF50)</f>
        <v>2261.1261015821306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2558.5385458951891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1.0000000000000002</v>
      </c>
      <c r="P53" s="120">
        <f>P51/P52</f>
        <v>1</v>
      </c>
      <c r="Q53" s="120">
        <f>Q51/Q52</f>
        <v>1</v>
      </c>
      <c r="R53" s="120">
        <f>R51/R52</f>
        <v>0.99999999999999978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0.99999999999999989</v>
      </c>
      <c r="AB53" s="120">
        <f>AB51/AB52</f>
        <v>0.99999999999999978</v>
      </c>
      <c r="AE53" s="129"/>
      <c r="AG53" s="128"/>
      <c r="AH53" s="120" t="s">
        <v>194</v>
      </c>
      <c r="AI53" s="120">
        <f>AI51/AI52</f>
        <v>1</v>
      </c>
      <c r="AJ53" s="120">
        <f>AJ51/AJ52</f>
        <v>0.99999999999999989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1.0000000000000002</v>
      </c>
      <c r="BD53" s="120">
        <f>BD51/BD52</f>
        <v>1.0000000000000002</v>
      </c>
      <c r="BE53" s="120">
        <f>BE51/BE52</f>
        <v>1</v>
      </c>
      <c r="BF53" s="120">
        <f>BF51/BF52</f>
        <v>1.0000000000000002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0.99999999999999978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1205.2482643208393</v>
      </c>
      <c r="F58" s="139">
        <f t="shared" ref="F58:H58" si="87">F47*$K47</f>
        <v>0</v>
      </c>
      <c r="G58" s="139">
        <f t="shared" si="87"/>
        <v>505.10934694003538</v>
      </c>
      <c r="H58" s="139">
        <f t="shared" si="87"/>
        <v>339.64238873912547</v>
      </c>
      <c r="I58" s="120">
        <f>I47</f>
        <v>2050</v>
      </c>
      <c r="J58" s="165">
        <f>SUM(E58:H58)</f>
        <v>2050.0000000000005</v>
      </c>
      <c r="K58" s="129">
        <f>I58/J58</f>
        <v>0.99999999999999978</v>
      </c>
      <c r="M58" s="128"/>
      <c r="N58" s="4" t="s">
        <v>11</v>
      </c>
      <c r="O58" s="139">
        <f>O47*$U47</f>
        <v>511.96555761671294</v>
      </c>
      <c r="P58" s="139">
        <f t="shared" ref="P58:R58" si="88">P47*$U47</f>
        <v>0</v>
      </c>
      <c r="Q58" s="139">
        <f t="shared" si="88"/>
        <v>1033.0473047849869</v>
      </c>
      <c r="R58" s="139">
        <f t="shared" si="88"/>
        <v>641.73368874958055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590.60029234235992</v>
      </c>
      <c r="AJ58" s="139">
        <f t="shared" ref="AJ58:AL58" si="89">AJ47*$AO47</f>
        <v>0</v>
      </c>
      <c r="AK58" s="139">
        <f t="shared" si="89"/>
        <v>1172.9481194436651</v>
      </c>
      <c r="AL58" s="139">
        <f t="shared" si="89"/>
        <v>728.83562817624204</v>
      </c>
      <c r="AM58" s="120">
        <f>AM47</f>
        <v>2492.3840399622668</v>
      </c>
      <c r="AN58" s="165">
        <f>SUM(AI58:AL58)</f>
        <v>2492.3840399622673</v>
      </c>
      <c r="AO58" s="129">
        <f>AM58/AN58</f>
        <v>0.99999999999999978</v>
      </c>
      <c r="BA58" s="128"/>
      <c r="BB58" s="4" t="s">
        <v>11</v>
      </c>
      <c r="BC58" s="139">
        <f>BC47*$BI47</f>
        <v>682.32418420298222</v>
      </c>
      <c r="BD58" s="139">
        <f t="shared" ref="BD58:BF58" si="90">BD47*$BI47</f>
        <v>0</v>
      </c>
      <c r="BE58" s="139">
        <f t="shared" si="90"/>
        <v>1334.5988601427814</v>
      </c>
      <c r="BF58" s="139">
        <f t="shared" si="90"/>
        <v>829.61239073039167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733.75753523446599</v>
      </c>
      <c r="BN58" s="139">
        <f t="shared" ref="BN58:BP58" si="91">BN47*$BS47</f>
        <v>0</v>
      </c>
      <c r="BO58" s="139">
        <f t="shared" si="91"/>
        <v>1424.625370673376</v>
      </c>
      <c r="BP58" s="139">
        <f t="shared" si="91"/>
        <v>885.79067351147182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500.4502374549229</v>
      </c>
      <c r="G59" s="139">
        <f t="shared" si="92"/>
        <v>644.99744890615398</v>
      </c>
      <c r="H59" s="139">
        <f t="shared" si="92"/>
        <v>904.55231363892312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143.15413864486342</v>
      </c>
      <c r="Q59" s="139">
        <f t="shared" si="93"/>
        <v>890.21811667977579</v>
      </c>
      <c r="R59" s="139">
        <f t="shared" si="93"/>
        <v>1153.3742958266409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167.20577721055639</v>
      </c>
      <c r="AK59" s="139">
        <f t="shared" si="94"/>
        <v>1012.7280462838576</v>
      </c>
      <c r="AL59" s="139">
        <f t="shared" si="94"/>
        <v>1312.4502164678527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195.4149252070151</v>
      </c>
      <c r="BE59" s="139">
        <f t="shared" si="95"/>
        <v>1154.4310656793853</v>
      </c>
      <c r="BF59" s="139">
        <f t="shared" si="95"/>
        <v>1496.6894441897541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211.2921618556789</v>
      </c>
      <c r="BO59" s="139">
        <f t="shared" si="96"/>
        <v>1233.40900445851</v>
      </c>
      <c r="BP59" s="139">
        <f t="shared" si="96"/>
        <v>1599.4724131051253</v>
      </c>
      <c r="BQ59" s="120">
        <f>BQ48</f>
        <v>3044.1735794193137</v>
      </c>
      <c r="BR59" s="165">
        <f>SUM(BM59:BP59)</f>
        <v>3044.1735794193141</v>
      </c>
      <c r="BS59" s="129">
        <f>BQ59/BR59</f>
        <v>0.99999999999999989</v>
      </c>
    </row>
    <row r="60" spans="3:71" x14ac:dyDescent="0.3">
      <c r="C60" s="128"/>
      <c r="D60" s="4" t="s">
        <v>13</v>
      </c>
      <c r="E60" s="139">
        <f t="shared" ref="E60:H60" si="97">E49*$K49</f>
        <v>366.16385811044614</v>
      </c>
      <c r="F60" s="139">
        <f t="shared" si="97"/>
        <v>669.3514643736338</v>
      </c>
      <c r="G60" s="139">
        <f t="shared" si="97"/>
        <v>18.484677515919902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362.86883849425095</v>
      </c>
      <c r="P60" s="139">
        <f t="shared" si="98"/>
        <v>661.91704979163421</v>
      </c>
      <c r="Q60" s="139">
        <f t="shared" si="98"/>
        <v>88.197576383026757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403.71084867730826</v>
      </c>
      <c r="AJ60" s="139">
        <f t="shared" si="99"/>
        <v>744.18507639791039</v>
      </c>
      <c r="AK60" s="139">
        <f t="shared" si="99"/>
        <v>96.579083160768093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450.88150362671109</v>
      </c>
      <c r="BD60" s="139">
        <f t="shared" si="100"/>
        <v>839.22628882253161</v>
      </c>
      <c r="BE60" s="139">
        <f t="shared" si="100"/>
        <v>106.230669162667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477.14361868630652</v>
      </c>
      <c r="BN60" s="139">
        <f t="shared" si="101"/>
        <v>892.1552620300447</v>
      </c>
      <c r="BO60" s="139">
        <f t="shared" si="101"/>
        <v>111.58985993933834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387.48660024255236</v>
      </c>
      <c r="F61" s="139">
        <f t="shared" si="102"/>
        <v>707.5693909437266</v>
      </c>
      <c r="G61" s="139">
        <f t="shared" si="102"/>
        <v>0</v>
      </c>
      <c r="H61" s="139">
        <f t="shared" si="102"/>
        <v>12.944008813721075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394.75983470033333</v>
      </c>
      <c r="P61" s="139">
        <f t="shared" si="103"/>
        <v>719.31722127858166</v>
      </c>
      <c r="Q61" s="139">
        <f t="shared" si="103"/>
        <v>0</v>
      </c>
      <c r="R61" s="139">
        <f t="shared" si="103"/>
        <v>58.656182126815473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440.92679433929987</v>
      </c>
      <c r="AJ61" s="139">
        <f t="shared" si="104"/>
        <v>811.91512830587476</v>
      </c>
      <c r="AK61" s="139">
        <f t="shared" si="104"/>
        <v>0</v>
      </c>
      <c r="AL61" s="139">
        <f t="shared" si="104"/>
        <v>64.501403867210072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494.36782205063713</v>
      </c>
      <c r="BD61" s="139">
        <f t="shared" si="105"/>
        <v>919.17977809619413</v>
      </c>
      <c r="BE61" s="139">
        <f t="shared" si="105"/>
        <v>0</v>
      </c>
      <c r="BF61" s="139">
        <f t="shared" si="105"/>
        <v>71.252712132351206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524.1689358605538</v>
      </c>
      <c r="BN61" s="139">
        <f t="shared" si="106"/>
        <v>979.03046709400041</v>
      </c>
      <c r="BO61" s="139">
        <f t="shared" si="106"/>
        <v>0</v>
      </c>
      <c r="BP61" s="139">
        <f t="shared" si="106"/>
        <v>75.009547917117928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1958.8987226738379</v>
      </c>
      <c r="F63" s="165">
        <f>SUM(F58:F61)</f>
        <v>1877.3710927722834</v>
      </c>
      <c r="G63" s="165">
        <f>SUM(G58:G61)</f>
        <v>1168.5914733621094</v>
      </c>
      <c r="H63" s="165">
        <f>SUM(H58:H61)</f>
        <v>1257.1387111917695</v>
      </c>
      <c r="K63" s="129"/>
      <c r="M63" s="128"/>
      <c r="N63" s="120" t="s">
        <v>195</v>
      </c>
      <c r="O63" s="165">
        <f>SUM(O58:O61)</f>
        <v>1269.5942308112972</v>
      </c>
      <c r="P63" s="165">
        <f>SUM(P58:P61)</f>
        <v>1524.3884097150794</v>
      </c>
      <c r="Q63" s="165">
        <f>SUM(Q58:Q61)</f>
        <v>2011.4629978477894</v>
      </c>
      <c r="R63" s="165">
        <f>SUM(R58:R61)</f>
        <v>1853.7641667030371</v>
      </c>
      <c r="U63" s="129"/>
      <c r="AG63" s="128"/>
      <c r="AH63" s="120" t="s">
        <v>195</v>
      </c>
      <c r="AI63" s="165">
        <f>SUM(AI58:AI61)</f>
        <v>1435.2379353589681</v>
      </c>
      <c r="AJ63" s="165">
        <f>SUM(AJ58:AJ61)</f>
        <v>1723.3059819143416</v>
      </c>
      <c r="AK63" s="165">
        <f>SUM(AK58:AK61)</f>
        <v>2282.2552488882911</v>
      </c>
      <c r="AL63" s="165">
        <f>SUM(AL58:AL61)</f>
        <v>2105.7872485113048</v>
      </c>
      <c r="AO63" s="129"/>
      <c r="BA63" s="128"/>
      <c r="BB63" s="120" t="s">
        <v>195</v>
      </c>
      <c r="BC63" s="165">
        <f>SUM(BC58:BC61)</f>
        <v>1627.5735098803304</v>
      </c>
      <c r="BD63" s="165">
        <f>SUM(BD58:BD61)</f>
        <v>1953.8209921257408</v>
      </c>
      <c r="BE63" s="165">
        <f>SUM(BE58:BE61)</f>
        <v>2595.2605949848335</v>
      </c>
      <c r="BF63" s="165">
        <f>SUM(BF58:BF61)</f>
        <v>2397.5545470524967</v>
      </c>
      <c r="BI63" s="129"/>
      <c r="BK63" s="128"/>
      <c r="BL63" s="120" t="s">
        <v>195</v>
      </c>
      <c r="BM63" s="165">
        <f>SUM(BM58:BM61)</f>
        <v>1735.0700897813263</v>
      </c>
      <c r="BN63" s="165">
        <f>SUM(BN58:BN61)</f>
        <v>2082.4778909797242</v>
      </c>
      <c r="BO63" s="165">
        <f>SUM(BO58:BO61)</f>
        <v>2769.6242350712246</v>
      </c>
      <c r="BP63" s="165">
        <f>SUM(BP58:BP61)</f>
        <v>2560.2726345337151</v>
      </c>
      <c r="BS63" s="129"/>
    </row>
    <row r="64" spans="3:71" x14ac:dyDescent="0.3">
      <c r="C64" s="128"/>
      <c r="D64" s="120" t="s">
        <v>194</v>
      </c>
      <c r="E64" s="120">
        <f>E62/E63</f>
        <v>1.0465063743580432</v>
      </c>
      <c r="F64" s="120">
        <f>F62/F63</f>
        <v>1.0919524690096289</v>
      </c>
      <c r="G64" s="120">
        <f>G62/G63</f>
        <v>0.9019405190143801</v>
      </c>
      <c r="H64" s="120">
        <f>H62/H63</f>
        <v>0.88136654303614137</v>
      </c>
      <c r="K64" s="129"/>
      <c r="M64" s="128"/>
      <c r="N64" s="120" t="s">
        <v>194</v>
      </c>
      <c r="O64" s="120">
        <f>O62/O63</f>
        <v>1.0460132637128703</v>
      </c>
      <c r="P64" s="120">
        <f>P62/P63</f>
        <v>1.0879483178005935</v>
      </c>
      <c r="Q64" s="120">
        <f>Q62/Q63</f>
        <v>0.95344087080192952</v>
      </c>
      <c r="R64" s="120">
        <f>R62/R63</f>
        <v>0.9466849092019799</v>
      </c>
      <c r="U64" s="129"/>
      <c r="AG64" s="128"/>
      <c r="AH64" s="120" t="s">
        <v>194</v>
      </c>
      <c r="AI64" s="120">
        <f>AI62/AI63</f>
        <v>1.0473519222131922</v>
      </c>
      <c r="AJ64" s="120">
        <f>AJ62/AJ63</f>
        <v>1.0919369513666217</v>
      </c>
      <c r="AK64" s="120">
        <f>AK62/AK63</f>
        <v>0.95172041019504428</v>
      </c>
      <c r="AL64" s="120">
        <f>AL62/AL63</f>
        <v>0.94481378583841769</v>
      </c>
      <c r="AO64" s="129"/>
      <c r="BA64" s="128"/>
      <c r="BB64" s="120" t="s">
        <v>194</v>
      </c>
      <c r="BC64" s="120">
        <f>BC62/BC63</f>
        <v>1.0485289936984892</v>
      </c>
      <c r="BD64" s="120">
        <f>BD62/BD63</f>
        <v>1.0956309093922108</v>
      </c>
      <c r="BE64" s="120">
        <f>BE62/BE63</f>
        <v>0.95013921235845111</v>
      </c>
      <c r="BF64" s="120">
        <f>BF62/BF63</f>
        <v>0.94309683354729601</v>
      </c>
      <c r="BI64" s="129"/>
      <c r="BK64" s="128"/>
      <c r="BL64" s="120" t="s">
        <v>194</v>
      </c>
      <c r="BM64" s="120">
        <f>BM62/BM63</f>
        <v>1.1125535732353098</v>
      </c>
      <c r="BN64" s="120">
        <f>BN62/BN63</f>
        <v>1.1637853339543978</v>
      </c>
      <c r="BO64" s="120">
        <f>BO62/BO63</f>
        <v>1.0068579315089556</v>
      </c>
      <c r="BP64" s="120">
        <f>BP62/BP63</f>
        <v>0.99932269375724425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1261.2999912957259</v>
      </c>
      <c r="F69" s="139">
        <f t="shared" ref="F69:H69" si="107">F58*F$64</f>
        <v>0</v>
      </c>
      <c r="G69" s="139">
        <f t="shared" si="107"/>
        <v>455.57858653811007</v>
      </c>
      <c r="H69" s="139">
        <f t="shared" si="107"/>
        <v>299.34943803154027</v>
      </c>
      <c r="I69" s="120">
        <f>I58</f>
        <v>2050</v>
      </c>
      <c r="J69" s="165">
        <f>SUM(E69:H69)</f>
        <v>2016.2280158653764</v>
      </c>
      <c r="K69" s="129">
        <f>I69/J69</f>
        <v>1.0167500817709492</v>
      </c>
      <c r="M69" s="128"/>
      <c r="N69" s="4" t="s">
        <v>11</v>
      </c>
      <c r="O69" s="139">
        <f>O58*O$64</f>
        <v>535.5227638312374</v>
      </c>
      <c r="P69" s="139">
        <f t="shared" ref="P69:R69" si="108">P58*P$64</f>
        <v>0</v>
      </c>
      <c r="Q69" s="139">
        <f t="shared" si="108"/>
        <v>984.94952185378418</v>
      </c>
      <c r="R69" s="139">
        <f t="shared" si="108"/>
        <v>607.51959886574832</v>
      </c>
      <c r="S69" s="120">
        <f>S58</f>
        <v>2186.7465511512801</v>
      </c>
      <c r="T69" s="165">
        <f>SUM(O69:R69)</f>
        <v>2127.99188455077</v>
      </c>
      <c r="U69" s="129">
        <f>S69/T69</f>
        <v>1.0276103809544901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546.46787240535809</v>
      </c>
      <c r="G70" s="139">
        <f t="shared" si="109"/>
        <v>581.74933382936763</v>
      </c>
      <c r="H70" s="139">
        <f t="shared" si="109"/>
        <v>797.24214566728119</v>
      </c>
      <c r="I70" s="120">
        <f>I59</f>
        <v>2050</v>
      </c>
      <c r="J70" s="165">
        <f>SUM(E70:H70)</f>
        <v>1925.459351902007</v>
      </c>
      <c r="K70" s="129">
        <f>I70/J70</f>
        <v>1.0646810061063969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155.7443043248721</v>
      </c>
      <c r="Q70" s="139">
        <f t="shared" si="110"/>
        <v>848.77033637081911</v>
      </c>
      <c r="R70" s="139">
        <f t="shared" si="110"/>
        <v>1091.8820405205411</v>
      </c>
      <c r="S70" s="120">
        <f>S59</f>
        <v>2186.7465511512801</v>
      </c>
      <c r="T70" s="165">
        <f>SUM(O70:R70)</f>
        <v>2096.3966812162325</v>
      </c>
      <c r="U70" s="129">
        <f>S70/T70</f>
        <v>1.043097697465649</v>
      </c>
    </row>
    <row r="71" spans="3:21" x14ac:dyDescent="0.3">
      <c r="C71" s="128"/>
      <c r="D71" s="4" t="s">
        <v>13</v>
      </c>
      <c r="E71" s="139">
        <f t="shared" ref="E71:H71" si="111">E60*E$64</f>
        <v>383.19281157211594</v>
      </c>
      <c r="F71" s="139">
        <f t="shared" si="111"/>
        <v>730.89998415800017</v>
      </c>
      <c r="G71" s="139">
        <f t="shared" si="111"/>
        <v>16.672079632522237</v>
      </c>
      <c r="H71" s="139">
        <f t="shared" si="111"/>
        <v>0</v>
      </c>
      <c r="I71" s="120">
        <f>I60</f>
        <v>1054</v>
      </c>
      <c r="J71" s="165">
        <f>SUM(E71:H71)</f>
        <v>1130.7648753626381</v>
      </c>
      <c r="K71" s="129">
        <f>I71/J71</f>
        <v>0.9321124337736264</v>
      </c>
      <c r="M71" s="128"/>
      <c r="N71" s="4" t="s">
        <v>13</v>
      </c>
      <c r="O71" s="139">
        <f t="shared" ref="O71:R71" si="112">O60*O$64</f>
        <v>379.56561805306984</v>
      </c>
      <c r="P71" s="139">
        <f t="shared" si="112"/>
        <v>720.13154084434018</v>
      </c>
      <c r="Q71" s="139">
        <f t="shared" si="112"/>
        <v>84.091174029252727</v>
      </c>
      <c r="R71" s="139">
        <f t="shared" si="112"/>
        <v>0</v>
      </c>
      <c r="S71" s="120">
        <f>S60</f>
        <v>1112.9834646689119</v>
      </c>
      <c r="T71" s="165">
        <f>SUM(O71:R71)</f>
        <v>1183.7883329266626</v>
      </c>
      <c r="U71" s="129">
        <f>S71/T71</f>
        <v>0.94018789821766457</v>
      </c>
    </row>
    <row r="72" spans="3:21" x14ac:dyDescent="0.3">
      <c r="C72" s="128"/>
      <c r="D72" s="4" t="s">
        <v>14</v>
      </c>
      <c r="E72" s="139">
        <f t="shared" ref="E72:H72" si="113">E61*E$64</f>
        <v>405.5071971321579</v>
      </c>
      <c r="F72" s="139">
        <f t="shared" si="113"/>
        <v>772.63214343664163</v>
      </c>
      <c r="G72" s="139">
        <f t="shared" si="113"/>
        <v>0</v>
      </c>
      <c r="H72" s="139">
        <f t="shared" si="113"/>
        <v>11.408416301178688</v>
      </c>
      <c r="I72" s="120">
        <f>I61</f>
        <v>1108</v>
      </c>
      <c r="J72" s="165">
        <f>SUM(E72:H72)</f>
        <v>1189.5477568699782</v>
      </c>
      <c r="K72" s="129">
        <f>I72/J72</f>
        <v>0.93144642037361125</v>
      </c>
      <c r="M72" s="128"/>
      <c r="N72" s="4" t="s">
        <v>14</v>
      </c>
      <c r="O72" s="139">
        <f t="shared" ref="O72:R72" si="114">O61*O$64</f>
        <v>412.92402307764883</v>
      </c>
      <c r="P72" s="139">
        <f t="shared" si="114"/>
        <v>782.57996085503021</v>
      </c>
      <c r="Q72" s="139">
        <f t="shared" si="114"/>
        <v>0</v>
      </c>
      <c r="R72" s="139">
        <f t="shared" si="114"/>
        <v>55.528922450859099</v>
      </c>
      <c r="S72" s="120">
        <f>S61</f>
        <v>1172.7332381057306</v>
      </c>
      <c r="T72" s="165">
        <f>SUM(O72:R72)</f>
        <v>1251.0329063835381</v>
      </c>
      <c r="U72" s="129">
        <f>S72/T72</f>
        <v>0.93741198342723475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1053.9999999999998</v>
      </c>
      <c r="H74" s="165">
        <f>SUM(H69:H72)</f>
        <v>1108.0000000000002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1.0000000000000002</v>
      </c>
      <c r="H75" s="120">
        <f>H73/H74</f>
        <v>0.99999999999999978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1282.4268692876269</v>
      </c>
      <c r="F80" s="139">
        <f t="shared" ref="F80:H80" si="115">F69*$K69</f>
        <v>0</v>
      </c>
      <c r="G80" s="139">
        <f t="shared" si="115"/>
        <v>463.20956511571688</v>
      </c>
      <c r="H80" s="139">
        <f t="shared" si="115"/>
        <v>304.36356559665626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550.30875135041924</v>
      </c>
      <c r="P80" s="139">
        <f t="shared" ref="P80:R80" si="116">P69*$U69</f>
        <v>0</v>
      </c>
      <c r="Q80" s="139">
        <f t="shared" si="116"/>
        <v>1012.14435337311</v>
      </c>
      <c r="R80" s="139">
        <f t="shared" si="116"/>
        <v>624.29344642775061</v>
      </c>
      <c r="S80" s="120">
        <f>S69</f>
        <v>2186.7465511512801</v>
      </c>
      <c r="T80" s="165">
        <f>SUM(O80:R80)</f>
        <v>2186.7465511512796</v>
      </c>
      <c r="U80" s="129">
        <f>S80/T80</f>
        <v>1.0000000000000002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581.81396419735881</v>
      </c>
      <c r="G81" s="139">
        <f t="shared" si="117"/>
        <v>619.37746604317726</v>
      </c>
      <c r="H81" s="139">
        <f t="shared" si="117"/>
        <v>848.80856975946358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162.45652523466342</v>
      </c>
      <c r="Q81" s="139">
        <f t="shared" si="118"/>
        <v>885.35038354554581</v>
      </c>
      <c r="R81" s="139">
        <f t="shared" si="118"/>
        <v>1138.9396423710707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357.1787841990436</v>
      </c>
      <c r="F82" s="139">
        <f t="shared" si="119"/>
        <v>681.28096307861847</v>
      </c>
      <c r="G82" s="139">
        <f t="shared" si="119"/>
        <v>15.540252722338009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356.86300067300459</v>
      </c>
      <c r="P82" s="139">
        <f t="shared" si="120"/>
        <v>677.05895982668847</v>
      </c>
      <c r="Q82" s="139">
        <f t="shared" si="120"/>
        <v>79.061504169218978</v>
      </c>
      <c r="R82" s="139">
        <f t="shared" si="120"/>
        <v>0</v>
      </c>
      <c r="S82" s="120">
        <f>S71</f>
        <v>1112.9834646689119</v>
      </c>
      <c r="T82" s="165">
        <f>SUM(O82:R82)</f>
        <v>1112.9834646689121</v>
      </c>
      <c r="U82" s="129">
        <f>S82/T82</f>
        <v>0.99999999999999978</v>
      </c>
    </row>
    <row r="83" spans="3:21" x14ac:dyDescent="0.3">
      <c r="C83" s="128"/>
      <c r="D83" s="4" t="s">
        <v>14</v>
      </c>
      <c r="E83" s="139">
        <f t="shared" ref="E83:H83" si="121">E72*$K72</f>
        <v>377.70822720448479</v>
      </c>
      <c r="F83" s="139">
        <f t="shared" si="121"/>
        <v>719.66544426965038</v>
      </c>
      <c r="G83" s="139">
        <f t="shared" si="121"/>
        <v>0</v>
      </c>
      <c r="H83" s="139">
        <f t="shared" si="121"/>
        <v>10.626328525864844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387.07992747797203</v>
      </c>
      <c r="P83" s="139">
        <f t="shared" si="122"/>
        <v>733.59983329552165</v>
      </c>
      <c r="Q83" s="139">
        <f t="shared" si="122"/>
        <v>0</v>
      </c>
      <c r="R83" s="139">
        <f t="shared" si="122"/>
        <v>52.05347733223693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2017.3138806911552</v>
      </c>
      <c r="F85" s="165">
        <f>SUM(F80:F83)</f>
        <v>1982.7603715456275</v>
      </c>
      <c r="G85" s="165">
        <f>SUM(G80:G83)</f>
        <v>1098.1272838812322</v>
      </c>
      <c r="H85" s="165">
        <f>SUM(H80:H83)</f>
        <v>1163.7984638819846</v>
      </c>
      <c r="K85" s="129"/>
      <c r="M85" s="128"/>
      <c r="N85" s="120" t="s">
        <v>195</v>
      </c>
      <c r="O85" s="165">
        <f>SUM(O80:O83)</f>
        <v>1294.2516795013958</v>
      </c>
      <c r="P85" s="165">
        <f>SUM(P80:P83)</f>
        <v>1573.1153183568736</v>
      </c>
      <c r="Q85" s="165">
        <f>SUM(Q80:Q83)</f>
        <v>1976.5562410878747</v>
      </c>
      <c r="R85" s="165">
        <f>SUM(R80:R83)</f>
        <v>1815.2865661310584</v>
      </c>
      <c r="U85" s="129"/>
    </row>
    <row r="86" spans="3:21" x14ac:dyDescent="0.3">
      <c r="C86" s="128"/>
      <c r="D86" s="120" t="s">
        <v>194</v>
      </c>
      <c r="E86" s="120">
        <f>E84/E85</f>
        <v>1.0162027930416293</v>
      </c>
      <c r="F86" s="120">
        <f>F84/F85</f>
        <v>1.033912130492076</v>
      </c>
      <c r="G86" s="120">
        <f>G84/G85</f>
        <v>0.95981587514584987</v>
      </c>
      <c r="H86" s="120">
        <f>H84/H85</f>
        <v>0.95205487409232148</v>
      </c>
      <c r="K86" s="129"/>
      <c r="M86" s="128"/>
      <c r="N86" s="120" t="s">
        <v>194</v>
      </c>
      <c r="O86" s="120">
        <f>O84/O85</f>
        <v>1.0260851316596833</v>
      </c>
      <c r="P86" s="120">
        <f>P84/P85</f>
        <v>1.0542493526517227</v>
      </c>
      <c r="Q86" s="120">
        <f>Q84/Q85</f>
        <v>0.97027900971758541</v>
      </c>
      <c r="R86" s="120">
        <f>R84/R85</f>
        <v>0.96675125271127449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1303.2057664417189</v>
      </c>
      <c r="F91" s="139">
        <f t="shared" ref="F91:H91" si="123">F80*F$86</f>
        <v>0</v>
      </c>
      <c r="G91" s="139">
        <f t="shared" si="123"/>
        <v>444.59589411747032</v>
      </c>
      <c r="H91" s="139">
        <f t="shared" si="123"/>
        <v>289.7708161224146</v>
      </c>
      <c r="I91" s="120">
        <f>I80</f>
        <v>2050</v>
      </c>
      <c r="J91" s="165">
        <f>SUM(E91:H91)</f>
        <v>2037.5724766816038</v>
      </c>
      <c r="K91" s="129">
        <f>I91/J91</f>
        <v>1.0060991809914097</v>
      </c>
      <c r="M91" s="128"/>
      <c r="N91" s="4" t="s">
        <v>11</v>
      </c>
      <c r="O91" s="139">
        <f>O80*O$86</f>
        <v>564.66362758287084</v>
      </c>
      <c r="P91" s="139">
        <f t="shared" ref="P91:R91" si="124">P80*P$86</f>
        <v>0</v>
      </c>
      <c r="Q91" s="139">
        <f t="shared" si="124"/>
        <v>982.06242088210695</v>
      </c>
      <c r="R91" s="139">
        <f t="shared" si="124"/>
        <v>603.53647139346685</v>
      </c>
      <c r="S91" s="120">
        <f>S80</f>
        <v>2186.7465511512801</v>
      </c>
      <c r="T91" s="165">
        <f>SUM(O91:R91)</f>
        <v>2150.2625198584446</v>
      </c>
      <c r="U91" s="129">
        <f>S91/T91</f>
        <v>1.0169672451414151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601.54451527333163</v>
      </c>
      <c r="G92" s="139">
        <f t="shared" si="125"/>
        <v>594.48832461585107</v>
      </c>
      <c r="H92" s="139">
        <f t="shared" si="125"/>
        <v>808.11233601082961</v>
      </c>
      <c r="I92" s="120">
        <f>I81</f>
        <v>2050</v>
      </c>
      <c r="J92" s="165">
        <f>SUM(E92:H92)</f>
        <v>2004.1451759000124</v>
      </c>
      <c r="K92" s="129">
        <f>I92/J92</f>
        <v>1.0228799912558206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171.26968656269216</v>
      </c>
      <c r="Q92" s="139">
        <f t="shared" si="126"/>
        <v>859.03689339965661</v>
      </c>
      <c r="R92" s="139">
        <f t="shared" si="126"/>
        <v>1101.0713260247635</v>
      </c>
      <c r="S92" s="120">
        <f>S81</f>
        <v>2186.7465511512801</v>
      </c>
      <c r="T92" s="165">
        <f>SUM(O92:R92)</f>
        <v>2131.3779059871122</v>
      </c>
      <c r="U92" s="129">
        <f>S92/T92</f>
        <v>1.0259778639013923</v>
      </c>
    </row>
    <row r="93" spans="3:21" x14ac:dyDescent="0.3">
      <c r="C93" s="128"/>
      <c r="D93" s="4" t="s">
        <v>13</v>
      </c>
      <c r="E93" s="139">
        <f t="shared" ref="E93:H93" si="127">E82*E$86</f>
        <v>362.96607811828147</v>
      </c>
      <c r="F93" s="139">
        <f t="shared" si="127"/>
        <v>704.38465200030782</v>
      </c>
      <c r="G93" s="139">
        <f t="shared" si="127"/>
        <v>14.915781266678533</v>
      </c>
      <c r="H93" s="139">
        <f t="shared" si="127"/>
        <v>0</v>
      </c>
      <c r="I93" s="120">
        <f>I82</f>
        <v>1054</v>
      </c>
      <c r="J93" s="165">
        <f>SUM(E93:H93)</f>
        <v>1082.2665113852679</v>
      </c>
      <c r="K93" s="129">
        <f>I93/J93</f>
        <v>0.97388211583015016</v>
      </c>
      <c r="M93" s="128"/>
      <c r="N93" s="4" t="s">
        <v>13</v>
      </c>
      <c r="O93" s="139">
        <f t="shared" ref="O93:R93" si="128">O82*O$86</f>
        <v>366.17181903002955</v>
      </c>
      <c r="P93" s="139">
        <f t="shared" si="128"/>
        <v>713.78897010433502</v>
      </c>
      <c r="Q93" s="139">
        <f t="shared" si="128"/>
        <v>76.711717972092544</v>
      </c>
      <c r="R93" s="139">
        <f t="shared" si="128"/>
        <v>0</v>
      </c>
      <c r="S93" s="120">
        <f>S82</f>
        <v>1112.9834646689119</v>
      </c>
      <c r="T93" s="165">
        <f>SUM(O93:R93)</f>
        <v>1156.6725071064573</v>
      </c>
      <c r="U93" s="129">
        <f>S93/T93</f>
        <v>0.96222868429125341</v>
      </c>
    </row>
    <row r="94" spans="3:21" x14ac:dyDescent="0.3">
      <c r="C94" s="128"/>
      <c r="D94" s="4" t="s">
        <v>14</v>
      </c>
      <c r="E94" s="139">
        <f t="shared" ref="E94:H94" si="129">E83*E$86</f>
        <v>383.82815543999976</v>
      </c>
      <c r="F94" s="139">
        <f t="shared" si="129"/>
        <v>744.07083272636055</v>
      </c>
      <c r="G94" s="139">
        <f t="shared" si="129"/>
        <v>0</v>
      </c>
      <c r="H94" s="139">
        <f t="shared" si="129"/>
        <v>10.116847866755899</v>
      </c>
      <c r="I94" s="120">
        <f>I83</f>
        <v>1108</v>
      </c>
      <c r="J94" s="165">
        <f>SUM(E94:H94)</f>
        <v>1138.0158360331163</v>
      </c>
      <c r="K94" s="129">
        <f>I94/J94</f>
        <v>0.97362441269908406</v>
      </c>
      <c r="M94" s="128"/>
      <c r="N94" s="4" t="s">
        <v>14</v>
      </c>
      <c r="O94" s="139">
        <f t="shared" ref="O94:R94" si="130">O83*O$86</f>
        <v>397.17695834905561</v>
      </c>
      <c r="P94" s="139">
        <f t="shared" si="130"/>
        <v>773.39714935721543</v>
      </c>
      <c r="Q94" s="139">
        <f t="shared" si="130"/>
        <v>0</v>
      </c>
      <c r="R94" s="139">
        <f t="shared" si="130"/>
        <v>50.322764418917984</v>
      </c>
      <c r="S94" s="120">
        <f>S83</f>
        <v>1172.7332381057306</v>
      </c>
      <c r="T94" s="165">
        <f>SUM(O94:R94)</f>
        <v>1220.896872125189</v>
      </c>
      <c r="U94" s="129">
        <f>S94/T94</f>
        <v>0.96055061232516636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1328.012404961956</v>
      </c>
      <c r="P96" s="165">
        <f>SUM(P91:P94)</f>
        <v>1658.4558060242425</v>
      </c>
      <c r="Q96" s="165">
        <f>SUM(Q91:Q94)</f>
        <v>1917.8110322538562</v>
      </c>
      <c r="R96" s="165">
        <f>SUM(R91:R94)</f>
        <v>1754.9305618371484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1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1</v>
      </c>
      <c r="P97" s="120">
        <f>P95/P96</f>
        <v>1</v>
      </c>
      <c r="Q97" s="120">
        <f>Q95/Q96</f>
        <v>0.99999999999999989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1311.1542542802958</v>
      </c>
      <c r="F102" s="139">
        <f t="shared" ref="F102:H102" si="131">F91*$K91</f>
        <v>0</v>
      </c>
      <c r="G102" s="139">
        <f t="shared" si="131"/>
        <v>447.30756494373043</v>
      </c>
      <c r="H102" s="139">
        <f t="shared" si="131"/>
        <v>291.53818077597373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574.24441377451012</v>
      </c>
      <c r="P102" s="139">
        <f t="shared" ref="P102:R102" si="132">P91*$U91</f>
        <v>0</v>
      </c>
      <c r="Q102" s="139">
        <f t="shared" si="132"/>
        <v>998.7253147213853</v>
      </c>
      <c r="R102" s="139">
        <f t="shared" si="132"/>
        <v>613.77682265538454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615.30784852277236</v>
      </c>
      <c r="G103" s="139">
        <f t="shared" si="133"/>
        <v>608.09021228474921</v>
      </c>
      <c r="H103" s="139">
        <f t="shared" si="133"/>
        <v>826.6019391924782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175.7189071706519</v>
      </c>
      <c r="Q103" s="139">
        <f t="shared" si="134"/>
        <v>881.35283690266772</v>
      </c>
      <c r="R103" s="139">
        <f t="shared" si="134"/>
        <v>1129.6748070779604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353.48617213240351</v>
      </c>
      <c r="F104" s="139">
        <f t="shared" si="135"/>
        <v>685.98761524834379</v>
      </c>
      <c r="G104" s="139">
        <f t="shared" si="135"/>
        <v>14.526212619252606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352.34102764980031</v>
      </c>
      <c r="P104" s="139">
        <f t="shared" si="136"/>
        <v>686.82822156510315</v>
      </c>
      <c r="Q104" s="139">
        <f t="shared" si="136"/>
        <v>73.814215454008306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1112.9834646689117</v>
      </c>
      <c r="U104" s="129">
        <f>S104/T104</f>
        <v>1.0000000000000002</v>
      </c>
    </row>
    <row r="105" spans="3:21" x14ac:dyDescent="0.3">
      <c r="C105" s="128"/>
      <c r="D105" s="4" t="s">
        <v>14</v>
      </c>
      <c r="E105" s="139">
        <f t="shared" ref="E105:H105" si="137">E94*$K94</f>
        <v>373.7044624176425</v>
      </c>
      <c r="F105" s="139">
        <f t="shared" si="137"/>
        <v>724.44552751972117</v>
      </c>
      <c r="G105" s="139">
        <f t="shared" si="137"/>
        <v>0</v>
      </c>
      <c r="H105" s="139">
        <f t="shared" si="137"/>
        <v>9.8500100626361942</v>
      </c>
      <c r="I105" s="120">
        <f>I94</f>
        <v>1108</v>
      </c>
      <c r="J105" s="165">
        <f>SUM(E105:H105)</f>
        <v>1107.9999999999998</v>
      </c>
      <c r="K105" s="129">
        <f>I105/J105</f>
        <v>1.0000000000000002</v>
      </c>
      <c r="M105" s="128"/>
      <c r="N105" s="4" t="s">
        <v>14</v>
      </c>
      <c r="O105" s="139">
        <f t="shared" ref="O105:R105" si="138">O94*$U94</f>
        <v>381.50857054363246</v>
      </c>
      <c r="P105" s="139">
        <f t="shared" si="138"/>
        <v>742.88710538561145</v>
      </c>
      <c r="Q105" s="139">
        <f t="shared" si="138"/>
        <v>0</v>
      </c>
      <c r="R105" s="139">
        <f t="shared" si="138"/>
        <v>48.337562176486763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2038.3448888303419</v>
      </c>
      <c r="F107" s="165">
        <f>SUM(F102:F105)</f>
        <v>2025.7409912908374</v>
      </c>
      <c r="G107" s="165">
        <f>SUM(G102:G105)</f>
        <v>1069.9239898477324</v>
      </c>
      <c r="H107" s="165">
        <f>SUM(H102:H105)</f>
        <v>1127.990130031088</v>
      </c>
      <c r="K107" s="129"/>
      <c r="M107" s="128"/>
      <c r="N107" s="120" t="s">
        <v>195</v>
      </c>
      <c r="O107" s="165">
        <f>SUM(O102:O105)</f>
        <v>1308.0940119679428</v>
      </c>
      <c r="P107" s="165">
        <f>SUM(P102:P105)</f>
        <v>1605.4342341213664</v>
      </c>
      <c r="Q107" s="165">
        <f>SUM(Q102:Q105)</f>
        <v>1953.8923670780614</v>
      </c>
      <c r="R107" s="165">
        <f>SUM(R102:R105)</f>
        <v>1791.7891919098315</v>
      </c>
      <c r="U107" s="129"/>
    </row>
    <row r="108" spans="3:21" x14ac:dyDescent="0.3">
      <c r="C108" s="128"/>
      <c r="D108" s="120" t="s">
        <v>194</v>
      </c>
      <c r="E108" s="120">
        <f>E106/E107</f>
        <v>1.0057179289106202</v>
      </c>
      <c r="F108" s="120">
        <f>F106/F107</f>
        <v>1.0119753753384357</v>
      </c>
      <c r="G108" s="120">
        <f>G106/G107</f>
        <v>0.9851167092252987</v>
      </c>
      <c r="H108" s="120">
        <f>H106/H107</f>
        <v>0.98227809845238889</v>
      </c>
      <c r="K108" s="129"/>
      <c r="M108" s="128"/>
      <c r="N108" s="120" t="s">
        <v>194</v>
      </c>
      <c r="O108" s="120">
        <f>O106/O107</f>
        <v>1.0152270347633863</v>
      </c>
      <c r="P108" s="120">
        <f>P106/P107</f>
        <v>1.0330263119945826</v>
      </c>
      <c r="Q108" s="120">
        <f>Q106/Q107</f>
        <v>0.98153361186513921</v>
      </c>
      <c r="R108" s="120">
        <f>R106/R107</f>
        <v>0.97942914811680715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1318.6513410971277</v>
      </c>
      <c r="F113" s="139">
        <f t="shared" ref="F113:H113" si="139">F102*F$108</f>
        <v>0</v>
      </c>
      <c r="G113" s="139">
        <f t="shared" si="139"/>
        <v>440.65015638894931</v>
      </c>
      <c r="H113" s="139">
        <f t="shared" si="139"/>
        <v>286.3715698388923</v>
      </c>
      <c r="I113" s="120">
        <f>I102</f>
        <v>2050</v>
      </c>
      <c r="J113" s="165">
        <f>SUM(E113:H113)</f>
        <v>2045.6730673249695</v>
      </c>
      <c r="K113" s="129">
        <f>I113/J113</f>
        <v>1.0021151633387286</v>
      </c>
      <c r="M113" s="128"/>
      <c r="N113" s="4" t="s">
        <v>11</v>
      </c>
      <c r="O113" s="139">
        <f>O102*O$108</f>
        <v>582.98845342573497</v>
      </c>
      <c r="P113" s="139">
        <f t="shared" ref="P113:R113" si="140">P102*P$108</f>
        <v>0</v>
      </c>
      <c r="Q113" s="139">
        <f t="shared" si="140"/>
        <v>980.28246541962926</v>
      </c>
      <c r="R113" s="139">
        <f t="shared" si="140"/>
        <v>601.15091054720392</v>
      </c>
      <c r="S113" s="120">
        <f>S102</f>
        <v>2186.7465511512801</v>
      </c>
      <c r="T113" s="165">
        <f>SUM(O113:R113)</f>
        <v>2164.4218293925678</v>
      </c>
      <c r="U113" s="129">
        <f>S113/T113</f>
        <v>1.0103144042697896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622.67639095751792</v>
      </c>
      <c r="G114" s="139">
        <f t="shared" si="141"/>
        <v>599.03982883806543</v>
      </c>
      <c r="H114" s="139">
        <f t="shared" si="141"/>
        <v>811.95298100704463</v>
      </c>
      <c r="I114" s="120">
        <f>I103</f>
        <v>2050</v>
      </c>
      <c r="J114" s="165">
        <f>SUM(E114:H114)</f>
        <v>2033.669200802628</v>
      </c>
      <c r="K114" s="129">
        <f>I114/J114</f>
        <v>1.0080302141522952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181.52225462221696</v>
      </c>
      <c r="Q114" s="139">
        <f t="shared" si="142"/>
        <v>865.07743333266239</v>
      </c>
      <c r="R114" s="139">
        <f t="shared" si="142"/>
        <v>1106.4364339453853</v>
      </c>
      <c r="S114" s="120">
        <f>S103</f>
        <v>2186.7465511512801</v>
      </c>
      <c r="T114" s="165">
        <f>SUM(O114:R114)</f>
        <v>2153.0361219002643</v>
      </c>
      <c r="U114" s="129">
        <f>S114/T114</f>
        <v>1.0156571591661281</v>
      </c>
    </row>
    <row r="115" spans="3:71" x14ac:dyDescent="0.3">
      <c r="C115" s="128"/>
      <c r="D115" s="4" t="s">
        <v>13</v>
      </c>
      <c r="E115" s="139">
        <f t="shared" ref="E115:H115" si="143">E104*E$108</f>
        <v>355.50738093554384</v>
      </c>
      <c r="F115" s="139">
        <f t="shared" si="143"/>
        <v>694.20257441846115</v>
      </c>
      <c r="G115" s="139">
        <f t="shared" si="143"/>
        <v>14.310014772985134</v>
      </c>
      <c r="H115" s="139">
        <f t="shared" si="143"/>
        <v>0</v>
      </c>
      <c r="I115" s="120">
        <f>I104</f>
        <v>1054</v>
      </c>
      <c r="J115" s="165">
        <f>SUM(E115:H115)</f>
        <v>1064.0199701269901</v>
      </c>
      <c r="K115" s="129">
        <f>I115/J115</f>
        <v>0.99058291159159895</v>
      </c>
      <c r="M115" s="128"/>
      <c r="N115" s="4" t="s">
        <v>13</v>
      </c>
      <c r="O115" s="139">
        <f t="shared" ref="O115:R115" si="144">O104*O$108</f>
        <v>357.70613672639104</v>
      </c>
      <c r="P115" s="139">
        <f t="shared" si="144"/>
        <v>709.51162469719657</v>
      </c>
      <c r="Q115" s="139">
        <f t="shared" si="144"/>
        <v>72.451133501564343</v>
      </c>
      <c r="R115" s="139">
        <f t="shared" si="144"/>
        <v>0</v>
      </c>
      <c r="S115" s="120">
        <f>S104</f>
        <v>1112.9834646689119</v>
      </c>
      <c r="T115" s="165">
        <f>SUM(O115:R115)</f>
        <v>1139.6688949251518</v>
      </c>
      <c r="U115" s="129">
        <f>S115/T115</f>
        <v>0.97658492710025879</v>
      </c>
    </row>
    <row r="116" spans="3:71" x14ac:dyDescent="0.3">
      <c r="C116" s="128"/>
      <c r="D116" s="4" t="s">
        <v>14</v>
      </c>
      <c r="E116" s="139">
        <f t="shared" ref="E116:H116" si="145">E105*E$108</f>
        <v>375.8412779673281</v>
      </c>
      <c r="F116" s="139">
        <f t="shared" si="145"/>
        <v>733.12103462402092</v>
      </c>
      <c r="G116" s="139">
        <f t="shared" si="145"/>
        <v>0</v>
      </c>
      <c r="H116" s="139">
        <f t="shared" si="145"/>
        <v>9.6754491540631768</v>
      </c>
      <c r="I116" s="120">
        <f>I105</f>
        <v>1108</v>
      </c>
      <c r="J116" s="165">
        <f>SUM(E116:H116)</f>
        <v>1118.6377617454123</v>
      </c>
      <c r="K116" s="129">
        <f>I116/J116</f>
        <v>0.990490432104836</v>
      </c>
      <c r="M116" s="128"/>
      <c r="N116" s="4" t="s">
        <v>14</v>
      </c>
      <c r="O116" s="139">
        <f t="shared" ref="O116:R116" si="146">O105*O$108</f>
        <v>387.31781480983017</v>
      </c>
      <c r="P116" s="139">
        <f t="shared" si="146"/>
        <v>767.42192670482905</v>
      </c>
      <c r="Q116" s="139">
        <f t="shared" si="146"/>
        <v>0</v>
      </c>
      <c r="R116" s="139">
        <f t="shared" si="146"/>
        <v>47.343217344559626</v>
      </c>
      <c r="S116" s="120">
        <f>S105</f>
        <v>1172.7332381057306</v>
      </c>
      <c r="T116" s="165">
        <f>SUM(O116:R116)</f>
        <v>1202.0829588592189</v>
      </c>
      <c r="U116" s="129">
        <f>S116/T116</f>
        <v>0.97558428015538856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2049.9999999999995</v>
      </c>
      <c r="F118" s="165">
        <f>SUM(F113:F116)</f>
        <v>2050</v>
      </c>
      <c r="G118" s="165">
        <f>SUM(G113:G116)</f>
        <v>1054</v>
      </c>
      <c r="H118" s="165">
        <f>SUM(H113:H116)</f>
        <v>1108.0000000000002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1754.9305618371488</v>
      </c>
      <c r="U118" s="129"/>
    </row>
    <row r="119" spans="3:71" x14ac:dyDescent="0.3">
      <c r="C119" s="128"/>
      <c r="D119" s="120" t="s">
        <v>194</v>
      </c>
      <c r="E119" s="120">
        <f>E117/E118</f>
        <v>1.0000000000000002</v>
      </c>
      <c r="F119" s="120">
        <f>F117/F118</f>
        <v>1</v>
      </c>
      <c r="G119" s="120">
        <f>G117/G118</f>
        <v>1</v>
      </c>
      <c r="H119" s="120">
        <f>H117/H118</f>
        <v>0.99999999999999978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1</v>
      </c>
      <c r="R119" s="120">
        <f>R117/R118</f>
        <v>0.99999999999999989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1318.6513410971277</v>
      </c>
      <c r="F122" s="159">
        <f t="shared" si="148"/>
        <v>0</v>
      </c>
      <c r="G122" s="159">
        <f t="shared" si="148"/>
        <v>440.65015638894931</v>
      </c>
      <c r="H122" s="158">
        <f t="shared" si="148"/>
        <v>286.3715698388923</v>
      </c>
      <c r="N122" s="150"/>
      <c r="O122" s="160" t="str">
        <f>N36</f>
        <v>A</v>
      </c>
      <c r="P122" s="159">
        <f>O113</f>
        <v>582.98845342573497</v>
      </c>
      <c r="Q122" s="159">
        <f t="shared" ref="Q122:S122" si="149">P113</f>
        <v>0</v>
      </c>
      <c r="R122" s="159">
        <f t="shared" si="149"/>
        <v>980.28246541962926</v>
      </c>
      <c r="S122" s="159">
        <f t="shared" si="149"/>
        <v>601.15091054720392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495.67678662646665</v>
      </c>
      <c r="AA122" s="159">
        <f t="shared" ref="AA122:AC122" si="150">Z47</f>
        <v>0</v>
      </c>
      <c r="AB122" s="159">
        <f t="shared" si="150"/>
        <v>992.07396028115488</v>
      </c>
      <c r="AC122" s="159">
        <f t="shared" si="150"/>
        <v>616.03204330549454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590.60029234235992</v>
      </c>
      <c r="AK122" s="159">
        <f t="shared" ref="AK122:AM122" si="151">AJ58</f>
        <v>0</v>
      </c>
      <c r="AL122" s="159">
        <f t="shared" si="151"/>
        <v>1172.9481194436651</v>
      </c>
      <c r="AM122" s="159">
        <f t="shared" si="151"/>
        <v>728.83562817624204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552.3739247155313</v>
      </c>
      <c r="AU122" s="159">
        <f t="shared" si="147"/>
        <v>0</v>
      </c>
      <c r="AV122" s="159">
        <f t="shared" si="147"/>
        <v>1286.241261685748</v>
      </c>
      <c r="AW122" s="158">
        <f t="shared" si="147"/>
        <v>824.32397839462669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682.32418420298222</v>
      </c>
      <c r="BE122" s="159">
        <f t="shared" ref="BE122:BG122" si="152">BD58</f>
        <v>0</v>
      </c>
      <c r="BF122" s="159">
        <f t="shared" si="152"/>
        <v>1334.5988601427814</v>
      </c>
      <c r="BG122" s="159">
        <f t="shared" si="152"/>
        <v>829.61239073039167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733.75753523446599</v>
      </c>
      <c r="BO122" s="159">
        <f t="shared" ref="BO122:BQ122" si="153">BN58</f>
        <v>0</v>
      </c>
      <c r="BP122" s="159">
        <f t="shared" si="153"/>
        <v>1424.625370673376</v>
      </c>
      <c r="BQ122" s="159">
        <f t="shared" si="153"/>
        <v>885.79067351147182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622.67639095751792</v>
      </c>
      <c r="G123" s="159">
        <f t="shared" si="148"/>
        <v>599.03982883806543</v>
      </c>
      <c r="H123" s="158">
        <f t="shared" si="148"/>
        <v>811.95298100704463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181.52225462221696</v>
      </c>
      <c r="R123" s="159">
        <f t="shared" si="154"/>
        <v>865.07743333266239</v>
      </c>
      <c r="S123" s="159">
        <f t="shared" si="154"/>
        <v>1106.4364339453853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135.07654069360478</v>
      </c>
      <c r="AB123" s="159">
        <f t="shared" si="155"/>
        <v>829.92557224623113</v>
      </c>
      <c r="AC123" s="159">
        <f t="shared" si="155"/>
        <v>1074.8246284022205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167.20577721055639</v>
      </c>
      <c r="AL123" s="159">
        <f t="shared" si="156"/>
        <v>1012.7280462838576</v>
      </c>
      <c r="AM123" s="159">
        <f t="shared" si="156"/>
        <v>1312.4502164678527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146.7992423880776</v>
      </c>
      <c r="AV123" s="159">
        <f t="shared" si="147"/>
        <v>1076.819315656963</v>
      </c>
      <c r="AW123" s="158">
        <f t="shared" si="147"/>
        <v>1439.3206067508654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195.4149252070151</v>
      </c>
      <c r="BF123" s="159">
        <f t="shared" si="157"/>
        <v>1154.4310656793853</v>
      </c>
      <c r="BG123" s="159">
        <f t="shared" si="157"/>
        <v>1496.6894441897541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211.2921618556789</v>
      </c>
      <c r="BP123" s="159">
        <f t="shared" si="158"/>
        <v>1233.40900445851</v>
      </c>
      <c r="BQ123" s="159">
        <f t="shared" si="158"/>
        <v>1599.4724131051253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355.50738093554384</v>
      </c>
      <c r="F124" s="159">
        <f t="shared" si="148"/>
        <v>694.20257441846115</v>
      </c>
      <c r="G124" s="159">
        <f t="shared" si="148"/>
        <v>14.310014772985134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357.70613672639104</v>
      </c>
      <c r="Q124" s="159">
        <f t="shared" si="159"/>
        <v>709.51162469719657</v>
      </c>
      <c r="R124" s="159">
        <f t="shared" si="159"/>
        <v>72.451133501564343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397.415366744339</v>
      </c>
      <c r="AA124" s="159">
        <f t="shared" si="160"/>
        <v>727.7762155281066</v>
      </c>
      <c r="AB124" s="159">
        <f t="shared" si="160"/>
        <v>95.811499726470075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403.71084867730826</v>
      </c>
      <c r="AK124" s="159">
        <f t="shared" si="161"/>
        <v>744.18507639791039</v>
      </c>
      <c r="AL124" s="159">
        <f t="shared" si="161"/>
        <v>96.579083160768093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429.89873775566207</v>
      </c>
      <c r="AU124" s="159">
        <f t="shared" si="147"/>
        <v>767.19076165828403</v>
      </c>
      <c r="AV124" s="159">
        <f t="shared" si="147"/>
        <v>120.58212986004581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450.88150362671109</v>
      </c>
      <c r="BE124" s="159">
        <f t="shared" si="162"/>
        <v>839.22628882253161</v>
      </c>
      <c r="BF124" s="159">
        <f t="shared" si="162"/>
        <v>106.230669162667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477.14361868630652</v>
      </c>
      <c r="BO124" s="159">
        <f t="shared" si="163"/>
        <v>892.1552620300447</v>
      </c>
      <c r="BP124" s="159">
        <f t="shared" si="163"/>
        <v>111.58985993933834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375.8412779673281</v>
      </c>
      <c r="F125" s="154">
        <f t="shared" si="148"/>
        <v>733.12103462402092</v>
      </c>
      <c r="G125" s="154">
        <f t="shared" si="148"/>
        <v>0</v>
      </c>
      <c r="H125" s="153">
        <f t="shared" si="148"/>
        <v>9.6754491540631768</v>
      </c>
      <c r="N125" s="152"/>
      <c r="O125" s="155" t="str">
        <f>N39</f>
        <v>D</v>
      </c>
      <c r="P125" s="159">
        <f t="shared" ref="P125:S125" si="164">O116</f>
        <v>387.31781480983017</v>
      </c>
      <c r="Q125" s="159">
        <f t="shared" si="164"/>
        <v>767.42192670482905</v>
      </c>
      <c r="R125" s="159">
        <f t="shared" si="164"/>
        <v>0</v>
      </c>
      <c r="S125" s="159">
        <f t="shared" si="164"/>
        <v>47.343217344559626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434.92025159115042</v>
      </c>
      <c r="AA125" s="159">
        <f t="shared" si="165"/>
        <v>795.60304980253113</v>
      </c>
      <c r="AB125" s="159">
        <f t="shared" si="165"/>
        <v>0</v>
      </c>
      <c r="AC125" s="159">
        <f t="shared" si="165"/>
        <v>64.073890129433863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440.92679433929987</v>
      </c>
      <c r="AK125" s="159">
        <f t="shared" si="166"/>
        <v>811.91512830587476</v>
      </c>
      <c r="AL125" s="159">
        <f t="shared" si="166"/>
        <v>0</v>
      </c>
      <c r="AM125" s="159">
        <f t="shared" si="166"/>
        <v>64.501403867210072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472.36635468067288</v>
      </c>
      <c r="AU125" s="154">
        <f t="shared" si="147"/>
        <v>842.07302859265144</v>
      </c>
      <c r="AV125" s="154">
        <f t="shared" si="147"/>
        <v>0</v>
      </c>
      <c r="AW125" s="153">
        <f t="shared" si="147"/>
        <v>83.562314350494873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494.36782205063713</v>
      </c>
      <c r="BE125" s="159">
        <f t="shared" si="167"/>
        <v>919.17977809619413</v>
      </c>
      <c r="BF125" s="159">
        <f t="shared" si="167"/>
        <v>0</v>
      </c>
      <c r="BG125" s="159">
        <f t="shared" si="167"/>
        <v>71.252712132351206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524.1689358605538</v>
      </c>
      <c r="BO125" s="159">
        <f t="shared" si="168"/>
        <v>979.03046709400041</v>
      </c>
      <c r="BP125" s="159">
        <f t="shared" si="168"/>
        <v>0</v>
      </c>
      <c r="BQ125" s="159">
        <f t="shared" si="168"/>
        <v>75.009547917117928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1.1389395583754289E-85</v>
      </c>
      <c r="F134" s="130" t="e">
        <f t="shared" si="169"/>
        <v>#DIV/0!</v>
      </c>
      <c r="G134" s="148">
        <f t="shared" si="169"/>
        <v>440.65015638894931</v>
      </c>
      <c r="H134" s="148">
        <f t="shared" si="169"/>
        <v>286.3715698388923</v>
      </c>
      <c r="N134" s="130" t="s">
        <v>11</v>
      </c>
      <c r="O134" s="130">
        <f t="shared" ref="O134:R137" si="170">O129*P122</f>
        <v>5.0353614408054021E-86</v>
      </c>
      <c r="P134" s="130" t="e">
        <f t="shared" si="170"/>
        <v>#DIV/0!</v>
      </c>
      <c r="Q134" s="148">
        <f t="shared" si="170"/>
        <v>980.28246541962926</v>
      </c>
      <c r="R134" s="148">
        <f t="shared" si="170"/>
        <v>601.15091054720392</v>
      </c>
      <c r="W134" s="130" t="s">
        <v>11</v>
      </c>
      <c r="X134" s="130">
        <f t="shared" ref="X134:AA137" si="171">X129*Z122</f>
        <v>4.281237070502603E-86</v>
      </c>
      <c r="Y134" s="130" t="e">
        <f t="shared" si="171"/>
        <v>#DIV/0!</v>
      </c>
      <c r="Z134" s="148">
        <f t="shared" si="171"/>
        <v>992.07396028115488</v>
      </c>
      <c r="AA134" s="148">
        <f t="shared" si="171"/>
        <v>616.03204330549454</v>
      </c>
      <c r="AG134" s="130" t="s">
        <v>11</v>
      </c>
      <c r="AH134" s="130">
        <f t="shared" ref="AH134:AK137" si="172">AH129*AJ122</f>
        <v>5.1011060708219517E-86</v>
      </c>
      <c r="AI134" s="130" t="e">
        <f t="shared" si="172"/>
        <v>#DIV/0!</v>
      </c>
      <c r="AJ134" s="148">
        <f t="shared" si="172"/>
        <v>1172.9481194436651</v>
      </c>
      <c r="AK134" s="148">
        <f t="shared" si="172"/>
        <v>728.83562817624204</v>
      </c>
      <c r="AQ134" s="130" t="s">
        <v>11</v>
      </c>
      <c r="AR134" s="130">
        <f t="shared" ref="AR134:AU137" si="173">AR129*AT122</f>
        <v>4.7709390213047268E-86</v>
      </c>
      <c r="AS134" s="130" t="e">
        <f t="shared" si="173"/>
        <v>#DIV/0!</v>
      </c>
      <c r="AT134" s="148">
        <f t="shared" si="173"/>
        <v>1286.241261685748</v>
      </c>
      <c r="AU134" s="148">
        <f t="shared" si="173"/>
        <v>824.32397839462669</v>
      </c>
      <c r="BA134" s="130" t="s">
        <v>11</v>
      </c>
      <c r="BB134" s="130">
        <f t="shared" ref="BB134:BE137" si="174">BB129*BD122</f>
        <v>5.893339511401435E-86</v>
      </c>
      <c r="BC134" s="130" t="e">
        <f t="shared" si="174"/>
        <v>#DIV/0!</v>
      </c>
      <c r="BD134" s="148">
        <f t="shared" si="174"/>
        <v>1334.5988601427814</v>
      </c>
      <c r="BE134" s="148">
        <f t="shared" si="174"/>
        <v>829.61239073039167</v>
      </c>
      <c r="BK134" s="130" t="s">
        <v>11</v>
      </c>
      <c r="BL134" s="130">
        <f t="shared" ref="BL134:BO137" si="175">BL129*BN122</f>
        <v>6.3375773192576646E-86</v>
      </c>
      <c r="BM134" s="130" t="e">
        <f t="shared" si="175"/>
        <v>#DIV/0!</v>
      </c>
      <c r="BN134" s="148">
        <f t="shared" si="175"/>
        <v>1424.625370673376</v>
      </c>
      <c r="BO134" s="148">
        <f t="shared" si="175"/>
        <v>885.79067351147182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5.3781522956470765E-86</v>
      </c>
      <c r="G135" s="148">
        <f t="shared" si="169"/>
        <v>599.03982883806543</v>
      </c>
      <c r="H135" s="148">
        <f t="shared" si="169"/>
        <v>811.95298100704463</v>
      </c>
      <c r="N135" s="130" t="s">
        <v>12</v>
      </c>
      <c r="O135" s="130" t="e">
        <f t="shared" si="170"/>
        <v>#DIV/0!</v>
      </c>
      <c r="P135" s="130">
        <f t="shared" si="170"/>
        <v>1.5678357885165333E-86</v>
      </c>
      <c r="Q135" s="148">
        <f t="shared" si="170"/>
        <v>865.07743333266239</v>
      </c>
      <c r="R135" s="148">
        <f t="shared" si="170"/>
        <v>1106.4364339453853</v>
      </c>
      <c r="W135" s="130" t="s">
        <v>12</v>
      </c>
      <c r="X135" s="130" t="e">
        <f t="shared" si="171"/>
        <v>#DIV/0!</v>
      </c>
      <c r="Y135" s="130">
        <f t="shared" si="171"/>
        <v>1.1666769737363291E-86</v>
      </c>
      <c r="Z135" s="148">
        <f t="shared" si="171"/>
        <v>829.92557224623113</v>
      </c>
      <c r="AA135" s="148">
        <f t="shared" si="171"/>
        <v>1074.8246284022205</v>
      </c>
      <c r="AG135" s="130" t="s">
        <v>12</v>
      </c>
      <c r="AH135" s="130" t="e">
        <f t="shared" si="172"/>
        <v>#DIV/0!</v>
      </c>
      <c r="AI135" s="130">
        <f t="shared" si="172"/>
        <v>1.4441821588378792E-86</v>
      </c>
      <c r="AJ135" s="148">
        <f t="shared" si="172"/>
        <v>1012.7280462838576</v>
      </c>
      <c r="AK135" s="148">
        <f t="shared" si="172"/>
        <v>1312.4502164678527</v>
      </c>
      <c r="AQ135" s="130" t="s">
        <v>12</v>
      </c>
      <c r="AR135" s="130" t="e">
        <f t="shared" si="173"/>
        <v>#DIV/0!</v>
      </c>
      <c r="AS135" s="130">
        <f t="shared" si="173"/>
        <v>1.2679277613763831E-86</v>
      </c>
      <c r="AT135" s="148">
        <f t="shared" si="173"/>
        <v>1076.819315656963</v>
      </c>
      <c r="AU135" s="148">
        <f t="shared" si="173"/>
        <v>1439.3206067508654</v>
      </c>
      <c r="BA135" s="130" t="s">
        <v>12</v>
      </c>
      <c r="BB135" s="130" t="e">
        <f t="shared" si="174"/>
        <v>#DIV/0!</v>
      </c>
      <c r="BC135" s="130">
        <f t="shared" si="174"/>
        <v>1.6878289330830155E-86</v>
      </c>
      <c r="BD135" s="148">
        <f t="shared" si="174"/>
        <v>1154.4310656793853</v>
      </c>
      <c r="BE135" s="148">
        <f t="shared" si="174"/>
        <v>1496.6894441897541</v>
      </c>
      <c r="BK135" s="130" t="s">
        <v>12</v>
      </c>
      <c r="BL135" s="130" t="e">
        <f t="shared" si="175"/>
        <v>#DIV/0!</v>
      </c>
      <c r="BM135" s="130">
        <f t="shared" si="175"/>
        <v>1.8249630816882558E-86</v>
      </c>
      <c r="BN135" s="148">
        <f t="shared" si="175"/>
        <v>1233.40900445851</v>
      </c>
      <c r="BO135" s="148">
        <f t="shared" si="175"/>
        <v>1599.4724131051253</v>
      </c>
    </row>
    <row r="136" spans="4:67" x14ac:dyDescent="0.3">
      <c r="D136" s="130" t="s">
        <v>13</v>
      </c>
      <c r="E136" s="148">
        <f t="shared" si="169"/>
        <v>355.50738093554384</v>
      </c>
      <c r="F136" s="148">
        <f t="shared" si="169"/>
        <v>694.20257441846115</v>
      </c>
      <c r="G136" s="130">
        <f t="shared" si="169"/>
        <v>1.2359781086886313E-87</v>
      </c>
      <c r="H136" s="130" t="e">
        <f t="shared" si="169"/>
        <v>#DIV/0!</v>
      </c>
      <c r="N136" s="130" t="s">
        <v>13</v>
      </c>
      <c r="O136" s="148">
        <f t="shared" si="170"/>
        <v>357.70613672639104</v>
      </c>
      <c r="P136" s="148">
        <f t="shared" si="170"/>
        <v>709.51162469719657</v>
      </c>
      <c r="Q136" s="130">
        <f t="shared" si="170"/>
        <v>6.2577164578936985E-87</v>
      </c>
      <c r="R136" s="130" t="e">
        <f t="shared" si="170"/>
        <v>#DIV/0!</v>
      </c>
      <c r="W136" s="130" t="s">
        <v>13</v>
      </c>
      <c r="X136" s="148">
        <f t="shared" si="171"/>
        <v>397.415366744339</v>
      </c>
      <c r="Y136" s="148">
        <f t="shared" si="171"/>
        <v>727.7762155281066</v>
      </c>
      <c r="Z136" s="130">
        <f t="shared" si="171"/>
        <v>8.2753874193129608E-87</v>
      </c>
      <c r="AA136" s="130" t="e">
        <f t="shared" si="171"/>
        <v>#DIV/0!</v>
      </c>
      <c r="AG136" s="130" t="s">
        <v>13</v>
      </c>
      <c r="AH136" s="148">
        <f t="shared" si="172"/>
        <v>403.71084867730826</v>
      </c>
      <c r="AI136" s="148">
        <f t="shared" si="172"/>
        <v>744.18507639791039</v>
      </c>
      <c r="AJ136" s="130">
        <f t="shared" si="172"/>
        <v>8.3416847877248654E-87</v>
      </c>
      <c r="AK136" s="130" t="e">
        <f t="shared" si="172"/>
        <v>#DIV/0!</v>
      </c>
      <c r="AQ136" s="130" t="s">
        <v>13</v>
      </c>
      <c r="AR136" s="148">
        <f t="shared" si="173"/>
        <v>429.89873775566207</v>
      </c>
      <c r="AS136" s="148">
        <f t="shared" si="173"/>
        <v>767.19076165828403</v>
      </c>
      <c r="AT136" s="130">
        <f t="shared" si="173"/>
        <v>1.0414865055724648E-86</v>
      </c>
      <c r="AU136" s="130" t="e">
        <f t="shared" si="173"/>
        <v>#DIV/0!</v>
      </c>
      <c r="BA136" s="130" t="s">
        <v>13</v>
      </c>
      <c r="BB136" s="148">
        <f t="shared" si="174"/>
        <v>450.88150362671109</v>
      </c>
      <c r="BC136" s="148">
        <f t="shared" si="174"/>
        <v>839.22628882253161</v>
      </c>
      <c r="BD136" s="130">
        <f t="shared" si="174"/>
        <v>9.1753071984433286E-87</v>
      </c>
      <c r="BE136" s="130" t="e">
        <f t="shared" si="174"/>
        <v>#DIV/0!</v>
      </c>
      <c r="BK136" s="130" t="s">
        <v>13</v>
      </c>
      <c r="BL136" s="148">
        <f t="shared" si="175"/>
        <v>477.14361868630652</v>
      </c>
      <c r="BM136" s="148">
        <f t="shared" si="175"/>
        <v>892.1552620300447</v>
      </c>
      <c r="BN136" s="130">
        <f t="shared" si="175"/>
        <v>9.6381887946773505E-87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375.8412779673281</v>
      </c>
      <c r="F137" s="148">
        <f t="shared" si="169"/>
        <v>733.12103462402092</v>
      </c>
      <c r="G137" s="130" t="e">
        <f t="shared" si="169"/>
        <v>#DIV/0!</v>
      </c>
      <c r="H137" s="130">
        <f t="shared" si="169"/>
        <v>8.3568350807910422E-88</v>
      </c>
      <c r="N137" s="130" t="s">
        <v>14</v>
      </c>
      <c r="O137" s="148">
        <f t="shared" si="170"/>
        <v>387.31781480983017</v>
      </c>
      <c r="P137" s="148">
        <f t="shared" si="170"/>
        <v>767.42192670482905</v>
      </c>
      <c r="Q137" s="130" t="e">
        <f t="shared" si="170"/>
        <v>#DIV/0!</v>
      </c>
      <c r="R137" s="130">
        <f t="shared" si="170"/>
        <v>4.0891069059712143E-87</v>
      </c>
      <c r="W137" s="130" t="s">
        <v>14</v>
      </c>
      <c r="X137" s="148">
        <f t="shared" si="171"/>
        <v>434.92025159115042</v>
      </c>
      <c r="Y137" s="148">
        <f t="shared" si="171"/>
        <v>795.60304980253113</v>
      </c>
      <c r="Z137" s="130" t="e">
        <f t="shared" si="171"/>
        <v>#DIV/0!</v>
      </c>
      <c r="AA137" s="130">
        <f t="shared" si="171"/>
        <v>5.5341609910847505E-87</v>
      </c>
      <c r="AG137" s="130" t="s">
        <v>14</v>
      </c>
      <c r="AH137" s="148">
        <f t="shared" si="172"/>
        <v>440.92679433929987</v>
      </c>
      <c r="AI137" s="148">
        <f t="shared" si="172"/>
        <v>811.91512830587476</v>
      </c>
      <c r="AJ137" s="130" t="e">
        <f t="shared" si="172"/>
        <v>#DIV/0!</v>
      </c>
      <c r="AK137" s="130">
        <f t="shared" si="172"/>
        <v>5.5710860138354308E-87</v>
      </c>
      <c r="AQ137" s="130" t="s">
        <v>14</v>
      </c>
      <c r="AR137" s="148">
        <f t="shared" si="173"/>
        <v>472.36635468067288</v>
      </c>
      <c r="AS137" s="148">
        <f t="shared" si="173"/>
        <v>842.07302859265144</v>
      </c>
      <c r="AT137" s="130" t="e">
        <f t="shared" si="173"/>
        <v>#DIV/0!</v>
      </c>
      <c r="AU137" s="130">
        <f t="shared" si="173"/>
        <v>7.2174063330491313E-87</v>
      </c>
      <c r="BA137" s="130" t="s">
        <v>14</v>
      </c>
      <c r="BB137" s="148">
        <f t="shared" si="174"/>
        <v>494.36782205063713</v>
      </c>
      <c r="BC137" s="148">
        <f t="shared" si="174"/>
        <v>919.17977809619413</v>
      </c>
      <c r="BD137" s="130" t="e">
        <f t="shared" si="174"/>
        <v>#DIV/0!</v>
      </c>
      <c r="BE137" s="130">
        <f t="shared" si="174"/>
        <v>6.1542069506828194E-87</v>
      </c>
      <c r="BK137" s="130" t="s">
        <v>14</v>
      </c>
      <c r="BL137" s="148">
        <f t="shared" si="175"/>
        <v>524.1689358605538</v>
      </c>
      <c r="BM137" s="148">
        <f t="shared" si="175"/>
        <v>979.03046709400041</v>
      </c>
      <c r="BN137" s="130" t="e">
        <f t="shared" si="175"/>
        <v>#DIV/0!</v>
      </c>
      <c r="BO137" s="130">
        <f t="shared" si="175"/>
        <v>6.4786906679656014E-87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7.4508311063723068E-73</v>
      </c>
      <c r="H140" s="130">
        <f>'Mode Choice Q'!O38</f>
        <v>4.973861961410044E-71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2.275334168853012E-50</v>
      </c>
      <c r="H141" s="130">
        <f>'Mode Choice Q'!O39</f>
        <v>2.8518681854954812E-52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3.6251938941846102E-65</v>
      </c>
      <c r="F142" s="130">
        <f>'Mode Choice Q'!M40</f>
        <v>2.275334168853012E-50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4.5437612086183316E-67</v>
      </c>
      <c r="F143" s="130">
        <f>'Mode Choice Q'!M41</f>
        <v>2.8518681854956436E-52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9.0910478631143652E-5</v>
      </c>
      <c r="F145" s="130" t="e">
        <f t="shared" si="176"/>
        <v>#DIV/0!</v>
      </c>
      <c r="G145" s="217">
        <f t="shared" si="176"/>
        <v>3.2832098922506053E-70</v>
      </c>
      <c r="H145" s="130">
        <f t="shared" si="176"/>
        <v>1.4243726580509462E-68</v>
      </c>
      <c r="N145" s="130" t="s">
        <v>11</v>
      </c>
      <c r="O145" s="130">
        <f t="shared" ref="O145:R148" si="177">O140*P122</f>
        <v>4.0192397858002082E-5</v>
      </c>
      <c r="P145" s="130" t="e">
        <f t="shared" si="177"/>
        <v>#DIV/0!</v>
      </c>
      <c r="Q145" s="149">
        <f t="shared" si="177"/>
        <v>3.0237221474967401E-84</v>
      </c>
      <c r="R145" s="130">
        <f t="shared" si="177"/>
        <v>1.8542750547224203E-84</v>
      </c>
      <c r="W145" s="130" t="s">
        <v>11</v>
      </c>
      <c r="X145" s="130">
        <f t="shared" ref="X145:AA148" si="178">X140*Z122</f>
        <v>3.4172955742089682E-5</v>
      </c>
      <c r="Y145" s="130" t="e">
        <f t="shared" si="178"/>
        <v>#DIV/0!</v>
      </c>
      <c r="Z145" s="149">
        <f t="shared" si="178"/>
        <v>3.0600935051641717E-84</v>
      </c>
      <c r="AA145" s="130">
        <f t="shared" si="178"/>
        <v>1.900176529336496E-84</v>
      </c>
      <c r="AG145" s="130" t="s">
        <v>11</v>
      </c>
      <c r="AH145" s="130">
        <f t="shared" ref="AH145:AK148" si="179">AH140*AJ122</f>
        <v>4.0717173359764203E-5</v>
      </c>
      <c r="AI145" s="130" t="e">
        <f t="shared" si="179"/>
        <v>#DIV/0!</v>
      </c>
      <c r="AJ145" s="149">
        <f t="shared" si="179"/>
        <v>3.6180073925001197E-84</v>
      </c>
      <c r="AK145" s="130">
        <f t="shared" si="179"/>
        <v>2.2481238913702525E-84</v>
      </c>
      <c r="AQ145" s="130" t="s">
        <v>11</v>
      </c>
      <c r="AR145" s="130">
        <f t="shared" ref="AR145:AU148" si="180">AR140*AT122</f>
        <v>3.8081770604708669E-5</v>
      </c>
      <c r="AS145" s="130" t="e">
        <f t="shared" si="180"/>
        <v>#DIV/0!</v>
      </c>
      <c r="AT145" s="149">
        <f t="shared" si="180"/>
        <v>3.9674648146628657E-84</v>
      </c>
      <c r="AU145" s="130">
        <f t="shared" si="180"/>
        <v>2.5426616899828781E-84</v>
      </c>
      <c r="BA145" s="130" t="s">
        <v>11</v>
      </c>
      <c r="BB145" s="130">
        <f t="shared" ref="BB145:BE148" si="181">BB140*BD122</f>
        <v>4.7040803155660519E-5</v>
      </c>
      <c r="BC145" s="130" t="e">
        <f t="shared" si="181"/>
        <v>#DIV/0!</v>
      </c>
      <c r="BD145" s="149">
        <f t="shared" si="181"/>
        <v>4.1166258438685587E-84</v>
      </c>
      <c r="BE145" s="130">
        <f t="shared" si="181"/>
        <v>2.5589740183870209E-84</v>
      </c>
      <c r="BK145" s="130" t="s">
        <v>11</v>
      </c>
      <c r="BL145" s="130">
        <f t="shared" ref="BL145:BO148" si="182">BL140*BN122</f>
        <v>5.05867219396095E-5</v>
      </c>
      <c r="BM145" s="130" t="e">
        <f t="shared" si="182"/>
        <v>#DIV/0!</v>
      </c>
      <c r="BN145" s="149">
        <f t="shared" si="182"/>
        <v>4.3943163701768915E-84</v>
      </c>
      <c r="BO145" s="130">
        <f t="shared" si="182"/>
        <v>2.7322582745537083E-84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4.2928564185255344E-5</v>
      </c>
      <c r="G146" s="130">
        <f t="shared" si="176"/>
        <v>1.3630157910591101E-47</v>
      </c>
      <c r="H146" s="130">
        <f t="shared" si="176"/>
        <v>2.3155828746522074E-49</v>
      </c>
      <c r="N146" s="130" t="s">
        <v>12</v>
      </c>
      <c r="O146" s="130" t="e">
        <f t="shared" si="177"/>
        <v>#DIV/0!</v>
      </c>
      <c r="P146" s="130">
        <f t="shared" si="177"/>
        <v>1.2514509738548521E-5</v>
      </c>
      <c r="Q146" s="130">
        <f t="shared" si="177"/>
        <v>7.1997904808953412E-85</v>
      </c>
      <c r="R146" s="130">
        <f t="shared" si="177"/>
        <v>9.2085519722168424E-85</v>
      </c>
      <c r="W146" s="130" t="s">
        <v>12</v>
      </c>
      <c r="X146" s="130" t="e">
        <f t="shared" si="178"/>
        <v>#DIV/0!</v>
      </c>
      <c r="Y146" s="130">
        <f t="shared" si="178"/>
        <v>9.3124486993490027E-6</v>
      </c>
      <c r="Z146" s="130">
        <f t="shared" si="178"/>
        <v>6.9072316588938892E-85</v>
      </c>
      <c r="AA146" s="130">
        <f t="shared" si="178"/>
        <v>8.9454560135616927E-85</v>
      </c>
      <c r="AG146" s="130" t="s">
        <v>12</v>
      </c>
      <c r="AH146" s="130" t="e">
        <f t="shared" si="179"/>
        <v>#DIV/0!</v>
      </c>
      <c r="AI146" s="130">
        <f t="shared" si="179"/>
        <v>1.1527502958785839E-5</v>
      </c>
      <c r="AJ146" s="130">
        <f t="shared" si="179"/>
        <v>8.4286440339570868E-85</v>
      </c>
      <c r="AK146" s="130">
        <f t="shared" si="179"/>
        <v>1.0923145386848342E-84</v>
      </c>
      <c r="AQ146" s="130" t="s">
        <v>12</v>
      </c>
      <c r="AR146" s="130" t="e">
        <f t="shared" si="180"/>
        <v>#DIV/0!</v>
      </c>
      <c r="AS146" s="130">
        <f t="shared" si="180"/>
        <v>1.0120635358460848E-5</v>
      </c>
      <c r="AT146" s="130">
        <f t="shared" si="180"/>
        <v>8.962057221448636E-85</v>
      </c>
      <c r="AU146" s="130">
        <f t="shared" si="180"/>
        <v>1.1979051127850202E-84</v>
      </c>
      <c r="BA146" s="130" t="s">
        <v>12</v>
      </c>
      <c r="BB146" s="130" t="e">
        <f t="shared" si="181"/>
        <v>#DIV/0!</v>
      </c>
      <c r="BC146" s="130">
        <f t="shared" si="181"/>
        <v>1.3472298422309304E-5</v>
      </c>
      <c r="BD146" s="130">
        <f t="shared" si="181"/>
        <v>9.6079974777611416E-85</v>
      </c>
      <c r="BE146" s="130">
        <f t="shared" si="181"/>
        <v>1.2456515449282466E-84</v>
      </c>
      <c r="BK146" s="130" t="s">
        <v>12</v>
      </c>
      <c r="BL146" s="130" t="e">
        <f t="shared" si="182"/>
        <v>#DIV/0!</v>
      </c>
      <c r="BM146" s="130">
        <f t="shared" si="182"/>
        <v>1.456690708654426E-5</v>
      </c>
      <c r="BN146" s="130">
        <f t="shared" si="182"/>
        <v>1.0265308129863212E-84</v>
      </c>
      <c r="BO146" s="130">
        <f t="shared" si="182"/>
        <v>1.3311948515365557E-84</v>
      </c>
    </row>
    <row r="147" spans="4:67" x14ac:dyDescent="0.3">
      <c r="D147" s="130" t="s">
        <v>13</v>
      </c>
      <c r="E147" s="130">
        <f t="shared" si="176"/>
        <v>1.2887831867050959E-62</v>
      </c>
      <c r="F147" s="130">
        <f t="shared" si="176"/>
        <v>1.5795428376800506E-47</v>
      </c>
      <c r="G147" s="130">
        <f t="shared" si="176"/>
        <v>9.8656123243952517E-7</v>
      </c>
      <c r="H147" s="130" t="e">
        <f t="shared" si="176"/>
        <v>#DIV/0!</v>
      </c>
      <c r="N147" s="130" t="s">
        <v>13</v>
      </c>
      <c r="O147" s="130">
        <f t="shared" si="177"/>
        <v>1.1033594969507933E-84</v>
      </c>
      <c r="P147" s="130">
        <f t="shared" si="177"/>
        <v>5.9050610323978623E-85</v>
      </c>
      <c r="Q147" s="130">
        <f t="shared" si="177"/>
        <v>4.9949270278798852E-6</v>
      </c>
      <c r="R147" s="130" t="e">
        <f t="shared" si="177"/>
        <v>#DIV/0!</v>
      </c>
      <c r="W147" s="130" t="s">
        <v>13</v>
      </c>
      <c r="X147" s="130">
        <f t="shared" si="178"/>
        <v>1.2258442730238954E-84</v>
      </c>
      <c r="Y147" s="130">
        <f t="shared" si="178"/>
        <v>6.0570719647547882E-85</v>
      </c>
      <c r="Z147" s="130">
        <f t="shared" si="178"/>
        <v>6.6054377127877295E-6</v>
      </c>
      <c r="AA147" s="130" t="e">
        <f t="shared" si="178"/>
        <v>#DIV/0!</v>
      </c>
      <c r="AG147" s="130" t="s">
        <v>13</v>
      </c>
      <c r="AH147" s="130">
        <f t="shared" si="179"/>
        <v>1.245262949600688E-84</v>
      </c>
      <c r="AI147" s="130">
        <f t="shared" si="179"/>
        <v>6.1936381907833877E-85</v>
      </c>
      <c r="AJ147" s="130">
        <f t="shared" si="179"/>
        <v>6.6583564603190609E-6</v>
      </c>
      <c r="AK147" s="130" t="e">
        <f t="shared" si="179"/>
        <v>#DIV/0!</v>
      </c>
      <c r="AQ147" s="130" t="s">
        <v>13</v>
      </c>
      <c r="AR147" s="130">
        <f t="shared" si="180"/>
        <v>1.3260405856349201E-84</v>
      </c>
      <c r="AS147" s="130">
        <f t="shared" si="180"/>
        <v>6.3851078874393377E-85</v>
      </c>
      <c r="AT147" s="130">
        <f t="shared" si="180"/>
        <v>8.3131748312020599E-6</v>
      </c>
      <c r="AU147" s="130" t="e">
        <f t="shared" si="180"/>
        <v>#DIV/0!</v>
      </c>
      <c r="BA147" s="130" t="s">
        <v>13</v>
      </c>
      <c r="BB147" s="130">
        <f t="shared" si="181"/>
        <v>1.3907628020553375E-84</v>
      </c>
      <c r="BC147" s="130">
        <f t="shared" si="181"/>
        <v>6.9846388459171151E-85</v>
      </c>
      <c r="BD147" s="130">
        <f t="shared" si="181"/>
        <v>7.3237562332812201E-6</v>
      </c>
      <c r="BE147" s="130" t="e">
        <f t="shared" si="181"/>
        <v>#DIV/0!</v>
      </c>
      <c r="BK147" s="130" t="s">
        <v>13</v>
      </c>
      <c r="BL147" s="130">
        <f t="shared" si="182"/>
        <v>1.4717693912243211E-84</v>
      </c>
      <c r="BM147" s="130">
        <f t="shared" si="182"/>
        <v>7.4251514552854323E-85</v>
      </c>
      <c r="BN147" s="130">
        <f t="shared" si="182"/>
        <v>7.693229636445883E-6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1.707733019425485E-64</v>
      </c>
      <c r="F148" s="130">
        <f t="shared" si="176"/>
        <v>2.0907645547618955E-49</v>
      </c>
      <c r="G148" s="130" t="e">
        <f t="shared" si="176"/>
        <v>#DIV/0!</v>
      </c>
      <c r="H148" s="130">
        <f t="shared" si="176"/>
        <v>6.6704494672211371E-7</v>
      </c>
      <c r="N148" s="130" t="s">
        <v>14</v>
      </c>
      <c r="O148" s="130">
        <f t="shared" si="177"/>
        <v>1.1946979529611335E-84</v>
      </c>
      <c r="P148" s="130">
        <f t="shared" si="177"/>
        <v>6.3870318075850962E-85</v>
      </c>
      <c r="Q148" s="130" t="e">
        <f t="shared" si="177"/>
        <v>#DIV/0!</v>
      </c>
      <c r="R148" s="130">
        <f t="shared" si="177"/>
        <v>3.263936731866683E-6</v>
      </c>
      <c r="W148" s="130" t="s">
        <v>14</v>
      </c>
      <c r="X148" s="130">
        <f t="shared" si="178"/>
        <v>1.3415296544838948E-84</v>
      </c>
      <c r="Y148" s="130">
        <f t="shared" si="178"/>
        <v>6.621575183705916E-85</v>
      </c>
      <c r="Z148" s="130" t="e">
        <f t="shared" si="178"/>
        <v>#DIV/0!</v>
      </c>
      <c r="AA148" s="130">
        <f t="shared" si="178"/>
        <v>4.417383001771879E-6</v>
      </c>
      <c r="AG148" s="130" t="s">
        <v>14</v>
      </c>
      <c r="AH148" s="130">
        <f t="shared" si="179"/>
        <v>1.3600570860948345E-84</v>
      </c>
      <c r="AI148" s="130">
        <f t="shared" si="179"/>
        <v>6.7573359179555027E-85</v>
      </c>
      <c r="AJ148" s="130" t="e">
        <f t="shared" si="179"/>
        <v>#DIV/0!</v>
      </c>
      <c r="AK148" s="130">
        <f t="shared" si="179"/>
        <v>4.4468566596762408E-6</v>
      </c>
      <c r="AQ148" s="130" t="s">
        <v>14</v>
      </c>
      <c r="AR148" s="130">
        <f t="shared" si="180"/>
        <v>1.4570337211620295E-84</v>
      </c>
      <c r="AS148" s="130">
        <f t="shared" si="180"/>
        <v>7.0083314416417964E-85</v>
      </c>
      <c r="AT148" s="130" t="e">
        <f t="shared" si="180"/>
        <v>#DIV/0!</v>
      </c>
      <c r="AU148" s="130">
        <f t="shared" si="180"/>
        <v>5.7609542085696969E-6</v>
      </c>
      <c r="BA148" s="130" t="s">
        <v>14</v>
      </c>
      <c r="BB148" s="130">
        <f t="shared" si="181"/>
        <v>1.5248981648410356E-84</v>
      </c>
      <c r="BC148" s="130">
        <f t="shared" si="181"/>
        <v>7.6500687239908395E-85</v>
      </c>
      <c r="BD148" s="130" t="e">
        <f t="shared" si="181"/>
        <v>#DIV/0!</v>
      </c>
      <c r="BE148" s="130">
        <f t="shared" si="181"/>
        <v>4.9123054455999853E-6</v>
      </c>
      <c r="BK148" s="130" t="s">
        <v>14</v>
      </c>
      <c r="BL148" s="130">
        <f t="shared" si="182"/>
        <v>1.6168209432501573E-84</v>
      </c>
      <c r="BM148" s="130">
        <f t="shared" si="182"/>
        <v>8.1481887815923503E-85</v>
      </c>
      <c r="BN148" s="130" t="e">
        <f t="shared" si="182"/>
        <v>#DIV/0!</v>
      </c>
      <c r="BO148" s="130">
        <f t="shared" si="182"/>
        <v>5.1713092691941666E-6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3.0354659124335959E-48</v>
      </c>
      <c r="H151" s="130">
        <f>'Mode Choice Q'!T38</f>
        <v>2.0263495738210697E-46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1.3256747164892163E-28</v>
      </c>
      <c r="H152" s="130">
        <f>'Mode Choice Q'!T39</f>
        <v>1.6615799120957911E-30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1.4769026883925084E-40</v>
      </c>
      <c r="F153" s="130">
        <f>'Mode Choice Q'!R40</f>
        <v>1.3256747164892163E-28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1.8511266818547361E-42</v>
      </c>
      <c r="F154" s="130">
        <f>'Mode Choice Q'!R41</f>
        <v>1.6615799120958857E-30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1318.6512501866491</v>
      </c>
      <c r="F156" s="130" t="e">
        <f t="shared" si="183"/>
        <v>#DIV/0!</v>
      </c>
      <c r="G156" s="130">
        <f t="shared" si="183"/>
        <v>1.3375785290271888E-45</v>
      </c>
      <c r="H156" s="130">
        <f t="shared" si="183"/>
        <v>5.8028890849751005E-44</v>
      </c>
      <c r="N156" s="130" t="s">
        <v>11</v>
      </c>
      <c r="O156" s="148">
        <f t="shared" ref="O156:R159" si="184">O151*P122</f>
        <v>582.98841323333716</v>
      </c>
      <c r="P156" s="130" t="e">
        <f t="shared" si="184"/>
        <v>#DIV/0!</v>
      </c>
      <c r="Q156" s="130">
        <f t="shared" si="184"/>
        <v>1.231863315160513E-59</v>
      </c>
      <c r="R156" s="130">
        <f t="shared" si="184"/>
        <v>7.554309902518136E-60</v>
      </c>
      <c r="W156" s="130" t="s">
        <v>11</v>
      </c>
      <c r="X156" s="148">
        <f t="shared" ref="X156:AA159" si="185">X151*Z122</f>
        <v>495.67675245351091</v>
      </c>
      <c r="Y156" s="130" t="e">
        <f t="shared" si="185"/>
        <v>#DIV/0!</v>
      </c>
      <c r="Z156" s="130">
        <f t="shared" si="185"/>
        <v>1.2466809931902829E-59</v>
      </c>
      <c r="AA156" s="130">
        <f t="shared" si="185"/>
        <v>7.7413123449735806E-60</v>
      </c>
      <c r="AG156" s="130" t="s">
        <v>11</v>
      </c>
      <c r="AH156" s="148">
        <f t="shared" ref="AH156:AK159" si="186">AH151*AJ122</f>
        <v>590.60025162518662</v>
      </c>
      <c r="AI156" s="130" t="e">
        <f t="shared" si="186"/>
        <v>#DIV/0!</v>
      </c>
      <c r="AJ156" s="130">
        <f t="shared" si="186"/>
        <v>1.4739749101914617E-59</v>
      </c>
      <c r="AK156" s="130">
        <f t="shared" si="186"/>
        <v>9.1588486462210519E-60</v>
      </c>
      <c r="AQ156" s="130" t="s">
        <v>11</v>
      </c>
      <c r="AR156" s="148">
        <f t="shared" ref="AR156:AU159" si="187">AR151*AT122</f>
        <v>552.37388663376066</v>
      </c>
      <c r="AS156" s="130" t="e">
        <f t="shared" si="187"/>
        <v>#DIV/0!</v>
      </c>
      <c r="AT156" s="130">
        <f t="shared" si="187"/>
        <v>1.616343738269542E-59</v>
      </c>
      <c r="AU156" s="130">
        <f t="shared" si="187"/>
        <v>1.0358794578222132E-59</v>
      </c>
      <c r="BA156" s="130" t="s">
        <v>11</v>
      </c>
      <c r="BB156" s="148">
        <f t="shared" ref="BB156:BE159" si="188">BB151*BD122</f>
        <v>682.32413716217911</v>
      </c>
      <c r="BC156" s="130" t="e">
        <f t="shared" si="188"/>
        <v>#DIV/0!</v>
      </c>
      <c r="BD156" s="130">
        <f t="shared" si="188"/>
        <v>1.6771118879099439E-59</v>
      </c>
      <c r="BE156" s="130">
        <f t="shared" si="188"/>
        <v>1.0425250945459941E-59</v>
      </c>
      <c r="BK156" s="130" t="s">
        <v>11</v>
      </c>
      <c r="BL156" s="148">
        <f t="shared" ref="BL156:BO159" si="189">BL151*BN122</f>
        <v>733.75748464774404</v>
      </c>
      <c r="BM156" s="130" t="e">
        <f t="shared" si="189"/>
        <v>#DIV/0!</v>
      </c>
      <c r="BN156" s="130">
        <f t="shared" si="189"/>
        <v>1.7902429084337865E-59</v>
      </c>
      <c r="BO156" s="130">
        <f t="shared" si="189"/>
        <v>1.1131210381724081E-59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622.67634802895373</v>
      </c>
      <c r="G157" s="130">
        <f t="shared" si="183"/>
        <v>7.9413195526065105E-26</v>
      </c>
      <c r="H157" s="130">
        <f t="shared" si="183"/>
        <v>1.3491247628076007E-27</v>
      </c>
      <c r="N157" s="130" t="s">
        <v>12</v>
      </c>
      <c r="O157" s="130" t="e">
        <f t="shared" si="184"/>
        <v>#DIV/0!</v>
      </c>
      <c r="P157" s="148">
        <f t="shared" si="184"/>
        <v>181.52224210770723</v>
      </c>
      <c r="Q157" s="130">
        <f t="shared" si="184"/>
        <v>4.1948037062855166E-63</v>
      </c>
      <c r="R157" s="130">
        <f t="shared" si="184"/>
        <v>5.365165562119851E-63</v>
      </c>
      <c r="W157" s="130" t="s">
        <v>12</v>
      </c>
      <c r="X157" s="130" t="e">
        <f t="shared" si="185"/>
        <v>#DIV/0!</v>
      </c>
      <c r="Y157" s="148">
        <f t="shared" si="185"/>
        <v>135.07653138115609</v>
      </c>
      <c r="Z157" s="130">
        <f t="shared" si="185"/>
        <v>4.0243505751708451E-63</v>
      </c>
      <c r="AA157" s="130">
        <f t="shared" si="185"/>
        <v>5.2118783372479811E-63</v>
      </c>
      <c r="AG157" s="130" t="s">
        <v>12</v>
      </c>
      <c r="AH157" s="130" t="e">
        <f t="shared" si="186"/>
        <v>#DIV/0!</v>
      </c>
      <c r="AI157" s="148">
        <f t="shared" si="186"/>
        <v>167.20576568305344</v>
      </c>
      <c r="AJ157" s="130">
        <f t="shared" si="186"/>
        <v>4.9107689072929348E-63</v>
      </c>
      <c r="AK157" s="130">
        <f t="shared" si="186"/>
        <v>6.3641366890649977E-63</v>
      </c>
      <c r="AQ157" s="130" t="s">
        <v>12</v>
      </c>
      <c r="AR157" s="130" t="e">
        <f t="shared" si="187"/>
        <v>#DIV/0!</v>
      </c>
      <c r="AS157" s="148">
        <f t="shared" si="187"/>
        <v>146.79923226744225</v>
      </c>
      <c r="AT157" s="130">
        <f t="shared" si="187"/>
        <v>5.2215506754302864E-63</v>
      </c>
      <c r="AU157" s="130">
        <f t="shared" si="187"/>
        <v>6.9793375518673196E-63</v>
      </c>
      <c r="BA157" s="130" t="s">
        <v>12</v>
      </c>
      <c r="BB157" s="130" t="e">
        <f t="shared" si="188"/>
        <v>#DIV/0!</v>
      </c>
      <c r="BC157" s="148">
        <f t="shared" si="188"/>
        <v>195.41491173471667</v>
      </c>
      <c r="BD157" s="130">
        <f t="shared" si="188"/>
        <v>5.5978939299192364E-63</v>
      </c>
      <c r="BE157" s="130">
        <f t="shared" si="188"/>
        <v>7.2575219116035888E-63</v>
      </c>
      <c r="BK157" s="130" t="s">
        <v>12</v>
      </c>
      <c r="BL157" s="130" t="e">
        <f t="shared" si="189"/>
        <v>#DIV/0!</v>
      </c>
      <c r="BM157" s="148">
        <f t="shared" si="189"/>
        <v>211.29214728877182</v>
      </c>
      <c r="BN157" s="130">
        <f t="shared" si="189"/>
        <v>5.9808619019644208E-63</v>
      </c>
      <c r="BO157" s="130">
        <f t="shared" si="189"/>
        <v>7.7559216644306044E-63</v>
      </c>
    </row>
    <row r="158" spans="4:67" x14ac:dyDescent="0.3">
      <c r="D158" s="130" t="s">
        <v>13</v>
      </c>
      <c r="E158" s="130">
        <f t="shared" si="183"/>
        <v>5.2504980664708426E-38</v>
      </c>
      <c r="F158" s="130">
        <f t="shared" si="183"/>
        <v>9.2028680102827751E-26</v>
      </c>
      <c r="G158" s="148">
        <f t="shared" si="183"/>
        <v>14.310013786423902</v>
      </c>
      <c r="H158" s="130" t="e">
        <f t="shared" si="183"/>
        <v>#DIV/0!</v>
      </c>
      <c r="N158" s="130" t="s">
        <v>13</v>
      </c>
      <c r="O158" s="130">
        <f t="shared" si="184"/>
        <v>4.4950826214401888E-60</v>
      </c>
      <c r="P158" s="130">
        <f t="shared" si="184"/>
        <v>3.4404573258448965E-63</v>
      </c>
      <c r="Q158" s="148">
        <f t="shared" si="184"/>
        <v>72.451128506637318</v>
      </c>
      <c r="R158" s="130" t="e">
        <f t="shared" si="184"/>
        <v>#DIV/0!</v>
      </c>
      <c r="W158" s="130" t="s">
        <v>13</v>
      </c>
      <c r="X158" s="130">
        <f t="shared" si="185"/>
        <v>4.9940851585450542E-60</v>
      </c>
      <c r="Y158" s="130">
        <f t="shared" si="185"/>
        <v>3.5290232395529095E-63</v>
      </c>
      <c r="Z158" s="148">
        <f t="shared" si="185"/>
        <v>95.811493121032356</v>
      </c>
      <c r="AA158" s="130" t="e">
        <f t="shared" si="185"/>
        <v>#DIV/0!</v>
      </c>
      <c r="AG158" s="130" t="s">
        <v>13</v>
      </c>
      <c r="AH158" s="130">
        <f t="shared" si="186"/>
        <v>5.0731967770637113E-60</v>
      </c>
      <c r="AI158" s="130">
        <f t="shared" si="186"/>
        <v>3.6085906259398192E-63</v>
      </c>
      <c r="AJ158" s="148">
        <f t="shared" si="186"/>
        <v>96.579076502411638</v>
      </c>
      <c r="AK158" s="130" t="e">
        <f t="shared" si="186"/>
        <v>#DIV/0!</v>
      </c>
      <c r="AQ158" s="130" t="s">
        <v>13</v>
      </c>
      <c r="AR158" s="130">
        <f t="shared" si="187"/>
        <v>5.4022845756841556E-60</v>
      </c>
      <c r="AS158" s="130">
        <f t="shared" si="187"/>
        <v>3.7201463434714581E-63</v>
      </c>
      <c r="AT158" s="148">
        <f t="shared" si="187"/>
        <v>120.58212154687098</v>
      </c>
      <c r="AU158" s="130" t="e">
        <f t="shared" si="187"/>
        <v>#DIV/0!</v>
      </c>
      <c r="BA158" s="130" t="s">
        <v>13</v>
      </c>
      <c r="BB158" s="130">
        <f t="shared" si="188"/>
        <v>5.6659626525544028E-60</v>
      </c>
      <c r="BC158" s="130">
        <f t="shared" si="188"/>
        <v>4.0694502146506021E-63</v>
      </c>
      <c r="BD158" s="148">
        <f t="shared" si="188"/>
        <v>106.23066183891076</v>
      </c>
      <c r="BE158" s="130" t="e">
        <f t="shared" si="188"/>
        <v>#DIV/0!</v>
      </c>
      <c r="BK158" s="130" t="s">
        <v>13</v>
      </c>
      <c r="BL158" s="130">
        <f t="shared" si="189"/>
        <v>5.9959832054222082E-60</v>
      </c>
      <c r="BM158" s="130">
        <f t="shared" si="189"/>
        <v>4.3261054508476869E-63</v>
      </c>
      <c r="BN158" s="148">
        <f t="shared" si="189"/>
        <v>111.58985224610871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6.957298177877036E-40</v>
      </c>
      <c r="F159" s="130">
        <f t="shared" si="183"/>
        <v>1.2181391842662254E-27</v>
      </c>
      <c r="G159" s="130" t="e">
        <f t="shared" si="183"/>
        <v>#DIV/0!</v>
      </c>
      <c r="H159" s="148">
        <f t="shared" si="183"/>
        <v>9.6754484870182296</v>
      </c>
      <c r="N159" s="130" t="s">
        <v>14</v>
      </c>
      <c r="O159" s="130">
        <f t="shared" si="184"/>
        <v>4.8671951626526473E-60</v>
      </c>
      <c r="P159" s="130">
        <f t="shared" si="184"/>
        <v>3.7212672743345776E-63</v>
      </c>
      <c r="Q159" s="130" t="e">
        <f t="shared" si="184"/>
        <v>#DIV/0!</v>
      </c>
      <c r="R159" s="148">
        <f t="shared" si="184"/>
        <v>47.343214080622893</v>
      </c>
      <c r="W159" s="130" t="s">
        <v>14</v>
      </c>
      <c r="X159" s="130">
        <f t="shared" si="185"/>
        <v>5.4653869864557395E-60</v>
      </c>
      <c r="Y159" s="130">
        <f t="shared" si="185"/>
        <v>3.8579189485807951E-63</v>
      </c>
      <c r="Z159" s="130" t="e">
        <f t="shared" si="185"/>
        <v>#DIV/0!</v>
      </c>
      <c r="AA159" s="148">
        <f t="shared" si="185"/>
        <v>64.073885712050867</v>
      </c>
      <c r="AG159" s="130" t="s">
        <v>14</v>
      </c>
      <c r="AH159" s="130">
        <f t="shared" si="186"/>
        <v>5.5408676761896041E-60</v>
      </c>
      <c r="AI159" s="130">
        <f t="shared" si="186"/>
        <v>3.9370170324360623E-63</v>
      </c>
      <c r="AJ159" s="130" t="e">
        <f t="shared" si="186"/>
        <v>#DIV/0!</v>
      </c>
      <c r="AK159" s="148">
        <f t="shared" si="186"/>
        <v>64.501399420353408</v>
      </c>
      <c r="AQ159" s="130" t="s">
        <v>14</v>
      </c>
      <c r="AR159" s="130">
        <f t="shared" si="187"/>
        <v>5.9359501385973549E-60</v>
      </c>
      <c r="AS159" s="130">
        <f t="shared" si="187"/>
        <v>4.0832541980611103E-63</v>
      </c>
      <c r="AT159" s="130" t="e">
        <f t="shared" si="187"/>
        <v>#DIV/0!</v>
      </c>
      <c r="AU159" s="148">
        <f t="shared" si="187"/>
        <v>83.562308589540663</v>
      </c>
      <c r="BA159" s="130" t="s">
        <v>14</v>
      </c>
      <c r="BB159" s="130">
        <f t="shared" si="188"/>
        <v>6.212429638015495E-60</v>
      </c>
      <c r="BC159" s="130">
        <f t="shared" si="188"/>
        <v>4.4571486797967227E-63</v>
      </c>
      <c r="BD159" s="130" t="e">
        <f t="shared" si="188"/>
        <v>#DIV/0!</v>
      </c>
      <c r="BE159" s="148">
        <f t="shared" si="188"/>
        <v>71.252707220045764</v>
      </c>
      <c r="BK159" s="130" t="s">
        <v>14</v>
      </c>
      <c r="BL159" s="130">
        <f t="shared" si="189"/>
        <v>6.5869227065785944E-60</v>
      </c>
      <c r="BM159" s="130">
        <f t="shared" si="189"/>
        <v>4.7473676617721717E-63</v>
      </c>
      <c r="BN159" s="130" t="e">
        <f t="shared" si="189"/>
        <v>#DIV/0!</v>
      </c>
      <c r="BO159" s="148">
        <f t="shared" si="189"/>
        <v>75.009542745808659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1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-293.04461379550628</v>
      </c>
      <c r="J28" s="206">
        <f t="shared" si="7"/>
        <v>-297.24565499039028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-291.83037227932158</v>
      </c>
      <c r="J29" s="206">
        <f t="shared" si="10"/>
        <v>-287.45104944752404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-310.7448767303141</v>
      </c>
      <c r="H30" s="206">
        <f t="shared" si="10"/>
        <v>-291.83037227932158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-306.36555389851662</v>
      </c>
      <c r="H31" s="206">
        <f t="shared" si="10"/>
        <v>-287.4510494475241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5.3993474718996796E-128</v>
      </c>
      <c r="J33" s="206">
        <f t="shared" si="13"/>
        <v>8.0882071939001059E-130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1.8183591544051327E-127</v>
      </c>
      <c r="J34" s="206">
        <f t="shared" si="16"/>
        <v>1.4507594482477262E-125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1.1097234319598064E-135</v>
      </c>
      <c r="H35" s="206">
        <f t="shared" si="16"/>
        <v>1.8183591544051327E-127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8.8538160899471752E-134</v>
      </c>
      <c r="H36" s="206">
        <f t="shared" si="16"/>
        <v>1.4507594482476435E-125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7.4508311063723068E-73</v>
      </c>
      <c r="O38" s="206">
        <f t="shared" si="20"/>
        <v>4.973861961410044E-71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3.0354659124335959E-48</v>
      </c>
      <c r="T38" s="206">
        <f t="shared" si="21"/>
        <v>2.0263495738210697E-46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2.275334168853012E-50</v>
      </c>
      <c r="O39" s="206">
        <f t="shared" si="20"/>
        <v>2.8518681854954812E-52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1.3256747164892163E-28</v>
      </c>
      <c r="T39" s="206">
        <f t="shared" si="21"/>
        <v>1.6615799120957911E-30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3.6251938941846102E-65</v>
      </c>
      <c r="M40" s="206">
        <f t="shared" si="20"/>
        <v>2.275334168853012E-50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1.4769026883925084E-40</v>
      </c>
      <c r="R40" s="206">
        <f t="shared" si="21"/>
        <v>1.3256747164892163E-28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4.5437612086183316E-67</v>
      </c>
      <c r="M41" s="206">
        <f t="shared" si="20"/>
        <v>2.8518681854956436E-52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1.8511266818547361E-42</v>
      </c>
      <c r="R41" s="206">
        <f t="shared" si="21"/>
        <v>1.6615799120958857E-30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14.024845241286719</v>
      </c>
      <c r="J46">
        <f>'Trip Length Frequency'!L28</f>
        <v>14.218272249661137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13.968938361771791</v>
      </c>
      <c r="J47">
        <f>'Trip Length Frequency'!L29</f>
        <v>13.767302796976104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14.839811995502282</v>
      </c>
      <c r="H48">
        <f>'Trip Length Frequency'!J30</f>
        <v>13.968938361771791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14.638176430706597</v>
      </c>
      <c r="H49">
        <f>'Trip Length Frequency'!J31</f>
        <v>13.767302796976105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I80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Gravity!AH134</f>
        <v>5.1011060708219517E-86</v>
      </c>
      <c r="G25" s="4" t="e">
        <f>Gravity!AI134</f>
        <v>#DIV/0!</v>
      </c>
      <c r="H25" s="4">
        <f>Gravity!AJ134</f>
        <v>1172.9481194436651</v>
      </c>
      <c r="I25" s="4">
        <f>Gravity!AK134</f>
        <v>728.83562817624204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Gravity!AH135</f>
        <v>#DIV/0!</v>
      </c>
      <c r="G26" s="4">
        <f>Gravity!AI135</f>
        <v>1.4441821588378792E-86</v>
      </c>
      <c r="H26" s="4">
        <f>Gravity!AJ135</f>
        <v>1012.7280462838576</v>
      </c>
      <c r="I26" s="4">
        <f>Gravity!AK135</f>
        <v>1312.4502164678527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Gravity!AH136</f>
        <v>403.71084867730826</v>
      </c>
      <c r="G27" s="4">
        <f>Gravity!AI136</f>
        <v>744.18507639791039</v>
      </c>
      <c r="H27" s="4">
        <f>Gravity!AJ136</f>
        <v>8.3416847877248654E-87</v>
      </c>
      <c r="I27" s="4" t="e">
        <f>Gravity!AK136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Gravity!AH137</f>
        <v>440.92679433929987</v>
      </c>
      <c r="G28" s="4">
        <f>Gravity!AI137</f>
        <v>811.91512830587476</v>
      </c>
      <c r="H28" s="4" t="e">
        <f>Gravity!AJ137</f>
        <v>#DIV/0!</v>
      </c>
      <c r="I28" s="4">
        <f>Gravity!AK137</f>
        <v>5.5710860138354308E-87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1172.9481194436651</v>
      </c>
      <c r="D36" s="31">
        <f>E36-H36</f>
        <v>0</v>
      </c>
      <c r="E36">
        <f>W6*G66+(W6*0.17/X6^3.8)*(G66^4.8/4.8)</f>
        <v>2952.2304146799529</v>
      </c>
      <c r="F36" s="258"/>
      <c r="G36" s="32" t="s">
        <v>62</v>
      </c>
      <c r="H36" s="33">
        <f>W6*G66+0.17*W6/X6^3.8*G66^4.8/4.8</f>
        <v>2952.2304146799529</v>
      </c>
      <c r="I36" s="32" t="s">
        <v>63</v>
      </c>
      <c r="J36" s="33">
        <f>W6*(1+0.17*(G66/X6)^3.8)</f>
        <v>2.5122473913874819</v>
      </c>
      <c r="K36" s="34">
        <v>1</v>
      </c>
      <c r="L36" s="35" t="s">
        <v>61</v>
      </c>
      <c r="M36" s="36" t="s">
        <v>64</v>
      </c>
      <c r="N36" s="37">
        <f>J36+J54+J51</f>
        <v>15.04795479891926</v>
      </c>
      <c r="O36" s="38" t="s">
        <v>65</v>
      </c>
      <c r="P36" s="39">
        <v>0</v>
      </c>
      <c r="Q36" s="39">
        <f>IF(P36&lt;=0,0,P36)</f>
        <v>0</v>
      </c>
      <c r="R36" s="40">
        <f>G58</f>
        <v>1172.9481177648688</v>
      </c>
      <c r="S36" s="40" t="s">
        <v>39</v>
      </c>
      <c r="T36" s="40">
        <f>I58</f>
        <v>1172.9481194436651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728.83562817624204</v>
      </c>
      <c r="D37" s="31">
        <f t="shared" ref="D37:D54" si="1">E37-H37</f>
        <v>0</v>
      </c>
      <c r="E37">
        <f t="shared" ref="E37:E54" si="2">W7*G67+(W7*0.17/X7^3.8)*(G67^4.8/4.8)</f>
        <v>324.6425481915357</v>
      </c>
      <c r="F37" s="258"/>
      <c r="G37" s="44" t="s">
        <v>67</v>
      </c>
      <c r="H37" s="33">
        <f t="shared" ref="H37:H53" si="3">W7*G67+0.17*W7/X7^3.8*G67^4.8/4.8</f>
        <v>324.6425481915357</v>
      </c>
      <c r="I37" s="44" t="s">
        <v>68</v>
      </c>
      <c r="J37" s="33">
        <f t="shared" ref="J37:J54" si="4">W7*(1+0.17*(G67/X7)^3.8)</f>
        <v>2.5000389408497155</v>
      </c>
      <c r="K37" s="34">
        <v>2</v>
      </c>
      <c r="L37" s="45"/>
      <c r="M37" s="46" t="s">
        <v>69</v>
      </c>
      <c r="N37" s="47">
        <f>J36+J47+J39+J40+J51</f>
        <v>14.071528426327045</v>
      </c>
      <c r="O37" s="48" t="s">
        <v>70</v>
      </c>
      <c r="P37" s="39">
        <v>680.2017996159517</v>
      </c>
      <c r="Q37" s="39">
        <f t="shared" ref="Q37:Q60" si="5">IF(P37&lt;=0,0,P37)</f>
        <v>680.2017996159517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1012.7280462838576</v>
      </c>
      <c r="D38" s="31">
        <f t="shared" si="1"/>
        <v>0</v>
      </c>
      <c r="E38">
        <f t="shared" si="2"/>
        <v>2132.8264198402958</v>
      </c>
      <c r="F38" s="258"/>
      <c r="G38" s="44" t="s">
        <v>72</v>
      </c>
      <c r="H38" s="33">
        <f t="shared" si="3"/>
        <v>2132.8264198402958</v>
      </c>
      <c r="I38" s="44" t="s">
        <v>73</v>
      </c>
      <c r="J38" s="33">
        <f t="shared" si="4"/>
        <v>2.5165978862917666</v>
      </c>
      <c r="K38" s="34">
        <v>3</v>
      </c>
      <c r="L38" s="45"/>
      <c r="M38" s="46" t="s">
        <v>74</v>
      </c>
      <c r="N38" s="47">
        <f>J36+J47+J39+J49+J43</f>
        <v>14.224361111404937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1312.4502164678527</v>
      </c>
      <c r="D39" s="31">
        <f t="shared" si="1"/>
        <v>0</v>
      </c>
      <c r="E39">
        <f t="shared" si="2"/>
        <v>7503.4830927489775</v>
      </c>
      <c r="F39" s="258"/>
      <c r="G39" s="44" t="s">
        <v>77</v>
      </c>
      <c r="H39" s="33">
        <f t="shared" si="3"/>
        <v>7503.4830927489775</v>
      </c>
      <c r="I39" s="44" t="s">
        <v>78</v>
      </c>
      <c r="J39" s="33">
        <f t="shared" si="4"/>
        <v>3.8830294455357834</v>
      </c>
      <c r="K39" s="34">
        <v>4</v>
      </c>
      <c r="L39" s="45"/>
      <c r="M39" s="46" t="s">
        <v>79</v>
      </c>
      <c r="N39" s="47">
        <f>J36+J47+J48+J42+J43</f>
        <v>14.224363683646024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3279.6402207474616</v>
      </c>
      <c r="F40" s="258"/>
      <c r="G40" s="44" t="s">
        <v>81</v>
      </c>
      <c r="H40" s="33">
        <f t="shared" si="3"/>
        <v>3279.6402207474616</v>
      </c>
      <c r="I40" s="44" t="s">
        <v>82</v>
      </c>
      <c r="J40" s="33">
        <f t="shared" si="4"/>
        <v>2.5833712608741131</v>
      </c>
      <c r="K40" s="34">
        <v>5</v>
      </c>
      <c r="L40" s="45"/>
      <c r="M40" s="46" t="s">
        <v>83</v>
      </c>
      <c r="N40" s="47">
        <f>J45+J38+J39+J40+J51</f>
        <v>14.071525064642138</v>
      </c>
      <c r="O40" s="48" t="s">
        <v>84</v>
      </c>
      <c r="P40" s="39">
        <v>492.74631814891717</v>
      </c>
      <c r="Q40" s="39">
        <f t="shared" si="5"/>
        <v>492.74631814891717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6314.7075507410664</v>
      </c>
      <c r="F41" s="258"/>
      <c r="G41" s="44" t="s">
        <v>85</v>
      </c>
      <c r="H41" s="33">
        <f t="shared" si="3"/>
        <v>6314.7075507410655</v>
      </c>
      <c r="I41" s="44" t="s">
        <v>86</v>
      </c>
      <c r="J41" s="33">
        <f t="shared" si="4"/>
        <v>4.3069043577639103</v>
      </c>
      <c r="K41" s="34">
        <v>6</v>
      </c>
      <c r="L41" s="45"/>
      <c r="M41" s="46" t="s">
        <v>87</v>
      </c>
      <c r="N41" s="47">
        <f>J45+J38+J39+J49+J43</f>
        <v>14.22435774972003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5667.2361604390726</v>
      </c>
      <c r="F42" s="258"/>
      <c r="G42" s="44" t="s">
        <v>89</v>
      </c>
      <c r="H42" s="33">
        <f t="shared" si="3"/>
        <v>5667.2361604390726</v>
      </c>
      <c r="I42" s="44" t="s">
        <v>90</v>
      </c>
      <c r="J42" s="33">
        <f t="shared" si="4"/>
        <v>2.6402153499420544</v>
      </c>
      <c r="K42" s="34">
        <v>7</v>
      </c>
      <c r="L42" s="45"/>
      <c r="M42" s="46" t="s">
        <v>91</v>
      </c>
      <c r="N42" s="47">
        <f>J45+J38+J48+J42+J43</f>
        <v>14.224360321961116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2255.8703871293437</v>
      </c>
      <c r="F43" s="258"/>
      <c r="G43" s="44" t="s">
        <v>93</v>
      </c>
      <c r="H43" s="33">
        <f t="shared" si="3"/>
        <v>2255.8703871293437</v>
      </c>
      <c r="I43" s="44" t="s">
        <v>94</v>
      </c>
      <c r="J43" s="33">
        <f t="shared" si="4"/>
        <v>2.7647276606991418</v>
      </c>
      <c r="K43" s="34">
        <v>8</v>
      </c>
      <c r="L43" s="53"/>
      <c r="M43" s="54" t="s">
        <v>95</v>
      </c>
      <c r="N43" s="55">
        <f>J45+J46+J41+J42+J43</f>
        <v>14.764666432813806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14.253215765447241</v>
      </c>
      <c r="O44" s="38" t="s">
        <v>100</v>
      </c>
      <c r="P44" s="39">
        <v>468.53920069006438</v>
      </c>
      <c r="Q44" s="39">
        <f t="shared" si="5"/>
        <v>468.53920069006438</v>
      </c>
      <c r="R44" s="40">
        <f>G59</f>
        <v>728.83562582243781</v>
      </c>
      <c r="S44" s="40" t="s">
        <v>39</v>
      </c>
      <c r="T44" s="40">
        <f>I59</f>
        <v>728.83562817624204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1813.1848850920658</v>
      </c>
      <c r="F45" s="258"/>
      <c r="G45" s="44" t="s">
        <v>101</v>
      </c>
      <c r="H45" s="33">
        <f t="shared" si="3"/>
        <v>1813.1848850920658</v>
      </c>
      <c r="I45" s="44" t="s">
        <v>102</v>
      </c>
      <c r="J45" s="33">
        <f t="shared" si="4"/>
        <v>2.5528190644086979</v>
      </c>
      <c r="K45" s="34">
        <v>10</v>
      </c>
      <c r="L45" s="45"/>
      <c r="M45" s="46" t="s">
        <v>103</v>
      </c>
      <c r="N45" s="47">
        <f>J36+J47+J48+J42+J50</f>
        <v>14.253218337688327</v>
      </c>
      <c r="O45" s="48" t="s">
        <v>104</v>
      </c>
      <c r="P45" s="39">
        <v>30.947157017804944</v>
      </c>
      <c r="Q45" s="39">
        <f t="shared" si="5"/>
        <v>30.947157017804944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14.253212403762333</v>
      </c>
      <c r="O46" s="48" t="s">
        <v>108</v>
      </c>
      <c r="P46" s="39">
        <v>214.9054830456048</v>
      </c>
      <c r="Q46" s="39">
        <f t="shared" si="5"/>
        <v>214.9054830456048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2963.2716886888902</v>
      </c>
      <c r="F47" s="258"/>
      <c r="G47" s="44" t="s">
        <v>109</v>
      </c>
      <c r="H47" s="33">
        <f t="shared" si="3"/>
        <v>2963.2716886888902</v>
      </c>
      <c r="I47" s="44" t="s">
        <v>110</v>
      </c>
      <c r="J47" s="33">
        <f t="shared" si="4"/>
        <v>2.55717292099789</v>
      </c>
      <c r="K47" s="34">
        <v>12</v>
      </c>
      <c r="L47" s="45"/>
      <c r="M47" s="46" t="s">
        <v>111</v>
      </c>
      <c r="N47" s="47">
        <f>J45+J38+J48+J42+J50</f>
        <v>14.25321497600342</v>
      </c>
      <c r="O47" s="48" t="s">
        <v>112</v>
      </c>
      <c r="P47" s="39">
        <v>14.443785068963683</v>
      </c>
      <c r="Q47" s="39">
        <f t="shared" si="5"/>
        <v>14.443785068963683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170.21603623556086</v>
      </c>
      <c r="F48" s="258"/>
      <c r="G48" s="44" t="s">
        <v>113</v>
      </c>
      <c r="H48" s="33">
        <f t="shared" si="3"/>
        <v>170.21603623556086</v>
      </c>
      <c r="I48" s="44" t="s">
        <v>114</v>
      </c>
      <c r="J48" s="33">
        <f t="shared" si="4"/>
        <v>3.7500003606194552</v>
      </c>
      <c r="K48" s="34">
        <v>13</v>
      </c>
      <c r="L48" s="45"/>
      <c r="M48" s="46" t="s">
        <v>115</v>
      </c>
      <c r="N48" s="47">
        <f>J45+J46+J41+J42+J50</f>
        <v>14.79352108685611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1709.6345544731837</v>
      </c>
      <c r="F49" s="258"/>
      <c r="G49" s="44" t="s">
        <v>117</v>
      </c>
      <c r="H49" s="33">
        <f t="shared" si="3"/>
        <v>1709.6345544731837</v>
      </c>
      <c r="I49" s="44" t="s">
        <v>118</v>
      </c>
      <c r="J49" s="33">
        <f t="shared" si="4"/>
        <v>2.5071836927846403</v>
      </c>
      <c r="K49" s="34">
        <v>14</v>
      </c>
      <c r="L49" s="53"/>
      <c r="M49" s="54" t="s">
        <v>119</v>
      </c>
      <c r="N49" s="55">
        <f>J45+J46+J53+J44</f>
        <v>15.052819064408698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5228.0657354400018</v>
      </c>
      <c r="F50" s="258"/>
      <c r="G50" s="44" t="s">
        <v>121</v>
      </c>
      <c r="H50" s="33">
        <f t="shared" si="3"/>
        <v>5228.0657354400018</v>
      </c>
      <c r="I50" s="44" t="s">
        <v>122</v>
      </c>
      <c r="J50" s="33">
        <f t="shared" si="4"/>
        <v>2.793582314741446</v>
      </c>
      <c r="K50" s="34">
        <v>15</v>
      </c>
      <c r="L50" s="35" t="s">
        <v>71</v>
      </c>
      <c r="M50" s="36" t="s">
        <v>123</v>
      </c>
      <c r="N50" s="37">
        <f>J37+J46+J41+J42+J43</f>
        <v>14.711886309254821</v>
      </c>
      <c r="O50" s="38" t="s">
        <v>124</v>
      </c>
      <c r="P50" s="39">
        <v>0</v>
      </c>
      <c r="Q50" s="39">
        <f t="shared" si="5"/>
        <v>0</v>
      </c>
      <c r="R50" s="40">
        <f>G60</f>
        <v>1012.7280449935216</v>
      </c>
      <c r="S50" s="40" t="s">
        <v>39</v>
      </c>
      <c r="T50" s="40">
        <f>I60</f>
        <v>1012.7280462838576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3266.7034097265591</v>
      </c>
      <c r="F51" s="258"/>
      <c r="G51" s="44" t="s">
        <v>125</v>
      </c>
      <c r="H51" s="33">
        <f t="shared" si="3"/>
        <v>3266.7034097265591</v>
      </c>
      <c r="I51" s="44" t="s">
        <v>126</v>
      </c>
      <c r="J51" s="33">
        <f t="shared" si="4"/>
        <v>2.5357074075317771</v>
      </c>
      <c r="K51" s="34">
        <v>16</v>
      </c>
      <c r="L51" s="45"/>
      <c r="M51" s="46" t="s">
        <v>127</v>
      </c>
      <c r="N51" s="47">
        <f>J37+J38+J39+J40+J51</f>
        <v>14.018744941083156</v>
      </c>
      <c r="O51" s="48" t="s">
        <v>128</v>
      </c>
      <c r="P51" s="39">
        <v>129.85659788275905</v>
      </c>
      <c r="Q51" s="39">
        <f t="shared" si="5"/>
        <v>129.85659788275905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6314.7075507410664</v>
      </c>
      <c r="F52" s="258"/>
      <c r="G52" s="44" t="s">
        <v>129</v>
      </c>
      <c r="H52" s="33">
        <f t="shared" si="3"/>
        <v>6314.7075507410655</v>
      </c>
      <c r="I52" s="44" t="s">
        <v>130</v>
      </c>
      <c r="J52" s="33">
        <f t="shared" si="4"/>
        <v>4.3069043577639103</v>
      </c>
      <c r="K52" s="34">
        <v>17</v>
      </c>
      <c r="L52" s="45"/>
      <c r="M52" s="46" t="s">
        <v>131</v>
      </c>
      <c r="N52" s="47">
        <f>J37+J38+J39+J49+J43</f>
        <v>14.171577626161048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14.171580198402134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14.018751726169016</v>
      </c>
      <c r="O54" s="56" t="s">
        <v>140</v>
      </c>
      <c r="P54" s="39">
        <v>882.87144711076257</v>
      </c>
      <c r="Q54" s="39">
        <f t="shared" si="5"/>
        <v>882.87144711076257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51896.420654915026</v>
      </c>
      <c r="K55" s="34">
        <v>20</v>
      </c>
      <c r="L55" s="35" t="s">
        <v>76</v>
      </c>
      <c r="M55" s="36" t="s">
        <v>142</v>
      </c>
      <c r="N55" s="37">
        <f>J37+J38+J39+J49+J50</f>
        <v>14.200432280203351</v>
      </c>
      <c r="O55" s="38" t="s">
        <v>143</v>
      </c>
      <c r="P55" s="39">
        <v>0</v>
      </c>
      <c r="Q55" s="39">
        <f t="shared" si="5"/>
        <v>0</v>
      </c>
      <c r="R55" s="40">
        <f>G61</f>
        <v>1312.4502164678527</v>
      </c>
      <c r="S55" s="40" t="s">
        <v>39</v>
      </c>
      <c r="T55" s="40">
        <f>I61</f>
        <v>1312.4502164678527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14.200434852444438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14.740740963297124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1172.9481177648688</v>
      </c>
      <c r="H58" s="68" t="s">
        <v>39</v>
      </c>
      <c r="I58" s="69">
        <f>C36</f>
        <v>1172.9481194436651</v>
      </c>
      <c r="K58" s="34">
        <v>23</v>
      </c>
      <c r="L58" s="45"/>
      <c r="M58" s="46" t="s">
        <v>149</v>
      </c>
      <c r="N58" s="47">
        <f>J37+J46+J53+J44</f>
        <v>15.000038940849716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728.83562582243781</v>
      </c>
      <c r="H59" s="68" t="s">
        <v>39</v>
      </c>
      <c r="I59" s="69">
        <f t="shared" ref="I59:I60" si="6">C37</f>
        <v>728.83562817624204</v>
      </c>
      <c r="K59" s="34">
        <v>24</v>
      </c>
      <c r="L59" s="45"/>
      <c r="M59" s="46" t="s">
        <v>151</v>
      </c>
      <c r="N59" s="47">
        <f>J52+J53+J44</f>
        <v>14.30690435776391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1012.7280449935216</v>
      </c>
      <c r="H60" s="68" t="s">
        <v>39</v>
      </c>
      <c r="I60" s="69">
        <f t="shared" si="6"/>
        <v>1012.7280462838576</v>
      </c>
      <c r="K60" s="34">
        <v>25</v>
      </c>
      <c r="L60" s="53"/>
      <c r="M60" s="54" t="s">
        <v>153</v>
      </c>
      <c r="N60" s="55">
        <f>J52+J41+J42+J50</f>
        <v>14.04760638021132</v>
      </c>
      <c r="O60" s="56" t="s">
        <v>154</v>
      </c>
      <c r="P60" s="39">
        <v>1312.4502164678527</v>
      </c>
      <c r="Q60" s="71">
        <f t="shared" si="5"/>
        <v>1312.4502164678527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1312.4502164678527</v>
      </c>
      <c r="H61" s="74" t="s">
        <v>39</v>
      </c>
      <c r="I61" s="69">
        <f>C39</f>
        <v>1312.4502164678527</v>
      </c>
      <c r="K61" s="264" t="s">
        <v>155</v>
      </c>
      <c r="L61" s="264"/>
      <c r="M61" s="264"/>
      <c r="N61" s="76">
        <f>SUM(N36:N60)</f>
        <v>359.30101779944061</v>
      </c>
      <c r="U61" s="77" t="s">
        <v>156</v>
      </c>
      <c r="V61" s="78">
        <f>SUMPRODUCT($Q$36:$Q$60,V36:V60)</f>
        <v>1179.6881573238211</v>
      </c>
      <c r="W61" s="78">
        <f>SUMPRODUCT($Q$36:$Q$60,W36:W60)</f>
        <v>129.85659788275905</v>
      </c>
      <c r="X61" s="78">
        <f t="shared" ref="X61:AN61" si="7">SUMPRODUCT($Q$36:$Q$60,X36:X60)</f>
        <v>851.9521841462448</v>
      </c>
      <c r="Y61" s="78">
        <f t="shared" si="7"/>
        <v>1986.2493993832973</v>
      </c>
      <c r="Z61" s="78">
        <f t="shared" si="7"/>
        <v>1302.8047156476277</v>
      </c>
      <c r="AA61" s="78">
        <f t="shared" si="7"/>
        <v>2195.3216635786152</v>
      </c>
      <c r="AB61" s="78">
        <f t="shared" si="7"/>
        <v>2240.7126056653838</v>
      </c>
      <c r="AC61" s="78">
        <f t="shared" si="7"/>
        <v>882.87144711076257</v>
      </c>
      <c r="AD61" s="78">
        <f t="shared" si="7"/>
        <v>0</v>
      </c>
      <c r="AE61" s="78">
        <f t="shared" si="7"/>
        <v>722.09558626348576</v>
      </c>
      <c r="AF61" s="78">
        <f t="shared" si="7"/>
        <v>0</v>
      </c>
      <c r="AG61" s="78">
        <f t="shared" si="7"/>
        <v>1179.6881573238211</v>
      </c>
      <c r="AH61" s="78">
        <f t="shared" si="7"/>
        <v>45.390942086768632</v>
      </c>
      <c r="AI61" s="78">
        <f t="shared" si="7"/>
        <v>683.44468373566917</v>
      </c>
      <c r="AJ61" s="78">
        <f t="shared" si="7"/>
        <v>2041.2858422902905</v>
      </c>
      <c r="AK61" s="78">
        <f t="shared" si="7"/>
        <v>1302.8047156476277</v>
      </c>
      <c r="AL61" s="78">
        <f t="shared" si="7"/>
        <v>2195.3216635786152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0.39322938577460703</v>
      </c>
      <c r="W64">
        <f t="shared" ref="W64:AN64" si="8">W61/W63</f>
        <v>8.6571065255172691E-2</v>
      </c>
      <c r="X64">
        <f t="shared" si="8"/>
        <v>0.42597609207312243</v>
      </c>
      <c r="Y64">
        <f t="shared" si="8"/>
        <v>0.66208313312776579</v>
      </c>
      <c r="Z64">
        <f t="shared" si="8"/>
        <v>0.65140235782381384</v>
      </c>
      <c r="AA64">
        <f t="shared" si="8"/>
        <v>1.4635477757190769</v>
      </c>
      <c r="AB64">
        <f t="shared" si="8"/>
        <v>0.74690420188846129</v>
      </c>
      <c r="AC64">
        <f t="shared" si="8"/>
        <v>0.8828714471107626</v>
      </c>
      <c r="AD64">
        <f t="shared" si="8"/>
        <v>0</v>
      </c>
      <c r="AE64">
        <f t="shared" si="8"/>
        <v>0.57767646901078862</v>
      </c>
      <c r="AF64">
        <f t="shared" si="8"/>
        <v>0</v>
      </c>
      <c r="AG64">
        <f t="shared" si="8"/>
        <v>0.58984407866191058</v>
      </c>
      <c r="AH64">
        <f t="shared" si="8"/>
        <v>2.2695471043384315E-2</v>
      </c>
      <c r="AI64">
        <f t="shared" si="8"/>
        <v>0.34172234186783457</v>
      </c>
      <c r="AJ64">
        <f t="shared" si="8"/>
        <v>0.90723815212901804</v>
      </c>
      <c r="AK64">
        <f t="shared" si="8"/>
        <v>0.52112188625905109</v>
      </c>
      <c r="AL64">
        <f t="shared" si="8"/>
        <v>1.4635477757190769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1179.6881573238211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129.85659788275905</v>
      </c>
      <c r="H67" s="6"/>
      <c r="U67" t="s">
        <v>162</v>
      </c>
      <c r="V67" s="82">
        <f>AA15*(1+0.17*(V61/AA16)^3.8)</f>
        <v>2.5122473913874819</v>
      </c>
      <c r="W67" s="82">
        <f t="shared" ref="W67:AN67" si="9">AB15*(1+0.17*(W61/AB16)^3.8)</f>
        <v>2.5000389408497155</v>
      </c>
      <c r="X67" s="82">
        <f t="shared" si="9"/>
        <v>2.5165978862917666</v>
      </c>
      <c r="Y67" s="82">
        <f t="shared" si="9"/>
        <v>3.8830294455357834</v>
      </c>
      <c r="Z67" s="82">
        <f t="shared" si="9"/>
        <v>2.5833712608741131</v>
      </c>
      <c r="AA67" s="82">
        <f t="shared" si="9"/>
        <v>4.3069043577639103</v>
      </c>
      <c r="AB67" s="82">
        <f t="shared" si="9"/>
        <v>2.6402153499420544</v>
      </c>
      <c r="AC67" s="82">
        <f t="shared" si="9"/>
        <v>2.7647276606991418</v>
      </c>
      <c r="AD67" s="82">
        <f t="shared" si="9"/>
        <v>2.5</v>
      </c>
      <c r="AE67" s="82">
        <f t="shared" si="9"/>
        <v>2.5528190644086979</v>
      </c>
      <c r="AF67" s="82">
        <f t="shared" si="9"/>
        <v>2.5</v>
      </c>
      <c r="AG67" s="82">
        <f t="shared" si="9"/>
        <v>2.55717292099789</v>
      </c>
      <c r="AH67" s="82">
        <f t="shared" si="9"/>
        <v>3.7500003606194552</v>
      </c>
      <c r="AI67" s="82">
        <f t="shared" si="9"/>
        <v>2.5071836927846403</v>
      </c>
      <c r="AJ67" s="82">
        <f t="shared" si="9"/>
        <v>2.793582314741446</v>
      </c>
      <c r="AK67" s="82">
        <f t="shared" si="9"/>
        <v>2.5357074075317771</v>
      </c>
      <c r="AL67" s="82">
        <f t="shared" si="9"/>
        <v>4.3069043577639103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851.9521841462448</v>
      </c>
      <c r="H68" s="6"/>
    </row>
    <row r="69" spans="6:40" x14ac:dyDescent="0.3">
      <c r="F69" s="4" t="s">
        <v>45</v>
      </c>
      <c r="G69" s="4">
        <f>Y61</f>
        <v>1986.2493993832973</v>
      </c>
      <c r="H69" s="6"/>
    </row>
    <row r="70" spans="6:40" x14ac:dyDescent="0.3">
      <c r="F70" s="4" t="s">
        <v>46</v>
      </c>
      <c r="G70" s="4">
        <f>Z61</f>
        <v>1302.8047156476277</v>
      </c>
      <c r="U70" s="41" t="s">
        <v>65</v>
      </c>
      <c r="V70">
        <f t="shared" ref="V70:V94" si="10">SUMPRODUCT($V$67:$AN$67,V36:AN36)</f>
        <v>15.047954798919259</v>
      </c>
      <c r="X70">
        <v>15.000195603366421</v>
      </c>
    </row>
    <row r="71" spans="6:40" x14ac:dyDescent="0.3">
      <c r="F71" s="4" t="s">
        <v>47</v>
      </c>
      <c r="G71" s="4">
        <f>AA61</f>
        <v>2195.3216635786152</v>
      </c>
      <c r="U71" s="41" t="s">
        <v>70</v>
      </c>
      <c r="V71">
        <f t="shared" si="10"/>
        <v>14.071528426327045</v>
      </c>
      <c r="X71">
        <v>13.75090229828113</v>
      </c>
    </row>
    <row r="72" spans="6:40" x14ac:dyDescent="0.3">
      <c r="F72" s="4" t="s">
        <v>48</v>
      </c>
      <c r="G72" s="4">
        <f>AB61</f>
        <v>2240.7126056653838</v>
      </c>
      <c r="U72" s="41" t="s">
        <v>75</v>
      </c>
      <c r="V72">
        <f t="shared" si="10"/>
        <v>14.224361111404939</v>
      </c>
      <c r="X72">
        <v>14.225219683523857</v>
      </c>
    </row>
    <row r="73" spans="6:40" x14ac:dyDescent="0.3">
      <c r="F73" s="4" t="s">
        <v>49</v>
      </c>
      <c r="G73" s="4">
        <f>AC61</f>
        <v>882.87144711076257</v>
      </c>
      <c r="U73" s="41" t="s">
        <v>80</v>
      </c>
      <c r="V73">
        <f t="shared" si="10"/>
        <v>14.224363683646025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14.071525064642138</v>
      </c>
      <c r="X74">
        <v>13.805151472614</v>
      </c>
    </row>
    <row r="75" spans="6:40" x14ac:dyDescent="0.3">
      <c r="F75" s="4" t="s">
        <v>51</v>
      </c>
      <c r="G75" s="4">
        <f>AE61</f>
        <v>722.09558626348576</v>
      </c>
      <c r="U75" s="41" t="s">
        <v>88</v>
      </c>
      <c r="V75">
        <f t="shared" si="10"/>
        <v>14.22435774972003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14.224360321961118</v>
      </c>
      <c r="X76">
        <v>14.326575531725375</v>
      </c>
    </row>
    <row r="77" spans="6:40" x14ac:dyDescent="0.3">
      <c r="F77" s="4" t="s">
        <v>53</v>
      </c>
      <c r="G77" s="4">
        <f>AG61</f>
        <v>1179.6881573238211</v>
      </c>
      <c r="U77" s="41" t="s">
        <v>96</v>
      </c>
      <c r="V77">
        <f t="shared" si="10"/>
        <v>14.764666432813804</v>
      </c>
      <c r="X77">
        <v>13.750902037729439</v>
      </c>
    </row>
    <row r="78" spans="6:40" x14ac:dyDescent="0.3">
      <c r="F78" s="4" t="s">
        <v>54</v>
      </c>
      <c r="G78" s="4">
        <f>AH61</f>
        <v>45.390942086768632</v>
      </c>
      <c r="U78" s="41" t="s">
        <v>100</v>
      </c>
      <c r="V78">
        <f t="shared" si="10"/>
        <v>14.253215765447241</v>
      </c>
      <c r="X78">
        <v>13.750771910176033</v>
      </c>
    </row>
    <row r="79" spans="6:40" x14ac:dyDescent="0.3">
      <c r="F79" s="4" t="s">
        <v>55</v>
      </c>
      <c r="G79" s="4">
        <f>AI61</f>
        <v>683.44468373566917</v>
      </c>
      <c r="U79" s="41" t="s">
        <v>104</v>
      </c>
      <c r="V79">
        <f t="shared" si="10"/>
        <v>14.253218337688327</v>
      </c>
      <c r="X79">
        <v>13.801434953032715</v>
      </c>
    </row>
    <row r="80" spans="6:40" x14ac:dyDescent="0.3">
      <c r="F80" s="4" t="s">
        <v>56</v>
      </c>
      <c r="G80" s="4">
        <f>AJ61</f>
        <v>2041.2858422902905</v>
      </c>
      <c r="U80" s="41" t="s">
        <v>108</v>
      </c>
      <c r="V80">
        <f t="shared" si="10"/>
        <v>14.253212403762333</v>
      </c>
      <c r="X80">
        <v>13.808577453496937</v>
      </c>
    </row>
    <row r="81" spans="6:24" x14ac:dyDescent="0.3">
      <c r="F81" s="4" t="s">
        <v>57</v>
      </c>
      <c r="G81" s="4">
        <f>AK61</f>
        <v>1302.8047156476277</v>
      </c>
      <c r="U81" s="41" t="s">
        <v>112</v>
      </c>
      <c r="V81">
        <f t="shared" si="10"/>
        <v>14.25321497600342</v>
      </c>
      <c r="X81">
        <v>13.855684127365585</v>
      </c>
    </row>
    <row r="82" spans="6:24" x14ac:dyDescent="0.3">
      <c r="F82" s="4" t="s">
        <v>58</v>
      </c>
      <c r="G82" s="4">
        <f>AL61</f>
        <v>2195.3216635786152</v>
      </c>
      <c r="U82" s="41" t="s">
        <v>116</v>
      </c>
      <c r="V82">
        <f t="shared" si="10"/>
        <v>14.793521086856108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15.052819064408698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14.711886309254822</v>
      </c>
      <c r="X84">
        <v>13.696318465991869</v>
      </c>
    </row>
    <row r="85" spans="6:24" x14ac:dyDescent="0.3">
      <c r="U85" s="41" t="s">
        <v>128</v>
      </c>
      <c r="V85">
        <f t="shared" si="10"/>
        <v>14.018744941083156</v>
      </c>
      <c r="X85">
        <v>13.75056790087643</v>
      </c>
    </row>
    <row r="86" spans="6:24" x14ac:dyDescent="0.3">
      <c r="U86" s="41" t="s">
        <v>132</v>
      </c>
      <c r="V86">
        <f t="shared" si="10"/>
        <v>14.171577626161048</v>
      </c>
      <c r="X86">
        <v>14.224885286119157</v>
      </c>
    </row>
    <row r="87" spans="6:24" x14ac:dyDescent="0.3">
      <c r="U87" s="41" t="s">
        <v>136</v>
      </c>
      <c r="V87">
        <f t="shared" si="10"/>
        <v>14.171580198402133</v>
      </c>
      <c r="X87">
        <v>14.271991959987805</v>
      </c>
    </row>
    <row r="88" spans="6:24" x14ac:dyDescent="0.3">
      <c r="U88" s="41" t="s">
        <v>140</v>
      </c>
      <c r="V88">
        <f t="shared" si="10"/>
        <v>14.018751726169016</v>
      </c>
      <c r="X88">
        <v>11.68222407686552</v>
      </c>
    </row>
    <row r="89" spans="6:24" x14ac:dyDescent="0.3">
      <c r="U89" s="41" t="s">
        <v>143</v>
      </c>
      <c r="V89">
        <f t="shared" si="10"/>
        <v>14.200432280203351</v>
      </c>
      <c r="X89">
        <v>13.753993881759367</v>
      </c>
    </row>
    <row r="90" spans="6:24" x14ac:dyDescent="0.3">
      <c r="U90" s="41" t="s">
        <v>145</v>
      </c>
      <c r="V90">
        <f t="shared" si="10"/>
        <v>14.200434852444438</v>
      </c>
      <c r="X90">
        <v>13.801100555628015</v>
      </c>
    </row>
    <row r="91" spans="6:24" x14ac:dyDescent="0.3">
      <c r="U91" s="41" t="s">
        <v>148</v>
      </c>
      <c r="V91">
        <f t="shared" si="10"/>
        <v>14.740740963297126</v>
      </c>
      <c r="X91">
        <v>13.225427061632079</v>
      </c>
    </row>
    <row r="92" spans="6:24" x14ac:dyDescent="0.3">
      <c r="U92" s="41" t="s">
        <v>150</v>
      </c>
      <c r="V92">
        <f t="shared" si="10"/>
        <v>15.000038940849716</v>
      </c>
      <c r="X92">
        <v>15.239521451121469</v>
      </c>
    </row>
    <row r="93" spans="6:24" x14ac:dyDescent="0.3">
      <c r="U93" s="41" t="s">
        <v>152</v>
      </c>
      <c r="V93">
        <f t="shared" si="10"/>
        <v>14.30690435776391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14.047606380211322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2.5122473913874819</v>
      </c>
      <c r="K97" s="4" t="s">
        <v>61</v>
      </c>
      <c r="L97" s="76">
        <f>MIN(N36:N43)</f>
        <v>14.071525064642138</v>
      </c>
      <c r="M97" s="135" t="s">
        <v>11</v>
      </c>
      <c r="N97" s="4">
        <v>15</v>
      </c>
      <c r="O97" s="4">
        <v>99999</v>
      </c>
      <c r="P97" s="76">
        <f>L97</f>
        <v>14.071525064642138</v>
      </c>
      <c r="Q97" s="76">
        <f>L98</f>
        <v>14.253212403762333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2.5000389408497155</v>
      </c>
      <c r="K98" s="4" t="s">
        <v>66</v>
      </c>
      <c r="L98" s="76">
        <f>MIN(N44:N49)</f>
        <v>14.253212403762333</v>
      </c>
      <c r="M98" s="135" t="s">
        <v>12</v>
      </c>
      <c r="N98" s="4">
        <v>99999</v>
      </c>
      <c r="O98" s="4">
        <v>15</v>
      </c>
      <c r="P98" s="76">
        <f>L99</f>
        <v>14.018744941083156</v>
      </c>
      <c r="Q98" s="76">
        <f>L100</f>
        <v>14.04760638021132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2.5165978862917666</v>
      </c>
      <c r="K99" s="4" t="s">
        <v>71</v>
      </c>
      <c r="L99" s="76">
        <f>MIN(N50:N54)</f>
        <v>14.018744941083156</v>
      </c>
      <c r="M99" s="135" t="s">
        <v>13</v>
      </c>
      <c r="N99" s="76">
        <f>L101</f>
        <v>14.764666432813804</v>
      </c>
      <c r="O99" s="76">
        <f>L102</f>
        <v>14.018751726169016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3.8830294455357834</v>
      </c>
      <c r="K100" s="4" t="s">
        <v>76</v>
      </c>
      <c r="L100" s="76">
        <f>MIN(N55:N60)</f>
        <v>14.04760638021132</v>
      </c>
      <c r="M100" s="135" t="s">
        <v>14</v>
      </c>
      <c r="N100" s="76">
        <f>L104</f>
        <v>14.79352108685611</v>
      </c>
      <c r="O100" s="76">
        <f>L105</f>
        <v>14.047606380211322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2.5833712608741131</v>
      </c>
      <c r="K101" s="4" t="s">
        <v>252</v>
      </c>
      <c r="L101" s="76">
        <f>J104+J103+J102+J107+J106</f>
        <v>14.764666432813804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4.3069043577639103</v>
      </c>
      <c r="K102" s="4" t="s">
        <v>253</v>
      </c>
      <c r="L102" s="76">
        <f>J104+J103+J102+J113</f>
        <v>14.018751726169016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2.6402153499420544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2.7647276606991418</v>
      </c>
      <c r="K104" s="4" t="s">
        <v>255</v>
      </c>
      <c r="L104" s="76">
        <f>J111+J103+J102+J107+J106</f>
        <v>14.79352108685611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14.047606380211322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2.5528190644086979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2.55717292099789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3.7500003606194552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2.5071836927846403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2.793582314741446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2.5357074075317771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4.3069043577639103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2024-01-07T17:21:19Z</dcterms:modified>
</cp:coreProperties>
</file>