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5\"/>
    </mc:Choice>
  </mc:AlternateContent>
  <xr:revisionPtr revIDLastSave="0" documentId="13_ncr:1_{52346128-24D6-4FC8-A65C-4941DA4C44FB}" xr6:coauthVersionLast="47" xr6:coauthVersionMax="47" xr10:uidLastSave="{00000000-0000-0000-0000-000000000000}"/>
  <bookViews>
    <workbookView xWindow="2808" yWindow="888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BD8" i="5" l="1"/>
  <c r="AJ8" i="5"/>
  <c r="P8" i="5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100" i="7"/>
  <c r="Q98" i="7" s="1"/>
  <c r="L97" i="7"/>
  <c r="P97" i="7" s="1"/>
  <c r="L99" i="7"/>
  <c r="P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7" i="4" l="1"/>
  <c r="T88" i="4"/>
  <c r="T89" i="4"/>
  <c r="V91" i="4"/>
  <c r="V92" i="4" s="1"/>
  <c r="S87" i="4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7" i="4"/>
  <c r="Y87" i="4" s="1"/>
  <c r="S98" i="4" s="1"/>
  <c r="X86" i="4"/>
  <c r="Y86" i="4" s="1"/>
  <c r="T91" i="4"/>
  <c r="T92" i="4" s="1"/>
  <c r="S91" i="4" l="1"/>
  <c r="S92" i="4" s="1"/>
  <c r="AI39" i="5"/>
  <c r="J38" i="5"/>
  <c r="K38" i="5" s="1"/>
  <c r="R37" i="5"/>
  <c r="O37" i="5"/>
  <c r="O41" i="5" s="1"/>
  <c r="O42" i="5" s="1"/>
  <c r="O50" i="5" s="1"/>
  <c r="P37" i="5"/>
  <c r="T37" i="5" s="1"/>
  <c r="U37" i="5" s="1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9" i="5" l="1"/>
  <c r="U39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G26" i="7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F28" i="7" s="1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G28" i="7" s="1"/>
  <c r="BM159" i="5"/>
  <c r="BM137" i="5"/>
  <c r="BM148" i="5"/>
  <c r="E69" i="5" l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I26" i="7" s="1"/>
  <c r="AK146" i="5"/>
  <c r="AK157" i="5"/>
  <c r="AJ123" i="5"/>
  <c r="AN59" i="5"/>
  <c r="AO59" i="5" s="1"/>
  <c r="AJ136" i="5"/>
  <c r="H27" i="7" s="1"/>
  <c r="H71" i="5"/>
  <c r="AJ157" i="5"/>
  <c r="AJ146" i="5"/>
  <c r="AJ135" i="5"/>
  <c r="H26" i="7" s="1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G27" i="7" s="1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I27" i="7" s="1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H28" i="7" s="1"/>
  <c r="AJ148" i="5"/>
  <c r="AJ159" i="5"/>
  <c r="AK137" i="5"/>
  <c r="I28" i="7" s="1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F26" i="7" s="1"/>
  <c r="AH157" i="5"/>
  <c r="R74" i="5"/>
  <c r="R75" i="5" s="1"/>
  <c r="AI156" i="5"/>
  <c r="AI134" i="5"/>
  <c r="G25" i="7" s="1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F25" i="7" s="1"/>
  <c r="AH145" i="5"/>
  <c r="AJ156" i="5"/>
  <c r="AJ134" i="5"/>
  <c r="H25" i="7" s="1"/>
  <c r="AJ145" i="5"/>
  <c r="BN134" i="5"/>
  <c r="BN156" i="5"/>
  <c r="BN145" i="5"/>
  <c r="E83" i="5"/>
  <c r="AK134" i="5"/>
  <c r="I25" i="7" s="1"/>
  <c r="AK156" i="5"/>
  <c r="AK145" i="5"/>
  <c r="P69" i="5"/>
  <c r="P70" i="5"/>
  <c r="P71" i="5"/>
  <c r="BL147" i="5"/>
  <c r="BL136" i="5"/>
  <c r="BL158" i="5"/>
  <c r="AH147" i="5"/>
  <c r="AH158" i="5"/>
  <c r="AH136" i="5"/>
  <c r="F27" i="7" s="1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<sst xmlns="http://schemas.openxmlformats.org/spreadsheetml/2006/main" count="2044" uniqueCount="259">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</sst>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14.071525064642138</v>
      </c>
      <c r="L28" s="147">
        <v>14.253212403762333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14.018744941083156</v>
      </c>
      <c r="L29" s="147">
        <v>14.04760638021132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14.764666432813804</v>
      </c>
      <c r="J30" s="4">
        <v>14.018751726169016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14.79352108685611</v>
      </c>
      <c r="J31" s="4">
        <v>14.047606380211322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14.428959516301884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3.30076320999548E-11</v>
      </c>
      <c r="V44" s="215">
        <f t="shared" si="1"/>
        <v>2.3534909276951012E-11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3.6414340937052963E-11</v>
      </c>
      <c r="V45" s="215">
        <f t="shared" si="1"/>
        <v>3.4510157313916198E-11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9.0722266118175837E-12</v>
      </c>
      <c r="T46" s="215">
        <f t="shared" si="1"/>
        <v>3.6413881175531427E-11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8.5968138083526232E-12</v>
      </c>
      <c r="T47" s="215">
        <f t="shared" si="1"/>
        <v>3.4510157313916095E-11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3.30076320999548E-11</v>
      </c>
      <c r="V53" s="216">
        <f t="shared" si="2"/>
        <v>2.3534909276951012E-11</v>
      </c>
      <c r="W53" s="165">
        <f>N40</f>
        <v>2050</v>
      </c>
      <c r="X53" s="165">
        <f>SUM(S53:V53)</f>
        <v>6.2390448656775323E-11</v>
      </c>
      <c r="Y53" s="129">
        <f>W53/X53</f>
        <v>32857593496041.949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3.6414340937052963E-11</v>
      </c>
      <c r="V54" s="216">
        <f t="shared" si="2"/>
        <v>3.4510157313916198E-11</v>
      </c>
      <c r="W54" s="165">
        <f>N41</f>
        <v>2050</v>
      </c>
      <c r="X54" s="165">
        <f>SUM(S54:V54)</f>
        <v>7.6772405530838669E-11</v>
      </c>
      <c r="Y54" s="129">
        <f>W54/X54</f>
        <v>26702302550315.902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9.0722266118175837E-12</v>
      </c>
      <c r="T55" s="216">
        <f t="shared" si="2"/>
        <v>3.6413881175531427E-11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5.1334015067218515E-11</v>
      </c>
      <c r="Y55" s="129">
        <f>W55/X55</f>
        <v>20532194854033.07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8.5968138083526232E-12</v>
      </c>
      <c r="T56" s="216">
        <f t="shared" si="2"/>
        <v>3.4510157313916095E-11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4.8954878402138225E-11</v>
      </c>
      <c r="Y56" s="129">
        <f>W56/X56</f>
        <v>22633086551627.617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2.351694770003971E-11</v>
      </c>
      <c r="T58" s="165">
        <f>SUM(T53:T56)</f>
        <v>7.677194576931703E-11</v>
      </c>
      <c r="U58" s="165">
        <f>SUM(U53:U56)</f>
        <v>7.5269880316877264E-11</v>
      </c>
      <c r="V58" s="165">
        <f>SUM(V53:V56)</f>
        <v>6.3892973870736715E-11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87171176555218.453</v>
      </c>
      <c r="T59" s="120">
        <f>T57/T58</f>
        <v>26702462461480.438</v>
      </c>
      <c r="U59" s="120">
        <f>U57/U58</f>
        <v>14002945076606.807</v>
      </c>
      <c r="V59" s="120">
        <f>V57/V58</f>
        <v>17341499900155.207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509.76895797205202</v>
      </c>
      <c r="T64" s="216">
        <f t="shared" si="3"/>
        <v>0</v>
      </c>
      <c r="U64" s="216">
        <f t="shared" si="3"/>
        <v>462.20405940451087</v>
      </c>
      <c r="V64" s="216">
        <f t="shared" si="3"/>
        <v>408.1306268764078</v>
      </c>
      <c r="W64" s="165">
        <f>W53</f>
        <v>2050</v>
      </c>
      <c r="X64" s="165">
        <f>SUM(S64:V64)</f>
        <v>1380.1036442529708</v>
      </c>
      <c r="Y64" s="129">
        <f>W64/X64</f>
        <v>1.4853956864302276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156.15352461893366</v>
      </c>
      <c r="U65" s="216">
        <f t="shared" si="3"/>
        <v>509.90801614238745</v>
      </c>
      <c r="V65" s="216">
        <f t="shared" si="3"/>
        <v>598.45788961361825</v>
      </c>
      <c r="W65" s="165">
        <f>W54</f>
        <v>2050</v>
      </c>
      <c r="X65" s="165">
        <f>SUM(S65:V65)</f>
        <v>1264.5194303749395</v>
      </c>
      <c r="Y65" s="129">
        <f>W65/X65</f>
        <v>1.6211692369109423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790.83666772770187</v>
      </c>
      <c r="T66" s="216">
        <f t="shared" si="3"/>
        <v>972.34029516643704</v>
      </c>
      <c r="U66" s="216">
        <f t="shared" si="3"/>
        <v>81.887924453101803</v>
      </c>
      <c r="V66" s="216">
        <f t="shared" si="3"/>
        <v>0</v>
      </c>
      <c r="W66" s="165">
        <f>W55</f>
        <v>1054</v>
      </c>
      <c r="X66" s="165">
        <f>SUM(S66:V66)</f>
        <v>1845.0648873472405</v>
      </c>
      <c r="Y66" s="129">
        <f>W66/X66</f>
        <v>0.57125362215060005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749.39437430024645</v>
      </c>
      <c r="T67" s="216">
        <f t="shared" si="3"/>
        <v>921.50618021462913</v>
      </c>
      <c r="U67" s="216">
        <f t="shared" si="3"/>
        <v>0</v>
      </c>
      <c r="V67" s="216">
        <f t="shared" si="3"/>
        <v>101.41148350997395</v>
      </c>
      <c r="W67" s="165">
        <f>W56</f>
        <v>1108</v>
      </c>
      <c r="X67" s="165">
        <f>SUM(S67:V67)</f>
        <v>1772.3120380248497</v>
      </c>
      <c r="Y67" s="129">
        <f>W67/X67</f>
        <v>0.62517207818258058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2050.0000000000005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0.99999999999999978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757.20861124771807</v>
      </c>
      <c r="T75" s="216">
        <f t="shared" si="4"/>
        <v>0</v>
      </c>
      <c r="U75" s="216">
        <f t="shared" si="4"/>
        <v>686.55591609000112</v>
      </c>
      <c r="V75" s="216">
        <f t="shared" si="4"/>
        <v>606.23547266228081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253.15129034743072</v>
      </c>
      <c r="U76" s="216">
        <f t="shared" si="4"/>
        <v>826.64718942432671</v>
      </c>
      <c r="V76" s="216">
        <f t="shared" si="4"/>
        <v>970.20152022824243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451.76831096896024</v>
      </c>
      <c r="T77" s="216">
        <f t="shared" si="4"/>
        <v>555.45291557681071</v>
      </c>
      <c r="U77" s="216">
        <f t="shared" si="4"/>
        <v>46.778773454229096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468.50043835961975</v>
      </c>
      <c r="T78" s="216">
        <f t="shared" si="4"/>
        <v>576.09993374287126</v>
      </c>
      <c r="U78" s="216">
        <f t="shared" si="4"/>
        <v>0</v>
      </c>
      <c r="V78" s="216">
        <f t="shared" si="4"/>
        <v>63.399627897508914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1677.477360576298</v>
      </c>
      <c r="T80" s="165">
        <f>SUM(T75:T78)</f>
        <v>1384.7041396671127</v>
      </c>
      <c r="U80" s="165">
        <f>SUM(U75:U78)</f>
        <v>1559.9818789685571</v>
      </c>
      <c r="V80" s="165">
        <f>SUM(V75:V78)</f>
        <v>1639.8366207880322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1.222073124906867</v>
      </c>
      <c r="T81" s="120">
        <f>T79/T80</f>
        <v>1.4804606567384326</v>
      </c>
      <c r="U81" s="120">
        <f>U79/U80</f>
        <v>0.67564887400928864</v>
      </c>
      <c r="V81" s="120">
        <f>V79/V80</f>
        <v>0.67567706804080563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925.36429375388786</v>
      </c>
      <c r="T86" s="131">
        <f t="shared" si="5"/>
        <v>0</v>
      </c>
      <c r="U86" s="131">
        <f t="shared" si="5"/>
        <v>463.87073165062492</v>
      </c>
      <c r="V86" s="131">
        <f t="shared" si="5"/>
        <v>409.61940671078185</v>
      </c>
      <c r="W86" s="165">
        <f>W75</f>
        <v>2050</v>
      </c>
      <c r="X86" s="165">
        <f>SUM(S86:V86)</f>
        <v>1798.8544321152945</v>
      </c>
      <c r="Y86" s="129">
        <f>W86/X86</f>
        <v>1.1396141696631785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374.78052556193893</v>
      </c>
      <c r="U87" s="131">
        <f t="shared" si="5"/>
        <v>558.52324273748945</v>
      </c>
      <c r="V87" s="131">
        <f t="shared" si="5"/>
        <v>655.5429185965512</v>
      </c>
      <c r="W87" s="165">
        <f>W76</f>
        <v>2050</v>
      </c>
      <c r="X87" s="165">
        <f>SUM(S87:V87)</f>
        <v>1588.8466868959795</v>
      </c>
      <c r="Y87" s="129">
        <f>W87/X87</f>
        <v>1.2902440599885343</v>
      </c>
    </row>
    <row r="88" spans="17:25" ht="15.6" x14ac:dyDescent="0.3">
      <c r="Q88" s="128"/>
      <c r="R88" s="131">
        <v>3</v>
      </c>
      <c r="S88" s="131">
        <f t="shared" si="5"/>
        <v>552.09391151973455</v>
      </c>
      <c r="T88" s="131">
        <f t="shared" si="5"/>
        <v>822.32618818212234</v>
      </c>
      <c r="U88" s="131">
        <f t="shared" si="5"/>
        <v>31.606025611885489</v>
      </c>
      <c r="V88" s="131">
        <f t="shared" si="5"/>
        <v>0</v>
      </c>
      <c r="W88" s="165">
        <f>W77</f>
        <v>1054</v>
      </c>
      <c r="X88" s="165">
        <f>SUM(S88:V88)</f>
        <v>1406.0261253137426</v>
      </c>
      <c r="Y88" s="129">
        <f>W88/X88</f>
        <v>0.74963045211184043</v>
      </c>
    </row>
    <row r="89" spans="17:25" ht="15.6" x14ac:dyDescent="0.3">
      <c r="Q89" s="128"/>
      <c r="R89" s="131">
        <v>4</v>
      </c>
      <c r="S89" s="131">
        <f t="shared" si="5"/>
        <v>572.54179472637759</v>
      </c>
      <c r="T89" s="131">
        <f t="shared" si="5"/>
        <v>852.89328625593873</v>
      </c>
      <c r="U89" s="131">
        <f t="shared" si="5"/>
        <v>0</v>
      </c>
      <c r="V89" s="131">
        <f t="shared" si="5"/>
        <v>42.837674692666887</v>
      </c>
      <c r="W89" s="165">
        <f>W78</f>
        <v>1108</v>
      </c>
      <c r="X89" s="165">
        <f>SUM(S89:V89)</f>
        <v>1468.2727556749833</v>
      </c>
      <c r="Y89" s="129">
        <f>W89/X89</f>
        <v>0.75462818179898639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1054.5582612622904</v>
      </c>
      <c r="T97" s="131">
        <f t="shared" si="6"/>
        <v>0</v>
      </c>
      <c r="U97" s="131">
        <f t="shared" si="6"/>
        <v>528.63365868107803</v>
      </c>
      <c r="V97" s="131">
        <f t="shared" si="6"/>
        <v>466.80808005663147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483.55834690567275</v>
      </c>
      <c r="U98" s="131">
        <f t="shared" si="6"/>
        <v>720.6312963075801</v>
      </c>
      <c r="V98" s="131">
        <f t="shared" si="6"/>
        <v>845.81035678674743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413.86640850073303</v>
      </c>
      <c r="T99" s="131">
        <f t="shared" si="6"/>
        <v>616.44075223037078</v>
      </c>
      <c r="U99" s="131">
        <f t="shared" si="6"/>
        <v>23.692839268896126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432.0561735582948</v>
      </c>
      <c r="T100" s="131">
        <f t="shared" si="6"/>
        <v>643.61730987588146</v>
      </c>
      <c r="U100" s="131">
        <f t="shared" si="6"/>
        <v>0</v>
      </c>
      <c r="V100" s="131">
        <f t="shared" si="6"/>
        <v>32.326516565823667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1900.4808433213184</v>
      </c>
      <c r="T102" s="165">
        <f>SUM(T97:T100)</f>
        <v>1743.616409011925</v>
      </c>
      <c r="U102" s="165">
        <f>SUM(U97:U100)</f>
        <v>1272.9577942575543</v>
      </c>
      <c r="V102" s="165">
        <f>SUM(V97:V100)</f>
        <v>1344.9449534092025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1.0786743824354361</v>
      </c>
      <c r="T103" s="120">
        <f>T101/T102</f>
        <v>1.1757173133979031</v>
      </c>
      <c r="U103" s="120">
        <f>U101/U102</f>
        <v>0.82799288770979229</v>
      </c>
      <c r="V103" s="120">
        <f>V101/V102</f>
        <v>0.82382553813181114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1137.5249812092884</v>
      </c>
      <c r="T108" s="131">
        <f t="shared" ref="T108:V108" si="7">T97*T$103</f>
        <v>0</v>
      </c>
      <c r="U108" s="131">
        <f t="shared" si="7"/>
        <v>437.70490959193853</v>
      </c>
      <c r="V108" s="131">
        <f t="shared" si="7"/>
        <v>384.56841775693198</v>
      </c>
      <c r="W108" s="165">
        <f>W97</f>
        <v>2050</v>
      </c>
      <c r="X108" s="165">
        <f>SUM(S108:V108)</f>
        <v>1959.7983085581589</v>
      </c>
      <c r="Y108" s="129">
        <f>W108/X108</f>
        <v>1.0460260073947116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568.52792049506877</v>
      </c>
      <c r="U109" s="131">
        <f t="shared" si="8"/>
        <v>596.67758800376419</v>
      </c>
      <c r="V109" s="131">
        <f t="shared" si="8"/>
        <v>696.80017233730143</v>
      </c>
      <c r="W109" s="165">
        <f>W98</f>
        <v>2050</v>
      </c>
      <c r="X109" s="165">
        <f>SUM(S109:V109)</f>
        <v>1862.0056808361342</v>
      </c>
      <c r="Y109" s="129">
        <f>W109/X109</f>
        <v>1.1009633435057229</v>
      </c>
    </row>
    <row r="110" spans="17:25" ht="15.6" x14ac:dyDescent="0.3">
      <c r="Q110" s="70"/>
      <c r="R110" s="131">
        <v>3</v>
      </c>
      <c r="S110" s="131">
        <f t="shared" ref="S110:V110" si="9">S99*S$103</f>
        <v>446.42709260030011</v>
      </c>
      <c r="T110" s="131">
        <f t="shared" si="9"/>
        <v>724.76006508127398</v>
      </c>
      <c r="U110" s="131">
        <f t="shared" si="9"/>
        <v>19.617502404297266</v>
      </c>
      <c r="V110" s="131">
        <f t="shared" si="9"/>
        <v>0</v>
      </c>
      <c r="W110" s="165">
        <f>W99</f>
        <v>1054</v>
      </c>
      <c r="X110" s="165">
        <f>SUM(S110:V110)</f>
        <v>1190.8046600858713</v>
      </c>
      <c r="Y110" s="129">
        <f>W110/X110</f>
        <v>0.88511578374575217</v>
      </c>
    </row>
    <row r="111" spans="17:25" ht="15.6" x14ac:dyDescent="0.3">
      <c r="Q111" s="70"/>
      <c r="R111" s="131">
        <v>4</v>
      </c>
      <c r="S111" s="131">
        <f t="shared" ref="S111:V111" si="10">S100*S$103</f>
        <v>466.04792619041126</v>
      </c>
      <c r="T111" s="131">
        <f t="shared" si="10"/>
        <v>756.71201442365702</v>
      </c>
      <c r="U111" s="131">
        <f t="shared" si="10"/>
        <v>0</v>
      </c>
      <c r="V111" s="131">
        <f t="shared" si="10"/>
        <v>26.631409905766589</v>
      </c>
      <c r="W111" s="165">
        <f>W100</f>
        <v>1108</v>
      </c>
      <c r="X111" s="165">
        <f>SUM(S111:V111)</f>
        <v>1249.3913505198348</v>
      </c>
      <c r="Y111" s="129">
        <f>W111/X111</f>
        <v>0.88683181577893433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2049.9999999999995</v>
      </c>
      <c r="T113" s="165">
        <f>SUM(T108:T111)</f>
        <v>2049.9999999999995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1.0000000000000002</v>
      </c>
      <c r="T114" s="120">
        <f>T112/T113</f>
        <v>1.0000000000000002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14.428959516301884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L108" zoomScale="55" zoomScaleNormal="55" workbookViewId="0">
      <selection activeCell="AH134" sqref="AH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3.30076320999548E-11</v>
      </c>
      <c r="H7" s="132">
        <f>'Trip Length Frequency'!V44</f>
        <v>2.3534909276951012E-11</v>
      </c>
      <c r="I7" s="120">
        <f>SUMPRODUCT(E18:H18,E7:H7)</f>
        <v>7.2854933635946561E-8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3.30076320999548E-11</v>
      </c>
      <c r="R7" s="132">
        <f t="shared" si="0"/>
        <v>2.3534909276951012E-11</v>
      </c>
      <c r="S7" s="120">
        <f>SUMPRODUCT(O18:R18,O7:R7)</f>
        <v>1.1237062596078981E-7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3.30076320999548E-11</v>
      </c>
      <c r="AB7" s="132">
        <f t="shared" si="1"/>
        <v>2.3534909276951012E-11</v>
      </c>
      <c r="AC7" s="120">
        <f>SUMPRODUCT(Y18:AB18,Y7:AB7)</f>
        <v>1.1237062596078981E-7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3.30076320999548E-11</v>
      </c>
      <c r="AL7" s="132">
        <f t="shared" si="2"/>
        <v>2.3534909276951012E-11</v>
      </c>
      <c r="AM7" s="120">
        <f>SUMPRODUCT(AI18:AL18,AI7:AL7)</f>
        <v>1.273099308224817E-7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3.30076320999548E-11</v>
      </c>
      <c r="AV7" s="132">
        <f t="shared" si="3"/>
        <v>2.3534909276951012E-11</v>
      </c>
      <c r="AW7" s="120">
        <f>SUMPRODUCT(AS18:AV18,AS7:AV7)</f>
        <v>1.3563464230646158E-7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3.30076320999548E-11</v>
      </c>
      <c r="BF7" s="132">
        <f t="shared" si="4"/>
        <v>2.3534909276951012E-11</v>
      </c>
      <c r="BG7" s="120">
        <f>SUMPRODUCT(BC18:BF18,BC7:BF7)</f>
        <v>1.4458735268245008E-7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3.30076320999548E-11</v>
      </c>
      <c r="BP7" s="132">
        <f t="shared" si="5"/>
        <v>2.3534909276951012E-11</v>
      </c>
      <c r="BQ7" s="120">
        <f>SUMPRODUCT(BM18:BP18,BM7:BP7)</f>
        <v>1.6354921091311404E-7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3.6414340937052963E-11</v>
      </c>
      <c r="H8" s="132">
        <f>'Trip Length Frequency'!V45</f>
        <v>3.4510157313916198E-11</v>
      </c>
      <c r="I8" s="120">
        <f>SUMPRODUCT(E18:H18,E8:H8)</f>
        <v>8.8606179575205457E-8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3.6414340937052963E-11</v>
      </c>
      <c r="R8" s="132">
        <f t="shared" si="0"/>
        <v>3.4510157313916198E-11</v>
      </c>
      <c r="S8" s="120">
        <f>SUMPRODUCT(O18:R18,O8:R8)</f>
        <v>1.4009725032672374E-7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3.6414340937052963E-11</v>
      </c>
      <c r="AB8" s="132">
        <f t="shared" si="1"/>
        <v>3.4510157313916198E-11</v>
      </c>
      <c r="AC8" s="120">
        <f>SUMPRODUCT(Y18:AB18,Y8:AB8)</f>
        <v>1.4009725032672374E-7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3.6414340937052963E-11</v>
      </c>
      <c r="AL8" s="132">
        <f t="shared" si="2"/>
        <v>3.4510157313916198E-11</v>
      </c>
      <c r="AM8" s="120">
        <f>SUMPRODUCT(AI18:AL18,AI8:AL8)</f>
        <v>1.5875931635422895E-7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3.6414340937052963E-11</v>
      </c>
      <c r="AV8" s="132">
        <f t="shared" si="3"/>
        <v>3.4510157313916198E-11</v>
      </c>
      <c r="AW8" s="120">
        <f>SUMPRODUCT(AS18:AV18,AS8:AV8)</f>
        <v>1.6915874044884016E-7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3.6414340937052963E-11</v>
      </c>
      <c r="BF8" s="132">
        <f t="shared" si="4"/>
        <v>3.4510157313916198E-11</v>
      </c>
      <c r="BG8" s="120">
        <f>SUMPRODUCT(BC18:BF18,BC8:BF8)</f>
        <v>1.8034286282047163E-7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3.6414340937052963E-11</v>
      </c>
      <c r="BP8" s="132">
        <f t="shared" si="5"/>
        <v>3.4510157313916198E-11</v>
      </c>
      <c r="BQ8" s="120">
        <f>SUMPRODUCT(BM18:BP18,BM8:BP8)</f>
        <v>2.0401399693833942E-7</v>
      </c>
      <c r="BS8" s="129"/>
    </row>
    <row r="9" spans="2:71" x14ac:dyDescent="0.3">
      <c r="C9" s="128"/>
      <c r="D9" s="4" t="s">
        <v>13</v>
      </c>
      <c r="E9" s="132">
        <f>'Trip Length Frequency'!S46</f>
        <v>9.0722266118175837E-12</v>
      </c>
      <c r="F9" s="132">
        <f>'Trip Length Frequency'!T46</f>
        <v>3.6413881175531427E-11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9.9410215237047928E-8</v>
      </c>
      <c r="K9" s="129"/>
      <c r="M9" s="128"/>
      <c r="N9" s="4" t="s">
        <v>13</v>
      </c>
      <c r="O9" s="132">
        <f t="shared" si="0"/>
        <v>9.0722266118175837E-12</v>
      </c>
      <c r="P9" s="132">
        <f t="shared" si="0"/>
        <v>3.6413881175531427E-11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8.3654023233488066E-8</v>
      </c>
      <c r="U9" s="129"/>
      <c r="W9" s="128"/>
      <c r="X9" s="4" t="s">
        <v>13</v>
      </c>
      <c r="Y9" s="132">
        <f t="shared" si="1"/>
        <v>9.0722266118175837E-12</v>
      </c>
      <c r="Z9" s="132">
        <f t="shared" si="1"/>
        <v>3.6413881175531427E-11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8.3654023233488066E-8</v>
      </c>
      <c r="AE9" s="129"/>
      <c r="AG9" s="128"/>
      <c r="AH9" s="4" t="s">
        <v>13</v>
      </c>
      <c r="AI9" s="132">
        <f t="shared" si="2"/>
        <v>9.0722266118175837E-12</v>
      </c>
      <c r="AJ9" s="132">
        <f t="shared" si="2"/>
        <v>3.6413881175531427E-11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9.4860932083767915E-8</v>
      </c>
      <c r="AO9" s="129"/>
      <c r="AQ9" s="128"/>
      <c r="AR9" s="4" t="s">
        <v>13</v>
      </c>
      <c r="AS9" s="132">
        <f t="shared" si="3"/>
        <v>9.0722266118175837E-12</v>
      </c>
      <c r="AT9" s="132">
        <f t="shared" si="3"/>
        <v>3.6413881175531427E-11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1.0111672229396531E-7</v>
      </c>
      <c r="AY9" s="129"/>
      <c r="BA9" s="128"/>
      <c r="BB9" s="4" t="s">
        <v>13</v>
      </c>
      <c r="BC9" s="132">
        <f t="shared" si="4"/>
        <v>9.0722266118175837E-12</v>
      </c>
      <c r="BD9" s="132">
        <f t="shared" si="4"/>
        <v>3.6413881175531427E-11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1.078523767701041E-7</v>
      </c>
      <c r="BI9" s="129"/>
      <c r="BK9" s="128"/>
      <c r="BL9" s="4" t="s">
        <v>13</v>
      </c>
      <c r="BM9" s="132">
        <f t="shared" si="5"/>
        <v>9.0722266118175837E-12</v>
      </c>
      <c r="BN9" s="132">
        <f t="shared" si="5"/>
        <v>3.6413881175531427E-11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1.2207135427184217E-7</v>
      </c>
      <c r="BS9" s="129"/>
    </row>
    <row r="10" spans="2:71" x14ac:dyDescent="0.3">
      <c r="C10" s="128"/>
      <c r="D10" s="4" t="s">
        <v>14</v>
      </c>
      <c r="E10" s="132">
        <f>'Trip Length Frequency'!S47</f>
        <v>8.5968138083526232E-12</v>
      </c>
      <c r="F10" s="132">
        <f>'Trip Length Frequency'!T47</f>
        <v>3.4510157313916095E-11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9.4848772066746274E-8</v>
      </c>
      <c r="K10" s="129"/>
      <c r="M10" s="128"/>
      <c r="N10" s="4" t="s">
        <v>14</v>
      </c>
      <c r="O10" s="132">
        <f t="shared" si="0"/>
        <v>8.5968138083526232E-12</v>
      </c>
      <c r="P10" s="132">
        <f t="shared" si="0"/>
        <v>3.4510157313916095E-11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7.8912917352947581E-8</v>
      </c>
      <c r="U10" s="129"/>
      <c r="W10" s="128"/>
      <c r="X10" s="4" t="s">
        <v>14</v>
      </c>
      <c r="Y10" s="132">
        <f t="shared" si="1"/>
        <v>8.5968138083526232E-12</v>
      </c>
      <c r="Z10" s="132">
        <f t="shared" si="1"/>
        <v>3.4510157313916095E-11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7.8912917352947581E-8</v>
      </c>
      <c r="AE10" s="129"/>
      <c r="AG10" s="128"/>
      <c r="AH10" s="4" t="s">
        <v>14</v>
      </c>
      <c r="AI10" s="132">
        <f t="shared" si="2"/>
        <v>8.5968138083526232E-12</v>
      </c>
      <c r="AJ10" s="132">
        <f t="shared" si="2"/>
        <v>3.4510157313916095E-11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8.949677901728739E-8</v>
      </c>
      <c r="AO10" s="129"/>
      <c r="AQ10" s="128"/>
      <c r="AR10" s="4" t="s">
        <v>14</v>
      </c>
      <c r="AS10" s="132">
        <f t="shared" si="3"/>
        <v>8.5968138083526232E-12</v>
      </c>
      <c r="AT10" s="132">
        <f t="shared" si="3"/>
        <v>3.4510157313916095E-11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9.5405709885476786E-8</v>
      </c>
      <c r="AY10" s="129"/>
      <c r="BA10" s="128"/>
      <c r="BB10" s="4" t="s">
        <v>14</v>
      </c>
      <c r="BC10" s="132">
        <f t="shared" si="4"/>
        <v>8.5968138083526232E-12</v>
      </c>
      <c r="BD10" s="132">
        <f t="shared" si="4"/>
        <v>3.4510157313916095E-11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1.0176856084572163E-7</v>
      </c>
      <c r="BI10" s="129"/>
      <c r="BK10" s="128"/>
      <c r="BL10" s="4" t="s">
        <v>14</v>
      </c>
      <c r="BM10" s="132">
        <f t="shared" si="5"/>
        <v>8.5968138083526232E-12</v>
      </c>
      <c r="BN10" s="132">
        <f t="shared" si="5"/>
        <v>3.4510157313916095E-11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1.1519436936986647E-7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337.3255470447084</v>
      </c>
      <c r="F14" s="139">
        <f t="shared" si="6"/>
        <v>0</v>
      </c>
      <c r="G14" s="139">
        <f t="shared" si="6"/>
        <v>978.92602626959649</v>
      </c>
      <c r="H14" s="139">
        <f t="shared" si="6"/>
        <v>733.74842668569522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151.12915707853344</v>
      </c>
      <c r="P14" s="139">
        <f t="shared" si="7"/>
        <v>0</v>
      </c>
      <c r="Q14" s="139">
        <f t="shared" si="7"/>
        <v>1231.8727057059839</v>
      </c>
      <c r="R14" s="139">
        <f t="shared" si="7"/>
        <v>803.74468836676294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161.30196062449247</v>
      </c>
      <c r="Z14" s="139">
        <f t="shared" ref="Z14:AB14" si="8">$AC14*(Z$18*Z7*1)/$AC7</f>
        <v>0</v>
      </c>
      <c r="AA14" s="139">
        <f t="shared" si="8"/>
        <v>1314.7925027261183</v>
      </c>
      <c r="AB14" s="139">
        <f t="shared" si="8"/>
        <v>857.84633872940185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172.09557216840287</v>
      </c>
      <c r="AJ14" s="139">
        <f t="shared" ref="AJ14:AL14" si="9">$AM14*(AJ$18*AJ7*1)/$AM7</f>
        <v>0</v>
      </c>
      <c r="AK14" s="139">
        <f t="shared" si="9"/>
        <v>1403.5912338242024</v>
      </c>
      <c r="AL14" s="139">
        <f t="shared" si="9"/>
        <v>916.69723396966162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183.82583928716454</v>
      </c>
      <c r="AT14" s="139">
        <f t="shared" ref="AT14:AV14" si="10">$AW14*(AT$18*AT7*1)/$AW7</f>
        <v>0</v>
      </c>
      <c r="AU14" s="139">
        <f t="shared" si="10"/>
        <v>1499.3531263876064</v>
      </c>
      <c r="AV14" s="139">
        <f t="shared" si="10"/>
        <v>979.7601991211352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196.4752378813331</v>
      </c>
      <c r="BD14" s="139">
        <f t="shared" ref="BD14:BF14" si="11">$BG14*(BD$18*BD7*1)/$BG7</f>
        <v>0</v>
      </c>
      <c r="BE14" s="139">
        <f t="shared" si="11"/>
        <v>1602.3923871595837</v>
      </c>
      <c r="BF14" s="139">
        <f t="shared" si="11"/>
        <v>1047.6678100352381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210.11613016676631</v>
      </c>
      <c r="BN14" s="139">
        <f t="shared" ref="BN14:BP14" si="12">$BQ14*(BN$18*BN7*1)/$BQ7</f>
        <v>0</v>
      </c>
      <c r="BO14" s="139">
        <f t="shared" si="12"/>
        <v>1713.2643403965581</v>
      </c>
      <c r="BP14" s="139">
        <f t="shared" si="12"/>
        <v>1120.7931088559894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277.36022996897862</v>
      </c>
      <c r="G15" s="139">
        <f t="shared" si="6"/>
        <v>887.97944838496778</v>
      </c>
      <c r="H15" s="139">
        <f t="shared" si="6"/>
        <v>884.6603216460536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151.38164490632093</v>
      </c>
      <c r="Q15" s="139">
        <f t="shared" si="7"/>
        <v>1090.0517221518633</v>
      </c>
      <c r="R15" s="139">
        <f t="shared" si="7"/>
        <v>945.31318409309608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161.57144390914272</v>
      </c>
      <c r="AA15" s="139">
        <f t="shared" si="13"/>
        <v>1163.4252672621753</v>
      </c>
      <c r="AB15" s="139">
        <f t="shared" si="13"/>
        <v>1008.9440909086944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172.75720855674905</v>
      </c>
      <c r="AK15" s="139">
        <f t="shared" si="14"/>
        <v>1241.7146162328449</v>
      </c>
      <c r="AL15" s="139">
        <f t="shared" si="14"/>
        <v>1077.9122151726729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184.70867325408008</v>
      </c>
      <c r="AU15" s="139">
        <f t="shared" si="15"/>
        <v>1326.2890903142484</v>
      </c>
      <c r="AV15" s="139">
        <f t="shared" si="15"/>
        <v>1151.9414012275777</v>
      </c>
      <c r="AW15" s="120">
        <v>2662.939164795906</v>
      </c>
      <c r="AX15" s="165">
        <f>SUM(AS15:AV15)</f>
        <v>2662.9391647959064</v>
      </c>
      <c r="AY15" s="129">
        <f>AW15/AX15</f>
        <v>0.99999999999999978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197.59100054753264</v>
      </c>
      <c r="BE15" s="139">
        <f t="shared" si="16"/>
        <v>1417.2886316642023</v>
      </c>
      <c r="BF15" s="139">
        <f t="shared" si="16"/>
        <v>1231.6558028644199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211.47703138095702</v>
      </c>
      <c r="BO15" s="139">
        <f t="shared" si="17"/>
        <v>1515.2034424469512</v>
      </c>
      <c r="BP15" s="139">
        <f t="shared" si="17"/>
        <v>1317.4931055914055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197.18657678601323</v>
      </c>
      <c r="F16" s="139">
        <f t="shared" si="6"/>
        <v>791.4626567134593</v>
      </c>
      <c r="G16" s="139">
        <f t="shared" si="6"/>
        <v>65.350766500527627</v>
      </c>
      <c r="H16" s="139">
        <f t="shared" si="6"/>
        <v>0</v>
      </c>
      <c r="I16" s="120">
        <v>1054</v>
      </c>
      <c r="J16" s="165">
        <f>SUM(E16:H16)</f>
        <v>1054.0000000000002</v>
      </c>
      <c r="K16" s="129">
        <f>I16/J16</f>
        <v>0.99999999999999978</v>
      </c>
      <c r="M16" s="128"/>
      <c r="N16" s="4" t="s">
        <v>13</v>
      </c>
      <c r="O16" s="139">
        <f t="shared" si="7"/>
        <v>160.29423422831721</v>
      </c>
      <c r="P16" s="139">
        <f t="shared" si="7"/>
        <v>803.47571228962192</v>
      </c>
      <c r="Q16" s="139">
        <f t="shared" si="7"/>
        <v>149.21351815097279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169.42251651417911</v>
      </c>
      <c r="Z16" s="139">
        <f t="shared" si="18"/>
        <v>849.23127640533926</v>
      </c>
      <c r="AA16" s="139">
        <f t="shared" si="18"/>
        <v>157.71078644702752</v>
      </c>
      <c r="AB16" s="139">
        <f t="shared" si="18"/>
        <v>0</v>
      </c>
      <c r="AC16" s="120">
        <v>1176.364579366546</v>
      </c>
      <c r="AD16" s="165">
        <f>SUM(Y16:AB16)</f>
        <v>1176.3645793665457</v>
      </c>
      <c r="AE16" s="129">
        <f>AC16/AD16</f>
        <v>1.0000000000000002</v>
      </c>
      <c r="AG16" s="128"/>
      <c r="AH16" s="4" t="s">
        <v>13</v>
      </c>
      <c r="AI16" s="139">
        <f t="shared" ref="AI16:AL16" si="19">$AM16*(AI$18*AI9*1)/$AM9</f>
        <v>178.90777745647429</v>
      </c>
      <c r="AJ16" s="139">
        <f t="shared" si="19"/>
        <v>898.92968234603086</v>
      </c>
      <c r="AK16" s="139">
        <f t="shared" si="19"/>
        <v>166.6375484334815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189.28385062012376</v>
      </c>
      <c r="AT16" s="139">
        <f t="shared" si="20"/>
        <v>952.07506457211673</v>
      </c>
      <c r="AU16" s="139">
        <f t="shared" si="20"/>
        <v>176.31271408175118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200.44532283988042</v>
      </c>
      <c r="BD16" s="139">
        <f t="shared" si="21"/>
        <v>1009.199434355742</v>
      </c>
      <c r="BE16" s="139">
        <f t="shared" si="21"/>
        <v>186.69370441628726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212.45184859203187</v>
      </c>
      <c r="BN16" s="139">
        <f t="shared" si="22"/>
        <v>1070.6041398250334</v>
      </c>
      <c r="BO16" s="139">
        <f t="shared" si="22"/>
        <v>197.83275223862458</v>
      </c>
      <c r="BP16" s="139">
        <f t="shared" si="22"/>
        <v>0</v>
      </c>
      <c r="BQ16" s="120">
        <v>1480.8887406556896</v>
      </c>
      <c r="BR16" s="165">
        <f>SUM(BM16:BP16)</f>
        <v>1480.8887406556898</v>
      </c>
      <c r="BS16" s="129">
        <f>BQ16/BR16</f>
        <v>0.99999999999999989</v>
      </c>
    </row>
    <row r="17" spans="3:71" x14ac:dyDescent="0.3">
      <c r="C17" s="128"/>
      <c r="D17" s="4" t="s">
        <v>14</v>
      </c>
      <c r="E17" s="139">
        <f t="shared" si="6"/>
        <v>205.87301721260971</v>
      </c>
      <c r="F17" s="139">
        <f t="shared" si="6"/>
        <v>826.43527812534614</v>
      </c>
      <c r="G17" s="139">
        <f t="shared" si="6"/>
        <v>0</v>
      </c>
      <c r="H17" s="139">
        <f t="shared" si="6"/>
        <v>75.691704662044316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169.66442423688233</v>
      </c>
      <c r="P17" s="139">
        <f t="shared" si="7"/>
        <v>850.55416808765403</v>
      </c>
      <c r="Q17" s="139">
        <f t="shared" si="7"/>
        <v>0</v>
      </c>
      <c r="R17" s="139">
        <f t="shared" si="7"/>
        <v>152.51464578119442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179.74181301231025</v>
      </c>
      <c r="Z17" s="139">
        <f t="shared" si="23"/>
        <v>901.07368663099214</v>
      </c>
      <c r="AA17" s="139">
        <f t="shared" si="23"/>
        <v>0</v>
      </c>
      <c r="AB17" s="139">
        <f t="shared" si="23"/>
        <v>161.5734062514384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190.21538039259627</v>
      </c>
      <c r="AJ17" s="139">
        <f t="shared" si="24"/>
        <v>955.86919941720021</v>
      </c>
      <c r="AK17" s="139">
        <f t="shared" si="24"/>
        <v>0</v>
      </c>
      <c r="AL17" s="139">
        <f t="shared" si="24"/>
        <v>171.25874670258821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201.6909041968492</v>
      </c>
      <c r="AT17" s="139">
        <f t="shared" si="25"/>
        <v>1014.6126643097701</v>
      </c>
      <c r="AU17" s="139">
        <f t="shared" si="25"/>
        <v>0</v>
      </c>
      <c r="AV17" s="139">
        <f t="shared" si="25"/>
        <v>181.6981291172001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214.04889723383309</v>
      </c>
      <c r="BD17" s="139">
        <f t="shared" si="26"/>
        <v>1077.8303376195458</v>
      </c>
      <c r="BE17" s="139">
        <f t="shared" si="26"/>
        <v>0</v>
      </c>
      <c r="BF17" s="139">
        <f t="shared" si="26"/>
        <v>192.92107742580333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227.35720808201756</v>
      </c>
      <c r="BN17" s="139">
        <f t="shared" si="27"/>
        <v>1145.8650385136293</v>
      </c>
      <c r="BO17" s="139">
        <f t="shared" si="27"/>
        <v>0</v>
      </c>
      <c r="BP17" s="139">
        <f t="shared" si="27"/>
        <v>204.98670427602551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740.38514104333137</v>
      </c>
      <c r="F19" s="165">
        <f>SUM(F14:F17)</f>
        <v>1895.2581648077839</v>
      </c>
      <c r="G19" s="165">
        <f>SUM(G14:G17)</f>
        <v>1932.2562411550921</v>
      </c>
      <c r="H19" s="165">
        <f>SUM(H14:H17)</f>
        <v>1694.1004529937932</v>
      </c>
      <c r="K19" s="129"/>
      <c r="M19" s="128"/>
      <c r="N19" s="120" t="s">
        <v>195</v>
      </c>
      <c r="O19" s="165">
        <f>SUM(O14:O17)</f>
        <v>481.08781554373297</v>
      </c>
      <c r="P19" s="165">
        <f>SUM(P14:P17)</f>
        <v>1805.4115252835968</v>
      </c>
      <c r="Q19" s="165">
        <f>SUM(Q14:Q17)</f>
        <v>2471.1379460088201</v>
      </c>
      <c r="R19" s="165">
        <f>SUM(R14:R17)</f>
        <v>1901.5725182410533</v>
      </c>
      <c r="U19" s="129"/>
      <c r="W19" s="128"/>
      <c r="X19" s="120" t="s">
        <v>195</v>
      </c>
      <c r="Y19" s="165">
        <f>SUM(Y14:Y17)</f>
        <v>510.46629015098176</v>
      </c>
      <c r="Z19" s="165">
        <f>SUM(Z14:Z17)</f>
        <v>1911.8764069454742</v>
      </c>
      <c r="AA19" s="165">
        <f>SUM(AA14:AA17)</f>
        <v>2635.9285564353213</v>
      </c>
      <c r="AB19" s="165">
        <f>SUM(AB14:AB17)</f>
        <v>2028.3638358895346</v>
      </c>
      <c r="AE19" s="129"/>
      <c r="AG19" s="128"/>
      <c r="AH19" s="120" t="s">
        <v>195</v>
      </c>
      <c r="AI19" s="165">
        <f>SUM(AI14:AI17)</f>
        <v>541.21873001747349</v>
      </c>
      <c r="AJ19" s="165">
        <f>SUM(AJ14:AJ17)</f>
        <v>2027.5560903199801</v>
      </c>
      <c r="AK19" s="165">
        <f>SUM(AK14:AK17)</f>
        <v>2811.943398490529</v>
      </c>
      <c r="AL19" s="165">
        <f>SUM(AL14:AL17)</f>
        <v>2165.8681958449229</v>
      </c>
      <c r="AO19" s="129"/>
      <c r="AQ19" s="128"/>
      <c r="AR19" s="120" t="s">
        <v>195</v>
      </c>
      <c r="AS19" s="165">
        <f>SUM(AS14:AS17)</f>
        <v>574.80059410413742</v>
      </c>
      <c r="AT19" s="165">
        <f>SUM(AT14:AT17)</f>
        <v>2151.396402135967</v>
      </c>
      <c r="AU19" s="165">
        <f>SUM(AU14:AU17)</f>
        <v>3001.9549307836055</v>
      </c>
      <c r="AV19" s="165">
        <f>SUM(AV14:AV17)</f>
        <v>2313.399729465913</v>
      </c>
      <c r="AY19" s="129"/>
      <c r="BA19" s="128"/>
      <c r="BB19" s="120" t="s">
        <v>195</v>
      </c>
      <c r="BC19" s="165">
        <f>SUM(BC14:BC17)</f>
        <v>610.96945795504666</v>
      </c>
      <c r="BD19" s="165">
        <f>SUM(BD14:BD17)</f>
        <v>2284.6207725228205</v>
      </c>
      <c r="BE19" s="165">
        <f>SUM(BE14:BE17)</f>
        <v>3206.3747232400733</v>
      </c>
      <c r="BF19" s="165">
        <f>SUM(BF14:BF17)</f>
        <v>2472.2446903254613</v>
      </c>
      <c r="BI19" s="129"/>
      <c r="BK19" s="128"/>
      <c r="BL19" s="120" t="s">
        <v>195</v>
      </c>
      <c r="BM19" s="165">
        <f>SUM(BM14:BM17)</f>
        <v>649.92518684081574</v>
      </c>
      <c r="BN19" s="165">
        <f>SUM(BN14:BN17)</f>
        <v>2427.9462097196197</v>
      </c>
      <c r="BO19" s="165">
        <f>SUM(BO14:BO17)</f>
        <v>3426.3005350821336</v>
      </c>
      <c r="BP19" s="165">
        <f>SUM(BP14:BP17)</f>
        <v>2643.2729187234204</v>
      </c>
      <c r="BS19" s="129"/>
    </row>
    <row r="20" spans="3:71" x14ac:dyDescent="0.3">
      <c r="C20" s="128"/>
      <c r="D20" s="120" t="s">
        <v>194</v>
      </c>
      <c r="E20" s="120">
        <f>E18/E19</f>
        <v>2.7688292030161405</v>
      </c>
      <c r="F20" s="120">
        <f>F18/F19</f>
        <v>1.0816468373889896</v>
      </c>
      <c r="G20" s="120">
        <f>G18/G19</f>
        <v>0.54547630772299882</v>
      </c>
      <c r="H20" s="120">
        <f>H18/H19</f>
        <v>0.6540344157525938</v>
      </c>
      <c r="K20" s="129"/>
      <c r="M20" s="128"/>
      <c r="N20" s="120" t="s">
        <v>194</v>
      </c>
      <c r="O20" s="120">
        <f>O18/O19</f>
        <v>2.7604365815438823</v>
      </c>
      <c r="P20" s="120">
        <f>P18/P19</f>
        <v>0.91860264698583316</v>
      </c>
      <c r="Q20" s="120">
        <f>Q18/Q19</f>
        <v>0.77608416614351594</v>
      </c>
      <c r="R20" s="120">
        <f>R18/R19</f>
        <v>0.9228838474487695</v>
      </c>
      <c r="U20" s="129"/>
      <c r="W20" s="128"/>
      <c r="X20" s="120" t="s">
        <v>194</v>
      </c>
      <c r="Y20" s="120">
        <f>Y18/Y19</f>
        <v>2.6015672936388547</v>
      </c>
      <c r="Z20" s="120">
        <f>Z18/Z19</f>
        <v>0.86744927653241388</v>
      </c>
      <c r="AA20" s="120">
        <f>AA18/AA19</f>
        <v>0.72756563434609689</v>
      </c>
      <c r="AB20" s="120">
        <f>AB18/AB19</f>
        <v>0.86519515423500326</v>
      </c>
      <c r="AE20" s="129"/>
      <c r="AG20" s="128"/>
      <c r="AH20" s="120" t="s">
        <v>194</v>
      </c>
      <c r="AI20" s="120">
        <f>AI18/AI19</f>
        <v>2.7774338304643988</v>
      </c>
      <c r="AJ20" s="120">
        <f>AJ18/AJ19</f>
        <v>0.92808356284064164</v>
      </c>
      <c r="AK20" s="120">
        <f>AK18/AK19</f>
        <v>0.77244403383358962</v>
      </c>
      <c r="AL20" s="120">
        <f>AL18/AL19</f>
        <v>0.91860475455205648</v>
      </c>
      <c r="AO20" s="129"/>
      <c r="AQ20" s="128"/>
      <c r="AR20" s="120" t="s">
        <v>194</v>
      </c>
      <c r="AS20" s="120">
        <f>AS18/AS19</f>
        <v>2.7854685054788906</v>
      </c>
      <c r="AT20" s="120">
        <f>AT18/AT19</f>
        <v>0.93260893159964731</v>
      </c>
      <c r="AU20" s="120">
        <f>AU18/AU19</f>
        <v>0.77071670653387903</v>
      </c>
      <c r="AV20" s="120">
        <f>AV18/AV19</f>
        <v>0.91657069040614647</v>
      </c>
      <c r="AY20" s="129"/>
      <c r="BA20" s="128"/>
      <c r="BB20" s="120" t="s">
        <v>194</v>
      </c>
      <c r="BC20" s="120">
        <f>BC18/BC19</f>
        <v>2.7931969303295427</v>
      </c>
      <c r="BD20" s="120">
        <f>BD18/BD19</f>
        <v>0.93698993554560894</v>
      </c>
      <c r="BE20" s="120">
        <f>BE18/BE19</f>
        <v>0.7690488699624104</v>
      </c>
      <c r="BF20" s="120">
        <f>BF18/BF19</f>
        <v>0.91460449300609592</v>
      </c>
      <c r="BI20" s="129"/>
      <c r="BK20" s="128"/>
      <c r="BL20" s="120" t="s">
        <v>194</v>
      </c>
      <c r="BM20" s="120">
        <f>BM18/BM19</f>
        <v>2.9701240500973558</v>
      </c>
      <c r="BN20" s="120">
        <f>BN18/BN19</f>
        <v>0.99819230677534732</v>
      </c>
      <c r="BO20" s="120">
        <f>BO18/BO19</f>
        <v>0.81388602658407461</v>
      </c>
      <c r="BP20" s="120">
        <f>BP18/BP19</f>
        <v>0.96794338858162454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933.99682558078359</v>
      </c>
      <c r="F25" s="139">
        <f t="shared" si="28"/>
        <v>0</v>
      </c>
      <c r="G25" s="139">
        <f t="shared" si="28"/>
        <v>533.98095434348681</v>
      </c>
      <c r="H25" s="139">
        <f t="shared" si="28"/>
        <v>479.89672355676356</v>
      </c>
      <c r="I25" s="120">
        <f>I14</f>
        <v>2050</v>
      </c>
      <c r="J25" s="165">
        <f>SUM(E25:H25)</f>
        <v>1947.874503481034</v>
      </c>
      <c r="K25" s="129">
        <f>I25/J25</f>
        <v>1.0524291972282906</v>
      </c>
      <c r="M25" s="128"/>
      <c r="N25" s="4" t="s">
        <v>11</v>
      </c>
      <c r="O25" s="139">
        <f t="shared" ref="O25:R28" si="29">O14*O$20</f>
        <v>417.18245373747527</v>
      </c>
      <c r="P25" s="139">
        <f t="shared" si="29"/>
        <v>0</v>
      </c>
      <c r="Q25" s="139">
        <f t="shared" si="29"/>
        <v>956.03690160278529</v>
      </c>
      <c r="R25" s="139">
        <f t="shared" si="29"/>
        <v>741.76299036643047</v>
      </c>
      <c r="S25" s="120">
        <f>S14</f>
        <v>2186.7465511512801</v>
      </c>
      <c r="T25" s="165">
        <f>SUM(O25:R25)</f>
        <v>2114.9823457066909</v>
      </c>
      <c r="U25" s="129">
        <f>S25/T25</f>
        <v>1.0339313496352662</v>
      </c>
      <c r="W25" s="128"/>
      <c r="X25" s="4" t="s">
        <v>11</v>
      </c>
      <c r="Y25" s="139">
        <f>Y14*Y$20</f>
        <v>419.63790516050199</v>
      </c>
      <c r="Z25" s="139">
        <f t="shared" ref="Z25:AB25" si="30">Z14*Z$20</f>
        <v>0</v>
      </c>
      <c r="AA25" s="139">
        <f t="shared" si="30"/>
        <v>956.59784127942055</v>
      </c>
      <c r="AB25" s="139">
        <f t="shared" si="30"/>
        <v>742.20449534691772</v>
      </c>
      <c r="AC25" s="120">
        <f>AC14</f>
        <v>2333.9408020800124</v>
      </c>
      <c r="AD25" s="165">
        <f>SUM(Y25:AB25)</f>
        <v>2118.44024178684</v>
      </c>
      <c r="AE25" s="129">
        <f>AC25/AD25</f>
        <v>1.1017260511022979</v>
      </c>
      <c r="AG25" s="128"/>
      <c r="AH25" s="4" t="s">
        <v>11</v>
      </c>
      <c r="AI25" s="139">
        <f t="shared" ref="AI25:AL28" si="31">AI14*AI$20</f>
        <v>477.98406421364956</v>
      </c>
      <c r="AJ25" s="139">
        <f t="shared" si="31"/>
        <v>0</v>
      </c>
      <c r="AK25" s="139">
        <f t="shared" si="31"/>
        <v>1084.195674508632</v>
      </c>
      <c r="AL25" s="139">
        <f t="shared" si="31"/>
        <v>842.08243760925006</v>
      </c>
      <c r="AM25" s="120">
        <f>AM14</f>
        <v>2492.3840399622668</v>
      </c>
      <c r="AN25" s="165">
        <f>SUM(AI25:AL25)</f>
        <v>2404.2621763315319</v>
      </c>
      <c r="AO25" s="129">
        <f>AM25/AN25</f>
        <v>1.0366523520181119</v>
      </c>
      <c r="AQ25" s="128"/>
      <c r="AR25" s="4" t="s">
        <v>11</v>
      </c>
      <c r="AS25" s="139">
        <f t="shared" ref="AS25:AV28" si="32">AS14*AS$20</f>
        <v>512.04108582762092</v>
      </c>
      <c r="AT25" s="139">
        <f t="shared" si="32"/>
        <v>0</v>
      </c>
      <c r="AU25" s="139">
        <f t="shared" si="32"/>
        <v>1155.576503500731</v>
      </c>
      <c r="AV25" s="139">
        <f t="shared" si="32"/>
        <v>898.01948214092238</v>
      </c>
      <c r="AW25" s="120">
        <f>AW14</f>
        <v>2662.939164795906</v>
      </c>
      <c r="AX25" s="165">
        <f>SUM(AS25:AV25)</f>
        <v>2565.6370714692744</v>
      </c>
      <c r="AY25" s="129">
        <f>AW25/AX25</f>
        <v>1.0379251198108503</v>
      </c>
      <c r="BA25" s="128"/>
      <c r="BB25" s="4" t="s">
        <v>11</v>
      </c>
      <c r="BC25" s="139">
        <f t="shared" ref="BC25:BF28" si="33">BC14*BC$20</f>
        <v>548.79403133590631</v>
      </c>
      <c r="BD25" s="139">
        <f t="shared" si="33"/>
        <v>0</v>
      </c>
      <c r="BE25" s="139">
        <f t="shared" si="33"/>
        <v>1232.3180545814471</v>
      </c>
      <c r="BF25" s="139">
        <f t="shared" si="33"/>
        <v>958.20168623608572</v>
      </c>
      <c r="BG25" s="120">
        <f>BG14</f>
        <v>2846.535435076155</v>
      </c>
      <c r="BH25" s="165">
        <f>SUM(BC25:BF25)</f>
        <v>2739.313772153439</v>
      </c>
      <c r="BI25" s="129">
        <f>BG25/BH25</f>
        <v>1.0391417967567937</v>
      </c>
      <c r="BK25" s="128"/>
      <c r="BL25" s="4" t="s">
        <v>11</v>
      </c>
      <c r="BM25" s="139">
        <f t="shared" ref="BM25:BP28" si="34">BM14*BM$20</f>
        <v>624.07097152169911</v>
      </c>
      <c r="BN25" s="139">
        <f t="shared" si="34"/>
        <v>0</v>
      </c>
      <c r="BO25" s="139">
        <f t="shared" si="34"/>
        <v>1394.4019064935401</v>
      </c>
      <c r="BP25" s="139">
        <f t="shared" si="34"/>
        <v>1084.8642796849999</v>
      </c>
      <c r="BQ25" s="120">
        <f>BQ14</f>
        <v>3044.1735794193137</v>
      </c>
      <c r="BR25" s="165">
        <f>SUM(BM25:BP25)</f>
        <v>3103.337157700239</v>
      </c>
      <c r="BS25" s="129">
        <f>BQ25/BR25</f>
        <v>0.98093549773213518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300.00581556342854</v>
      </c>
      <c r="G26" s="139">
        <f t="shared" si="28"/>
        <v>484.37175083893743</v>
      </c>
      <c r="H26" s="139">
        <f t="shared" si="28"/>
        <v>578.59829660727837</v>
      </c>
      <c r="I26" s="120">
        <f>I15</f>
        <v>2050</v>
      </c>
      <c r="J26" s="165">
        <f>SUM(E26:H26)</f>
        <v>1362.9758630096444</v>
      </c>
      <c r="K26" s="129">
        <f>I26/J26</f>
        <v>1.5040618514500386</v>
      </c>
      <c r="M26" s="128"/>
      <c r="N26" s="4" t="s">
        <v>12</v>
      </c>
      <c r="O26" s="139">
        <f t="shared" si="29"/>
        <v>0</v>
      </c>
      <c r="P26" s="139">
        <f t="shared" si="29"/>
        <v>139.05957971601586</v>
      </c>
      <c r="Q26" s="139">
        <f t="shared" si="29"/>
        <v>845.97188183953233</v>
      </c>
      <c r="R26" s="139">
        <f t="shared" si="29"/>
        <v>872.41426837988342</v>
      </c>
      <c r="S26" s="120">
        <f>S15</f>
        <v>2186.7465511512801</v>
      </c>
      <c r="T26" s="165">
        <f>SUM(O26:R26)</f>
        <v>1857.4457299354317</v>
      </c>
      <c r="U26" s="129">
        <f>S26/T26</f>
        <v>1.1772869139101552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140.15503212728333</v>
      </c>
      <c r="AA26" s="139">
        <f t="shared" si="35"/>
        <v>846.46824258988192</v>
      </c>
      <c r="AB26" s="139">
        <f t="shared" si="35"/>
        <v>872.93353834824302</v>
      </c>
      <c r="AC26" s="120">
        <f>AC15</f>
        <v>2333.9408020800124</v>
      </c>
      <c r="AD26" s="165">
        <f>SUM(Y26:AB26)</f>
        <v>1859.5568130654083</v>
      </c>
      <c r="AE26" s="129">
        <f>AC26/AD26</f>
        <v>1.2551059401259166</v>
      </c>
      <c r="AG26" s="128"/>
      <c r="AH26" s="4" t="s">
        <v>12</v>
      </c>
      <c r="AI26" s="139">
        <f t="shared" si="31"/>
        <v>0</v>
      </c>
      <c r="AJ26" s="139">
        <f t="shared" si="31"/>
        <v>160.33312562375144</v>
      </c>
      <c r="AK26" s="139">
        <f t="shared" si="31"/>
        <v>959.15504703302645</v>
      </c>
      <c r="AL26" s="139">
        <f t="shared" si="31"/>
        <v>990.17528584735669</v>
      </c>
      <c r="AM26" s="120">
        <f>AM15</f>
        <v>2492.3840399622668</v>
      </c>
      <c r="AN26" s="165">
        <f>SUM(AI26:AL26)</f>
        <v>2109.6634585041347</v>
      </c>
      <c r="AO26" s="129">
        <f>AM26/AN26</f>
        <v>1.1814130969161791</v>
      </c>
      <c r="AQ26" s="128"/>
      <c r="AR26" s="4" t="s">
        <v>12</v>
      </c>
      <c r="AS26" s="139">
        <f t="shared" si="32"/>
        <v>0</v>
      </c>
      <c r="AT26" s="139">
        <f t="shared" si="32"/>
        <v>172.26095842067596</v>
      </c>
      <c r="AU26" s="139">
        <f t="shared" si="32"/>
        <v>1022.1931595988119</v>
      </c>
      <c r="AV26" s="139">
        <f t="shared" si="32"/>
        <v>1055.8357254305847</v>
      </c>
      <c r="AW26" s="120">
        <f>AW15</f>
        <v>2662.939164795906</v>
      </c>
      <c r="AX26" s="165">
        <f>SUM(AS26:AV26)</f>
        <v>2250.2898434500726</v>
      </c>
      <c r="AY26" s="129">
        <f>AW26/AX26</f>
        <v>1.183376075996136</v>
      </c>
      <c r="BA26" s="128"/>
      <c r="BB26" s="4" t="s">
        <v>12</v>
      </c>
      <c r="BC26" s="139">
        <f t="shared" si="33"/>
        <v>0</v>
      </c>
      <c r="BD26" s="139">
        <f t="shared" si="33"/>
        <v>185.14077886742498</v>
      </c>
      <c r="BE26" s="139">
        <f t="shared" si="33"/>
        <v>1089.9642205919256</v>
      </c>
      <c r="BF26" s="139">
        <f t="shared" si="33"/>
        <v>1126.4779311368288</v>
      </c>
      <c r="BG26" s="120">
        <f>BG15</f>
        <v>2846.535435076155</v>
      </c>
      <c r="BH26" s="165">
        <f>SUM(BC26:BF26)</f>
        <v>2401.5829305961797</v>
      </c>
      <c r="BI26" s="129">
        <f>BG26/BH26</f>
        <v>1.185274678134691</v>
      </c>
      <c r="BK26" s="128"/>
      <c r="BL26" s="4" t="s">
        <v>12</v>
      </c>
      <c r="BM26" s="139">
        <f t="shared" si="34"/>
        <v>0</v>
      </c>
      <c r="BN26" s="139">
        <f t="shared" si="34"/>
        <v>211.09474578415998</v>
      </c>
      <c r="BO26" s="139">
        <f t="shared" si="34"/>
        <v>1233.2029092396606</v>
      </c>
      <c r="BP26" s="139">
        <f t="shared" si="34"/>
        <v>1275.2587410590731</v>
      </c>
      <c r="BQ26" s="120">
        <f>BQ15</f>
        <v>3044.1735794193137</v>
      </c>
      <c r="BR26" s="165">
        <f>SUM(BM26:BP26)</f>
        <v>2719.556396082894</v>
      </c>
      <c r="BS26" s="129">
        <f>BQ26/BR26</f>
        <v>1.1193640197364472</v>
      </c>
    </row>
    <row r="27" spans="3:71" x14ac:dyDescent="0.3">
      <c r="C27" s="128"/>
      <c r="D27" s="4" t="s">
        <v>13</v>
      </c>
      <c r="E27" s="139">
        <f t="shared" si="28"/>
        <v>545.97595224789802</v>
      </c>
      <c r="F27" s="139">
        <f t="shared" si="28"/>
        <v>856.08307954560075</v>
      </c>
      <c r="G27" s="139">
        <f t="shared" si="28"/>
        <v>35.647294817575649</v>
      </c>
      <c r="H27" s="139">
        <f t="shared" si="28"/>
        <v>0</v>
      </c>
      <c r="I27" s="120">
        <f>I16</f>
        <v>1054</v>
      </c>
      <c r="J27" s="165">
        <f>SUM(E27:H27)</f>
        <v>1437.7063266110745</v>
      </c>
      <c r="K27" s="129">
        <f>I27/J27</f>
        <v>0.73311216657470135</v>
      </c>
      <c r="M27" s="128"/>
      <c r="N27" s="4" t="s">
        <v>13</v>
      </c>
      <c r="O27" s="139">
        <f t="shared" si="29"/>
        <v>442.48206797441031</v>
      </c>
      <c r="P27" s="139">
        <f t="shared" si="29"/>
        <v>738.07491609807437</v>
      </c>
      <c r="Q27" s="139">
        <f t="shared" si="29"/>
        <v>115.80224881153809</v>
      </c>
      <c r="R27" s="139">
        <f t="shared" si="29"/>
        <v>0</v>
      </c>
      <c r="S27" s="120">
        <f>S16</f>
        <v>1112.9834646689119</v>
      </c>
      <c r="T27" s="165">
        <f>SUM(O27:R27)</f>
        <v>1296.3592328840227</v>
      </c>
      <c r="U27" s="129">
        <f>S27/T27</f>
        <v>0.85854556085726874</v>
      </c>
      <c r="W27" s="128"/>
      <c r="X27" s="4" t="s">
        <v>13</v>
      </c>
      <c r="Y27" s="139">
        <f t="shared" ref="Y27:AB27" si="36">Y16*Y$20</f>
        <v>440.76407776927709</v>
      </c>
      <c r="Z27" s="139">
        <f t="shared" si="36"/>
        <v>736.6650563265099</v>
      </c>
      <c r="AA27" s="139">
        <f t="shared" si="36"/>
        <v>114.7449483845534</v>
      </c>
      <c r="AB27" s="139">
        <f t="shared" si="36"/>
        <v>0</v>
      </c>
      <c r="AC27" s="120">
        <f>AC16</f>
        <v>1176.364579366546</v>
      </c>
      <c r="AD27" s="165">
        <f>SUM(Y27:AB27)</f>
        <v>1292.1740824803405</v>
      </c>
      <c r="AE27" s="129">
        <f>AC27/AD27</f>
        <v>0.91037623747142715</v>
      </c>
      <c r="AG27" s="128"/>
      <c r="AH27" s="4" t="s">
        <v>13</v>
      </c>
      <c r="AI27" s="139">
        <f t="shared" si="31"/>
        <v>496.90451364080764</v>
      </c>
      <c r="AJ27" s="139">
        <f t="shared" si="31"/>
        <v>834.28186233491056</v>
      </c>
      <c r="AK27" s="139">
        <f t="shared" si="31"/>
        <v>128.71818010009861</v>
      </c>
      <c r="AL27" s="139">
        <f t="shared" si="31"/>
        <v>0</v>
      </c>
      <c r="AM27" s="120">
        <f>AM16</f>
        <v>1244.4750082359867</v>
      </c>
      <c r="AN27" s="165">
        <f>SUM(AI27:AL27)</f>
        <v>1459.9045560758168</v>
      </c>
      <c r="AO27" s="129">
        <f>AM27/AN27</f>
        <v>0.85243586853451658</v>
      </c>
      <c r="AQ27" s="128"/>
      <c r="AR27" s="4" t="s">
        <v>13</v>
      </c>
      <c r="AS27" s="139">
        <f t="shared" si="32"/>
        <v>527.24420449812567</v>
      </c>
      <c r="AT27" s="139">
        <f t="shared" si="32"/>
        <v>887.91370877326699</v>
      </c>
      <c r="AU27" s="139">
        <f t="shared" si="32"/>
        <v>135.88715431713675</v>
      </c>
      <c r="AV27" s="139">
        <f t="shared" si="32"/>
        <v>0</v>
      </c>
      <c r="AW27" s="120">
        <f>AW16</f>
        <v>1317.6716292739918</v>
      </c>
      <c r="AX27" s="165">
        <f>SUM(AS27:AV27)</f>
        <v>1551.0450675885295</v>
      </c>
      <c r="AY27" s="129">
        <f>AW27/AX27</f>
        <v>0.84953793852207504</v>
      </c>
      <c r="BA27" s="128"/>
      <c r="BB27" s="4" t="s">
        <v>13</v>
      </c>
      <c r="BC27" s="139">
        <f t="shared" si="33"/>
        <v>559.88326045526821</v>
      </c>
      <c r="BD27" s="139">
        <f t="shared" si="33"/>
        <v>945.60971294965168</v>
      </c>
      <c r="BE27" s="139">
        <f t="shared" si="33"/>
        <v>143.57658241044197</v>
      </c>
      <c r="BF27" s="139">
        <f t="shared" si="33"/>
        <v>0</v>
      </c>
      <c r="BG27" s="120">
        <f>BG16</f>
        <v>1396.3384616119097</v>
      </c>
      <c r="BH27" s="165">
        <f>SUM(BC27:BF27)</f>
        <v>1649.0695558153618</v>
      </c>
      <c r="BI27" s="129">
        <f>BG27/BH27</f>
        <v>0.84674321752396164</v>
      </c>
      <c r="BK27" s="128"/>
      <c r="BL27" s="4" t="s">
        <v>13</v>
      </c>
      <c r="BM27" s="139">
        <f t="shared" si="34"/>
        <v>631.00834499083589</v>
      </c>
      <c r="BN27" s="139">
        <f t="shared" si="34"/>
        <v>1068.6688159751866</v>
      </c>
      <c r="BO27" s="139">
        <f t="shared" si="34"/>
        <v>161.01331264768584</v>
      </c>
      <c r="BP27" s="139">
        <f t="shared" si="34"/>
        <v>0</v>
      </c>
      <c r="BQ27" s="120">
        <f>BQ16</f>
        <v>1480.8887406556896</v>
      </c>
      <c r="BR27" s="165">
        <f>SUM(BM27:BP27)</f>
        <v>1860.6904736137083</v>
      </c>
      <c r="BS27" s="129">
        <f>BQ27/BR27</f>
        <v>0.7958812933456938</v>
      </c>
    </row>
    <row r="28" spans="3:71" x14ac:dyDescent="0.3">
      <c r="C28" s="128"/>
      <c r="D28" s="4" t="s">
        <v>14</v>
      </c>
      <c r="E28" s="139">
        <f t="shared" si="28"/>
        <v>570.02722217131839</v>
      </c>
      <c r="F28" s="139">
        <f t="shared" si="28"/>
        <v>893.91110489097071</v>
      </c>
      <c r="G28" s="139">
        <f t="shared" si="28"/>
        <v>0</v>
      </c>
      <c r="H28" s="139">
        <f t="shared" si="28"/>
        <v>49.504979835958032</v>
      </c>
      <c r="I28" s="120">
        <f>I17</f>
        <v>1108</v>
      </c>
      <c r="J28" s="165">
        <f>SUM(E28:H28)</f>
        <v>1513.4433068982471</v>
      </c>
      <c r="K28" s="129">
        <f>I28/J28</f>
        <v>0.7321053883880263</v>
      </c>
      <c r="M28" s="128"/>
      <c r="N28" s="4" t="s">
        <v>14</v>
      </c>
      <c r="O28" s="139">
        <f t="shared" si="29"/>
        <v>468.34788325007048</v>
      </c>
      <c r="P28" s="139">
        <f t="shared" si="29"/>
        <v>781.32131021015221</v>
      </c>
      <c r="Q28" s="139">
        <f t="shared" si="29"/>
        <v>0</v>
      </c>
      <c r="R28" s="139">
        <f t="shared" si="29"/>
        <v>140.75330309083495</v>
      </c>
      <c r="S28" s="120">
        <f>S17</f>
        <v>1172.7332381057306</v>
      </c>
      <c r="T28" s="165">
        <f>SUM(O28:R28)</f>
        <v>1390.4224965510575</v>
      </c>
      <c r="U28" s="129">
        <f>S28/T28</f>
        <v>0.84343661082490751</v>
      </c>
      <c r="W28" s="128"/>
      <c r="X28" s="4" t="s">
        <v>14</v>
      </c>
      <c r="Y28" s="139">
        <f t="shared" ref="Y28:AB28" si="37">Y17*Y$20</f>
        <v>467.61042203217704</v>
      </c>
      <c r="Z28" s="139">
        <f t="shared" si="37"/>
        <v>781.63571757044917</v>
      </c>
      <c r="AA28" s="139">
        <f t="shared" si="37"/>
        <v>0</v>
      </c>
      <c r="AB28" s="139">
        <f t="shared" si="37"/>
        <v>139.79252814198807</v>
      </c>
      <c r="AC28" s="120">
        <f>AC17</f>
        <v>1242.3889058947407</v>
      </c>
      <c r="AD28" s="165">
        <f>SUM(Y28:AB28)</f>
        <v>1389.0386677446143</v>
      </c>
      <c r="AE28" s="129">
        <f>AC28/AD28</f>
        <v>0.89442355691365372</v>
      </c>
      <c r="AG28" s="128"/>
      <c r="AH28" s="4" t="s">
        <v>14</v>
      </c>
      <c r="AI28" s="139">
        <f t="shared" si="31"/>
        <v>528.31063257705136</v>
      </c>
      <c r="AJ28" s="139">
        <f t="shared" si="31"/>
        <v>887.12649220474691</v>
      </c>
      <c r="AK28" s="139">
        <f t="shared" si="31"/>
        <v>0</v>
      </c>
      <c r="AL28" s="139">
        <f t="shared" si="31"/>
        <v>157.31909897962385</v>
      </c>
      <c r="AM28" s="120">
        <f>AM17</f>
        <v>1317.3433265123847</v>
      </c>
      <c r="AN28" s="165">
        <f>SUM(AI28:AL28)</f>
        <v>1572.756223761422</v>
      </c>
      <c r="AO28" s="129">
        <f>AM28/AN28</f>
        <v>0.83760172530858668</v>
      </c>
      <c r="AQ28" s="128"/>
      <c r="AR28" s="4" t="s">
        <v>14</v>
      </c>
      <c r="AS28" s="139">
        <f t="shared" si="32"/>
        <v>561.80366148188364</v>
      </c>
      <c r="AT28" s="139">
        <f t="shared" si="32"/>
        <v>946.23683284940637</v>
      </c>
      <c r="AU28" s="139">
        <f t="shared" si="32"/>
        <v>0</v>
      </c>
      <c r="AV28" s="139">
        <f t="shared" si="32"/>
        <v>166.53917965045724</v>
      </c>
      <c r="AW28" s="120">
        <f>AW17</f>
        <v>1398.0016976238194</v>
      </c>
      <c r="AX28" s="165">
        <f>SUM(AS28:AV28)</f>
        <v>1674.5796739817474</v>
      </c>
      <c r="AY28" s="129">
        <f>AW28/AX28</f>
        <v>0.83483737402575053</v>
      </c>
      <c r="BA28" s="128"/>
      <c r="BB28" s="4" t="s">
        <v>14</v>
      </c>
      <c r="BC28" s="139">
        <f t="shared" si="33"/>
        <v>597.88072269396639</v>
      </c>
      <c r="BD28" s="139">
        <f t="shared" si="33"/>
        <v>1009.9161785752402</v>
      </c>
      <c r="BE28" s="139">
        <f t="shared" si="33"/>
        <v>0</v>
      </c>
      <c r="BF28" s="139">
        <f t="shared" si="33"/>
        <v>176.44648420921664</v>
      </c>
      <c r="BG28" s="120">
        <f>BG17</f>
        <v>1484.8003122791824</v>
      </c>
      <c r="BH28" s="165">
        <f>SUM(BC28:BF28)</f>
        <v>1784.2433854784231</v>
      </c>
      <c r="BI28" s="129">
        <f>BG28/BH28</f>
        <v>0.83217363974200831</v>
      </c>
      <c r="BK28" s="128"/>
      <c r="BL28" s="4" t="s">
        <v>14</v>
      </c>
      <c r="BM28" s="139">
        <f t="shared" si="34"/>
        <v>675.27911168738933</v>
      </c>
      <c r="BN28" s="139">
        <f t="shared" si="34"/>
        <v>1143.7936660471419</v>
      </c>
      <c r="BO28" s="139">
        <f t="shared" si="34"/>
        <v>0</v>
      </c>
      <c r="BP28" s="139">
        <f t="shared" si="34"/>
        <v>198.4155251511155</v>
      </c>
      <c r="BQ28" s="120">
        <f>BQ17</f>
        <v>1578.2089508716722</v>
      </c>
      <c r="BR28" s="165">
        <f>SUM(BM28:BP28)</f>
        <v>2017.4883028856466</v>
      </c>
      <c r="BS28" s="129">
        <f>BQ28/BR28</f>
        <v>0.78226423846638127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1053.9999999999998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1917.8110322538555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1601.0889518076303</v>
      </c>
      <c r="AT30" s="165">
        <f>SUM(AT25:AT28)</f>
        <v>2006.4115000433494</v>
      </c>
      <c r="AU30" s="165">
        <f>SUM(AU25:AU28)</f>
        <v>2313.6568174166796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1706.5580144851408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1930.3584281999244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1.0000000000000002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1.0000000000000002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0.99999999999999989</v>
      </c>
      <c r="AT31" s="120">
        <f>AT29/AT30</f>
        <v>1</v>
      </c>
      <c r="AU31" s="120">
        <f>AU29/AU30</f>
        <v>0.99999999999999978</v>
      </c>
      <c r="AV31" s="120">
        <f>AV29/AV30</f>
        <v>1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1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0.99999999999999989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982.96552935975592</v>
      </c>
      <c r="F36" s="139">
        <f t="shared" si="38"/>
        <v>0</v>
      </c>
      <c r="G36" s="139">
        <f t="shared" si="38"/>
        <v>561.97714711491233</v>
      </c>
      <c r="H36" s="139">
        <f t="shared" si="38"/>
        <v>505.05732352533158</v>
      </c>
      <c r="I36" s="120">
        <f>I25</f>
        <v>2050</v>
      </c>
      <c r="J36" s="165">
        <f>SUM(E36:H36)</f>
        <v>2049.9999999999995</v>
      </c>
      <c r="K36" s="129">
        <f>I36/J36</f>
        <v>1.0000000000000002</v>
      </c>
      <c r="M36" s="128"/>
      <c r="N36" s="4" t="s">
        <v>11</v>
      </c>
      <c r="O36" s="139">
        <f>O25*$U25</f>
        <v>431.33801743693982</v>
      </c>
      <c r="P36" s="139">
        <f t="shared" ref="P36:R36" si="39">P25*$U25</f>
        <v>0</v>
      </c>
      <c r="Q36" s="139">
        <f t="shared" si="39"/>
        <v>988.476523975286</v>
      </c>
      <c r="R36" s="139">
        <f t="shared" si="39"/>
        <v>766.93200973905448</v>
      </c>
      <c r="S36" s="120">
        <f>S25</f>
        <v>2186.7465511512801</v>
      </c>
      <c r="T36" s="165">
        <f>SUM(O36:R36)</f>
        <v>2186.7465511512805</v>
      </c>
      <c r="U36" s="129">
        <f>S36/T36</f>
        <v>0.99999999999999978</v>
      </c>
      <c r="W36" s="128"/>
      <c r="X36" s="4" t="s">
        <v>11</v>
      </c>
      <c r="Y36" s="139">
        <f>Y25*$AE25</f>
        <v>462.32601214532048</v>
      </c>
      <c r="Z36" s="139">
        <f t="shared" ref="Z36:AB36" si="40">Z25*$AE25</f>
        <v>0</v>
      </c>
      <c r="AA36" s="139">
        <f t="shared" si="40"/>
        <v>1053.9087621657588</v>
      </c>
      <c r="AB36" s="139">
        <f t="shared" si="40"/>
        <v>817.7060277689335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495.50330439425602</v>
      </c>
      <c r="AJ36" s="139">
        <f t="shared" ref="AJ36:AL36" si="41">AJ25*$AO25</f>
        <v>0</v>
      </c>
      <c r="AK36" s="139">
        <f t="shared" si="41"/>
        <v>1123.9339960272366</v>
      </c>
      <c r="AL36" s="139">
        <f t="shared" si="41"/>
        <v>872.94673954077405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531.4603053557114</v>
      </c>
      <c r="AT36" s="139">
        <f t="shared" ref="AT36:AV36" si="42">AT25*$AY25</f>
        <v>0</v>
      </c>
      <c r="AU36" s="139">
        <f t="shared" si="42"/>
        <v>1199.4018808465996</v>
      </c>
      <c r="AV36" s="139">
        <f t="shared" si="42"/>
        <v>932.07697859359462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570.27481577179788</v>
      </c>
      <c r="BD36" s="139">
        <f t="shared" ref="BD36:BF36" si="43">BD25*$BI25</f>
        <v>0</v>
      </c>
      <c r="BE36" s="139">
        <f t="shared" si="43"/>
        <v>1280.5531974136015</v>
      </c>
      <c r="BF36" s="139">
        <f t="shared" si="43"/>
        <v>995.70742189075565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612.17336906981507</v>
      </c>
      <c r="BN36" s="139">
        <f t="shared" ref="BN36:BP36" si="44">BN25*$BS25</f>
        <v>0</v>
      </c>
      <c r="BO36" s="139">
        <f t="shared" si="44"/>
        <v>1367.818328184879</v>
      </c>
      <c r="BP36" s="139">
        <f t="shared" si="44"/>
        <v>1064.1818821646198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451.2273024021091</v>
      </c>
      <c r="G37" s="139">
        <f t="shared" si="38"/>
        <v>728.52507235690905</v>
      </c>
      <c r="H37" s="139">
        <f t="shared" si="38"/>
        <v>870.24762524098162</v>
      </c>
      <c r="I37" s="120">
        <f>I26</f>
        <v>2050</v>
      </c>
      <c r="J37" s="165">
        <f>SUM(E37:H37)</f>
        <v>2049.9999999999995</v>
      </c>
      <c r="K37" s="129">
        <f>I37/J37</f>
        <v>1.0000000000000002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163.71302345351151</v>
      </c>
      <c r="Q37" s="139">
        <f t="shared" si="45"/>
        <v>995.95162602562948</v>
      </c>
      <c r="R37" s="139">
        <f t="shared" si="45"/>
        <v>1027.0819016721389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175.909413361492</v>
      </c>
      <c r="AA37" s="139">
        <f t="shared" si="46"/>
        <v>1062.4073194025061</v>
      </c>
      <c r="AB37" s="139">
        <f t="shared" si="46"/>
        <v>1095.6240693160144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189.41965448140698</v>
      </c>
      <c r="AK37" s="139">
        <f t="shared" si="47"/>
        <v>1133.1583345380711</v>
      </c>
      <c r="AL37" s="139">
        <f t="shared" si="47"/>
        <v>1169.8060509427885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203.84949702319307</v>
      </c>
      <c r="AU37" s="139">
        <f t="shared" si="48"/>
        <v>1209.6389301161341</v>
      </c>
      <c r="AV37" s="139">
        <f t="shared" si="48"/>
        <v>1249.4507376565791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219.44267708169315</v>
      </c>
      <c r="BE37" s="139">
        <f t="shared" si="49"/>
        <v>1291.9069907404239</v>
      </c>
      <c r="BF37" s="139">
        <f t="shared" si="49"/>
        <v>1335.1857672540375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236.29186318620074</v>
      </c>
      <c r="BO37" s="139">
        <f t="shared" si="50"/>
        <v>1380.4029656371874</v>
      </c>
      <c r="BP37" s="139">
        <f t="shared" si="50"/>
        <v>1427.478750595925</v>
      </c>
      <c r="BQ37" s="120">
        <f>BQ26</f>
        <v>3044.1735794193137</v>
      </c>
      <c r="BR37" s="165">
        <f>SUM(BM37:BP37)</f>
        <v>3044.1735794193132</v>
      </c>
      <c r="BS37" s="129">
        <f>BQ37/BR37</f>
        <v>1.0000000000000002</v>
      </c>
    </row>
    <row r="38" spans="3:71" x14ac:dyDescent="0.3">
      <c r="C38" s="128"/>
      <c r="D38" s="4" t="s">
        <v>13</v>
      </c>
      <c r="E38" s="139">
        <f t="shared" si="38"/>
        <v>400.2616132501422</v>
      </c>
      <c r="F38" s="139">
        <f t="shared" si="38"/>
        <v>627.60492121361779</v>
      </c>
      <c r="G38" s="139">
        <f t="shared" si="38"/>
        <v>26.133465536240006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379.89101521837421</v>
      </c>
      <c r="P38" s="139">
        <f t="shared" si="51"/>
        <v>633.67094279610285</v>
      </c>
      <c r="Q38" s="139">
        <f t="shared" si="51"/>
        <v>99.42150665443495</v>
      </c>
      <c r="R38" s="139">
        <f t="shared" si="51"/>
        <v>0</v>
      </c>
      <c r="S38" s="120">
        <f>S27</f>
        <v>1112.9834646689119</v>
      </c>
      <c r="T38" s="165">
        <f>SUM(O38:R38)</f>
        <v>1112.9834646689121</v>
      </c>
      <c r="U38" s="129">
        <f>S38/T38</f>
        <v>0.99999999999999978</v>
      </c>
      <c r="W38" s="128"/>
      <c r="X38" s="4" t="s">
        <v>13</v>
      </c>
      <c r="Y38" s="139">
        <f t="shared" ref="Y38:AB38" si="52">Y27*$AE27</f>
        <v>401.26114273215796</v>
      </c>
      <c r="Z38" s="139">
        <f t="shared" si="52"/>
        <v>670.64236225520506</v>
      </c>
      <c r="AA38" s="139">
        <f t="shared" si="52"/>
        <v>104.46107437918283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423.57923066412337</v>
      </c>
      <c r="AJ38" s="139">
        <f t="shared" si="53"/>
        <v>711.17178392205346</v>
      </c>
      <c r="AK38" s="139">
        <f t="shared" si="53"/>
        <v>109.72399364980988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447.91395458704903</v>
      </c>
      <c r="AT38" s="139">
        <f t="shared" si="54"/>
        <v>754.31638173673139</v>
      </c>
      <c r="AU38" s="139">
        <f t="shared" si="54"/>
        <v>115.44129295021145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474.07735339570007</v>
      </c>
      <c r="BD38" s="139">
        <f t="shared" si="55"/>
        <v>800.6886108648979</v>
      </c>
      <c r="BE38" s="139">
        <f t="shared" si="55"/>
        <v>121.57249735131187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502.20773772323224</v>
      </c>
      <c r="BN38" s="139">
        <f t="shared" si="56"/>
        <v>850.53351941654273</v>
      </c>
      <c r="BO38" s="139">
        <f t="shared" si="56"/>
        <v>128.14748351591476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417.3200008794808</v>
      </c>
      <c r="F39" s="139">
        <f t="shared" si="38"/>
        <v>654.43713663057383</v>
      </c>
      <c r="G39" s="139">
        <f t="shared" si="38"/>
        <v>0</v>
      </c>
      <c r="H39" s="139">
        <f t="shared" si="38"/>
        <v>36.242862489945466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395.02175133545893</v>
      </c>
      <c r="P39" s="139">
        <f t="shared" si="57"/>
        <v>658.99499784892703</v>
      </c>
      <c r="Q39" s="139">
        <f t="shared" si="57"/>
        <v>0</v>
      </c>
      <c r="R39" s="139">
        <f t="shared" si="57"/>
        <v>118.7164889213448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418.24177692391453</v>
      </c>
      <c r="Z39" s="139">
        <f t="shared" si="58"/>
        <v>699.11339872011717</v>
      </c>
      <c r="AA39" s="139">
        <f t="shared" si="58"/>
        <v>0</v>
      </c>
      <c r="AB39" s="139">
        <f t="shared" si="58"/>
        <v>125.03373025070901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442.51389734540902</v>
      </c>
      <c r="AJ39" s="139">
        <f t="shared" si="59"/>
        <v>743.05868043765042</v>
      </c>
      <c r="AK39" s="139">
        <f t="shared" si="59"/>
        <v>0</v>
      </c>
      <c r="AL39" s="139">
        <f t="shared" si="59"/>
        <v>131.77074872932525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469.01469346958743</v>
      </c>
      <c r="AT39" s="139">
        <f t="shared" si="60"/>
        <v>789.95387274244149</v>
      </c>
      <c r="AU39" s="139">
        <f t="shared" si="60"/>
        <v>0</v>
      </c>
      <c r="AV39" s="139">
        <f t="shared" si="60"/>
        <v>139.03313141179044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497.54057713582034</v>
      </c>
      <c r="BD39" s="139">
        <f t="shared" si="61"/>
        <v>840.42562215929763</v>
      </c>
      <c r="BE39" s="139">
        <f t="shared" si="61"/>
        <v>0</v>
      </c>
      <c r="BF39" s="139">
        <f t="shared" si="61"/>
        <v>146.8341129840646</v>
      </c>
      <c r="BG39" s="120">
        <f>BG28</f>
        <v>1484.8003122791824</v>
      </c>
      <c r="BH39" s="165">
        <f>SUM(BC39:BF39)</f>
        <v>1484.8003122791827</v>
      </c>
      <c r="BI39" s="129">
        <f>BG39/BH39</f>
        <v>0.99999999999999989</v>
      </c>
      <c r="BK39" s="128"/>
      <c r="BL39" s="4" t="s">
        <v>14</v>
      </c>
      <c r="BM39" s="139">
        <f t="shared" ref="BM39:BP39" si="62">BM28*$BS28</f>
        <v>528.24670005639007</v>
      </c>
      <c r="BN39" s="139">
        <f t="shared" si="62"/>
        <v>894.7488811330378</v>
      </c>
      <c r="BO39" s="139">
        <f t="shared" si="62"/>
        <v>0</v>
      </c>
      <c r="BP39" s="139">
        <f t="shared" si="62"/>
        <v>155.21336968224449</v>
      </c>
      <c r="BQ39" s="120">
        <f>BQ28</f>
        <v>1578.2089508716722</v>
      </c>
      <c r="BR39" s="165">
        <f>SUM(BM39:BP39)</f>
        <v>1578.2089508716724</v>
      </c>
      <c r="BS39" s="129">
        <f>BQ39/BR39</f>
        <v>0.99999999999999989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1800.5471434893791</v>
      </c>
      <c r="F41" s="165">
        <f>SUM(F36:F39)</f>
        <v>1733.2693602463007</v>
      </c>
      <c r="G41" s="165">
        <f>SUM(G36:G39)</f>
        <v>1316.6356850080613</v>
      </c>
      <c r="H41" s="165">
        <f>SUM(H36:H39)</f>
        <v>1411.5478112562587</v>
      </c>
      <c r="K41" s="129"/>
      <c r="M41" s="128"/>
      <c r="N41" s="120" t="s">
        <v>195</v>
      </c>
      <c r="O41" s="165">
        <f>SUM(O36:O39)</f>
        <v>1206.250783990773</v>
      </c>
      <c r="P41" s="165">
        <f>SUM(P36:P39)</f>
        <v>1456.3789640985415</v>
      </c>
      <c r="Q41" s="165">
        <f>SUM(Q36:Q39)</f>
        <v>2083.8496566553504</v>
      </c>
      <c r="R41" s="165">
        <f>SUM(R36:R39)</f>
        <v>1912.7304003325382</v>
      </c>
      <c r="U41" s="129"/>
      <c r="W41" s="128"/>
      <c r="X41" s="120" t="s">
        <v>195</v>
      </c>
      <c r="Y41" s="165">
        <f>SUM(Y36:Y39)</f>
        <v>1281.8289318013931</v>
      </c>
      <c r="Z41" s="165">
        <f>SUM(Z36:Z39)</f>
        <v>1545.6651743368143</v>
      </c>
      <c r="AA41" s="165">
        <f>SUM(AA36:AA39)</f>
        <v>2220.7771559474477</v>
      </c>
      <c r="AB41" s="165">
        <f>SUM(AB36:AB39)</f>
        <v>2038.3638273356567</v>
      </c>
      <c r="AE41" s="129"/>
      <c r="AG41" s="128"/>
      <c r="AH41" s="120" t="s">
        <v>195</v>
      </c>
      <c r="AI41" s="165">
        <f>SUM(AI36:AI39)</f>
        <v>1361.5964324037884</v>
      </c>
      <c r="AJ41" s="165">
        <f>SUM(AJ36:AJ39)</f>
        <v>1643.6501188411107</v>
      </c>
      <c r="AK41" s="165">
        <f>SUM(AK36:AK39)</f>
        <v>2366.8163242151177</v>
      </c>
      <c r="AL41" s="165">
        <f>SUM(AL36:AL39)</f>
        <v>2174.5235392128875</v>
      </c>
      <c r="AO41" s="129"/>
      <c r="AQ41" s="128"/>
      <c r="AR41" s="120" t="s">
        <v>195</v>
      </c>
      <c r="AS41" s="165">
        <f>SUM(AS36:AS39)</f>
        <v>1448.3889534123477</v>
      </c>
      <c r="AT41" s="165">
        <f>SUM(AT36:AT39)</f>
        <v>1748.1197515023659</v>
      </c>
      <c r="AU41" s="165">
        <f>SUM(AU36:AU39)</f>
        <v>2524.4821039129451</v>
      </c>
      <c r="AV41" s="165">
        <f>SUM(AV36:AV39)</f>
        <v>2320.5608476619641</v>
      </c>
      <c r="AY41" s="129"/>
      <c r="BA41" s="128"/>
      <c r="BB41" s="120" t="s">
        <v>195</v>
      </c>
      <c r="BC41" s="165">
        <f>SUM(BC36:BC39)</f>
        <v>1541.8927463033183</v>
      </c>
      <c r="BD41" s="165">
        <f>SUM(BD36:BD39)</f>
        <v>1860.5569101058886</v>
      </c>
      <c r="BE41" s="165">
        <f>SUM(BE36:BE39)</f>
        <v>2694.0326855053377</v>
      </c>
      <c r="BF41" s="165">
        <f>SUM(BF36:BF39)</f>
        <v>2477.7273021288579</v>
      </c>
      <c r="BI41" s="129"/>
      <c r="BK41" s="128"/>
      <c r="BL41" s="120" t="s">
        <v>195</v>
      </c>
      <c r="BM41" s="165">
        <f>SUM(BM36:BM39)</f>
        <v>1642.6278068494375</v>
      </c>
      <c r="BN41" s="165">
        <f>SUM(BN36:BN39)</f>
        <v>1981.5742637357812</v>
      </c>
      <c r="BO41" s="165">
        <f>SUM(BO36:BO39)</f>
        <v>2876.3687773379811</v>
      </c>
      <c r="BP41" s="165">
        <f>SUM(BP36:BP39)</f>
        <v>2646.8740024427893</v>
      </c>
      <c r="BS41" s="129"/>
    </row>
    <row r="42" spans="3:71" x14ac:dyDescent="0.3">
      <c r="C42" s="128"/>
      <c r="D42" s="120" t="s">
        <v>194</v>
      </c>
      <c r="E42" s="120">
        <f>E40/E41</f>
        <v>1.1385428076196842</v>
      </c>
      <c r="F42" s="120">
        <f>F40/F41</f>
        <v>1.1827359595791223</v>
      </c>
      <c r="G42" s="120">
        <f>G40/G41</f>
        <v>0.8005251657701703</v>
      </c>
      <c r="H42" s="120">
        <f>H40/H41</f>
        <v>0.78495392870461456</v>
      </c>
      <c r="K42" s="129"/>
      <c r="M42" s="128"/>
      <c r="N42" s="120" t="s">
        <v>194</v>
      </c>
      <c r="O42" s="120">
        <f>O40/O41</f>
        <v>1.1009422108463593</v>
      </c>
      <c r="P42" s="120">
        <f>P40/P41</f>
        <v>1.1387529255139861</v>
      </c>
      <c r="Q42" s="120">
        <f>Q40/Q41</f>
        <v>0.92032120749632573</v>
      </c>
      <c r="R42" s="120">
        <f>R40/R41</f>
        <v>0.91750021933673698</v>
      </c>
      <c r="U42" s="129"/>
      <c r="W42" s="128"/>
      <c r="X42" s="120" t="s">
        <v>194</v>
      </c>
      <c r="Y42" s="120">
        <f>Y40/Y41</f>
        <v>1.0360293577518647</v>
      </c>
      <c r="Z42" s="120">
        <f>Z40/Z41</f>
        <v>1.0729722281126133</v>
      </c>
      <c r="AA42" s="120">
        <f>AA40/AA41</f>
        <v>0.86357653090846132</v>
      </c>
      <c r="AB42" s="120">
        <f>AB40/AB41</f>
        <v>0.86095060082135422</v>
      </c>
      <c r="AE42" s="129"/>
      <c r="AG42" s="128"/>
      <c r="AH42" s="120" t="s">
        <v>194</v>
      </c>
      <c r="AI42" s="120">
        <f>AI40/AI41</f>
        <v>1.1039976124039426</v>
      </c>
      <c r="AJ42" s="120">
        <f>AJ40/AJ41</f>
        <v>1.1448552575715867</v>
      </c>
      <c r="AK42" s="120">
        <f>AK40/AK41</f>
        <v>0.91771755983728798</v>
      </c>
      <c r="AL42" s="120">
        <f>AL40/AL41</f>
        <v>0.91494839515804827</v>
      </c>
      <c r="AO42" s="129"/>
      <c r="AQ42" s="128"/>
      <c r="AR42" s="120" t="s">
        <v>194</v>
      </c>
      <c r="AS42" s="120">
        <f>AS40/AS41</f>
        <v>1.1054274806746676</v>
      </c>
      <c r="AT42" s="120">
        <f>AT40/AT41</f>
        <v>1.1477540359114431</v>
      </c>
      <c r="AU42" s="120">
        <f>AU40/AU41</f>
        <v>0.9164877080453504</v>
      </c>
      <c r="AV42" s="120">
        <f>AV40/AV41</f>
        <v>0.91374220562168251</v>
      </c>
      <c r="AY42" s="129"/>
      <c r="BA42" s="128"/>
      <c r="BB42" s="120" t="s">
        <v>194</v>
      </c>
      <c r="BC42" s="120">
        <f>BC40/BC41</f>
        <v>1.106794242710206</v>
      </c>
      <c r="BD42" s="120">
        <f>BD40/BD41</f>
        <v>1.1505515680627509</v>
      </c>
      <c r="BE42" s="120">
        <f>BE40/BE41</f>
        <v>0.91530398678933522</v>
      </c>
      <c r="BF42" s="120">
        <f>BF40/BF41</f>
        <v>0.91258069426743471</v>
      </c>
      <c r="BI42" s="129"/>
      <c r="BK42" s="128"/>
      <c r="BL42" s="120" t="s">
        <v>194</v>
      </c>
      <c r="BM42" s="120">
        <f>BM40/BM41</f>
        <v>1.1751648304933753</v>
      </c>
      <c r="BN42" s="120">
        <f>BN40/BN41</f>
        <v>1.2230463789116108</v>
      </c>
      <c r="BO42" s="120">
        <f>BO40/BO41</f>
        <v>0.96949255962988656</v>
      </c>
      <c r="BP42" s="120">
        <f>BP40/BP41</f>
        <v>0.96662649734514139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1119.1483335906255</v>
      </c>
      <c r="F47" s="139">
        <f t="shared" ref="F47:H47" si="63">F36*F$42</f>
        <v>0</v>
      </c>
      <c r="G47" s="139">
        <f t="shared" si="63"/>
        <v>449.87684885321255</v>
      </c>
      <c r="H47" s="139">
        <f t="shared" si="63"/>
        <v>396.44673032224659</v>
      </c>
      <c r="I47" s="120">
        <f>I36</f>
        <v>2050</v>
      </c>
      <c r="J47" s="165">
        <f>SUM(E47:H47)</f>
        <v>1965.4719127660846</v>
      </c>
      <c r="K47" s="129">
        <f>I47/J47</f>
        <v>1.0430065098793275</v>
      </c>
      <c r="L47" s="150"/>
      <c r="M47" s="128"/>
      <c r="N47" s="4" t="s">
        <v>11</v>
      </c>
      <c r="O47" s="139">
        <f>O36*O$42</f>
        <v>474.87823053911001</v>
      </c>
      <c r="P47" s="139">
        <f t="shared" ref="P47:R47" si="64">P36*P$42</f>
        <v>0</v>
      </c>
      <c r="Q47" s="139">
        <f t="shared" si="64"/>
        <v>909.71590812670604</v>
      </c>
      <c r="R47" s="139">
        <f t="shared" si="64"/>
        <v>703.66028715194693</v>
      </c>
      <c r="S47" s="120">
        <f>S36</f>
        <v>2186.7465511512801</v>
      </c>
      <c r="T47" s="165">
        <f>SUM(O47:R47)</f>
        <v>2088.2544258177631</v>
      </c>
      <c r="U47" s="129">
        <f>S47/T47</f>
        <v>1.0471648110095335</v>
      </c>
      <c r="W47" s="128"/>
      <c r="X47" s="4" t="s">
        <v>11</v>
      </c>
      <c r="Y47" s="139">
        <f>Y36*Y$42</f>
        <v>478.98332143489716</v>
      </c>
      <c r="Z47" s="139">
        <f t="shared" ref="Z47:AB47" si="65">Z36*Z$42</f>
        <v>0</v>
      </c>
      <c r="AA47" s="139">
        <f t="shared" si="65"/>
        <v>910.13087272513667</v>
      </c>
      <c r="AB47" s="139">
        <f t="shared" si="65"/>
        <v>704.00449590290623</v>
      </c>
      <c r="AC47" s="120">
        <f>AC36</f>
        <v>2333.9408020800124</v>
      </c>
      <c r="AD47" s="165">
        <f>SUM(Y47:AB47)</f>
        <v>2093.11869006294</v>
      </c>
      <c r="AE47" s="129">
        <f>AC47/AD47</f>
        <v>1.1150542074658132</v>
      </c>
      <c r="AG47" s="128"/>
      <c r="AH47" s="4" t="s">
        <v>11</v>
      </c>
      <c r="AI47" s="139">
        <f>AI36*AI$42</f>
        <v>547.03446498952258</v>
      </c>
      <c r="AJ47" s="139">
        <f t="shared" ref="AJ47:AL47" si="66">AJ36*AJ$42</f>
        <v>0</v>
      </c>
      <c r="AK47" s="139">
        <f t="shared" si="66"/>
        <v>1031.4539642522877</v>
      </c>
      <c r="AL47" s="139">
        <f t="shared" si="66"/>
        <v>798.70121840128195</v>
      </c>
      <c r="AM47" s="120">
        <f>AM36</f>
        <v>2492.3840399622668</v>
      </c>
      <c r="AN47" s="165">
        <f>SUM(AI47:AL47)</f>
        <v>2377.189647643092</v>
      </c>
      <c r="AO47" s="129">
        <f>AM47/AN47</f>
        <v>1.0484582256335275</v>
      </c>
      <c r="BA47" s="128"/>
      <c r="BB47" s="4" t="s">
        <v>11</v>
      </c>
      <c r="BC47" s="139">
        <f>BC36*BC$42</f>
        <v>631.17688285884924</v>
      </c>
      <c r="BD47" s="139">
        <f t="shared" ref="BD47:BF47" si="67">BD36*BD$42</f>
        <v>0</v>
      </c>
      <c r="BE47" s="139">
        <f t="shared" si="67"/>
        <v>1172.0954468885002</v>
      </c>
      <c r="BF47" s="139">
        <f t="shared" si="67"/>
        <v>908.66337035630329</v>
      </c>
      <c r="BG47" s="120">
        <f>BG36</f>
        <v>2846.535435076155</v>
      </c>
      <c r="BH47" s="165">
        <f>SUM(BC47:BF47)</f>
        <v>2711.9357001036528</v>
      </c>
      <c r="BI47" s="129">
        <f>BG47/BH47</f>
        <v>1.0496323474658185</v>
      </c>
      <c r="BK47" s="128"/>
      <c r="BL47" s="4" t="s">
        <v>11</v>
      </c>
      <c r="BM47" s="139">
        <f>BM36*BM$42</f>
        <v>719.40461349548764</v>
      </c>
      <c r="BN47" s="139">
        <f t="shared" ref="BN47:BP47" si="68">BN36*BN$42</f>
        <v>0</v>
      </c>
      <c r="BO47" s="139">
        <f t="shared" si="68"/>
        <v>1326.0896921006306</v>
      </c>
      <c r="BP47" s="139">
        <f t="shared" si="68"/>
        <v>1028.6664052949463</v>
      </c>
      <c r="BQ47" s="120">
        <f>BQ36</f>
        <v>3044.1735794193137</v>
      </c>
      <c r="BR47" s="165">
        <f>SUM(BM47:BP47)</f>
        <v>3074.1607108910648</v>
      </c>
      <c r="BS47" s="129">
        <f>BQ47/BR47</f>
        <v>0.99024542491694945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533.68275649485724</v>
      </c>
      <c r="G48" s="139">
        <f t="shared" si="69"/>
        <v>583.20265431623989</v>
      </c>
      <c r="H48" s="139">
        <f t="shared" si="69"/>
        <v>683.10429237876963</v>
      </c>
      <c r="I48" s="120">
        <f>I37</f>
        <v>2050</v>
      </c>
      <c r="J48" s="165">
        <f>SUM(E48:H48)</f>
        <v>1799.9897031898668</v>
      </c>
      <c r="K48" s="129">
        <f>I48/J48</f>
        <v>1.1388954038831864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186.42868440242606</v>
      </c>
      <c r="Q48" s="139">
        <f t="shared" si="70"/>
        <v>916.59540307183636</v>
      </c>
      <c r="R48" s="139">
        <f t="shared" si="70"/>
        <v>942.34787006098031</v>
      </c>
      <c r="S48" s="120">
        <f>S37</f>
        <v>2186.7465511512801</v>
      </c>
      <c r="T48" s="165">
        <f>SUM(O48:R48)</f>
        <v>2045.3719575352427</v>
      </c>
      <c r="U48" s="129">
        <f>S48/T48</f>
        <v>1.0691192587711038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188.74591520046278</v>
      </c>
      <c r="AA48" s="139">
        <f t="shared" si="71"/>
        <v>917.47002730137388</v>
      </c>
      <c r="AB48" s="139">
        <f t="shared" si="71"/>
        <v>943.27820075195962</v>
      </c>
      <c r="AC48" s="120">
        <f>AC37</f>
        <v>2333.9408020800124</v>
      </c>
      <c r="AD48" s="165">
        <f>SUM(Y48:AB48)</f>
        <v>2049.4941432537962</v>
      </c>
      <c r="AE48" s="129">
        <f>AC48/AD48</f>
        <v>1.1387887151385687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216.85808732043213</v>
      </c>
      <c r="AK48" s="139">
        <f t="shared" si="72"/>
        <v>1039.9193016815639</v>
      </c>
      <c r="AL48" s="139">
        <f t="shared" si="72"/>
        <v>1070.3121689562784</v>
      </c>
      <c r="AM48" s="120">
        <f>AM37</f>
        <v>2492.3840399622668</v>
      </c>
      <c r="AN48" s="165">
        <f>SUM(AI48:AL48)</f>
        <v>2327.0895579582743</v>
      </c>
      <c r="AO48" s="129">
        <f>AM48/AN48</f>
        <v>1.0710305632366883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252.48011621622996</v>
      </c>
      <c r="BE48" s="139">
        <f t="shared" si="73"/>
        <v>1182.4876191857227</v>
      </c>
      <c r="BF48" s="139">
        <f t="shared" si="73"/>
        <v>1218.4647544566869</v>
      </c>
      <c r="BG48" s="120">
        <f>BG37</f>
        <v>2846.535435076155</v>
      </c>
      <c r="BH48" s="165">
        <f>SUM(BC48:BF48)</f>
        <v>2653.4324898586397</v>
      </c>
      <c r="BI48" s="129">
        <f>BG48/BH48</f>
        <v>1.0727747722829017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288.99590763616055</v>
      </c>
      <c r="BO48" s="139">
        <f t="shared" si="74"/>
        <v>1338.2904044762831</v>
      </c>
      <c r="BP48" s="139">
        <f t="shared" si="74"/>
        <v>1379.8387847231577</v>
      </c>
      <c r="BQ48" s="120">
        <f>BQ37</f>
        <v>3044.1735794193137</v>
      </c>
      <c r="BR48" s="165">
        <f>SUM(BM48:BP48)</f>
        <v>3007.1250968356017</v>
      </c>
      <c r="BS48" s="129">
        <f>BQ48/BR48</f>
        <v>1.0123202332429397</v>
      </c>
    </row>
    <row r="49" spans="3:71" x14ac:dyDescent="0.3">
      <c r="C49" s="128"/>
      <c r="D49" s="4" t="s">
        <v>13</v>
      </c>
      <c r="E49" s="139">
        <f t="shared" ref="E49:H49" si="75">E38*E$42</f>
        <v>455.71498093220112</v>
      </c>
      <c r="F49" s="139">
        <f t="shared" si="75"/>
        <v>742.29090872816766</v>
      </c>
      <c r="G49" s="139">
        <f t="shared" si="75"/>
        <v>20.920496830547563</v>
      </c>
      <c r="H49" s="139">
        <f t="shared" si="75"/>
        <v>0</v>
      </c>
      <c r="I49" s="120">
        <f>I38</f>
        <v>1054</v>
      </c>
      <c r="J49" s="165">
        <f>SUM(E49:H49)</f>
        <v>1218.9263864909162</v>
      </c>
      <c r="K49" s="129">
        <f>I49/J49</f>
        <v>0.86469536772789735</v>
      </c>
      <c r="L49" s="150"/>
      <c r="M49" s="128"/>
      <c r="N49" s="4" t="s">
        <v>13</v>
      </c>
      <c r="O49" s="139">
        <f t="shared" ref="O49:R49" si="76">O38*O$42</f>
        <v>418.23805417518486</v>
      </c>
      <c r="P49" s="139">
        <f t="shared" si="76"/>
        <v>721.5946399222679</v>
      </c>
      <c r="Q49" s="139">
        <f t="shared" si="76"/>
        <v>91.499721055313557</v>
      </c>
      <c r="R49" s="139">
        <f t="shared" si="76"/>
        <v>0</v>
      </c>
      <c r="S49" s="120">
        <f>S38</f>
        <v>1112.9834646689119</v>
      </c>
      <c r="T49" s="165">
        <f>SUM(O49:R49)</f>
        <v>1231.3324151527663</v>
      </c>
      <c r="U49" s="129">
        <f>S49/T49</f>
        <v>0.90388545852650892</v>
      </c>
      <c r="W49" s="128"/>
      <c r="X49" s="4" t="s">
        <v>13</v>
      </c>
      <c r="Y49" s="139">
        <f t="shared" ref="Y49:AB49" si="77">Y38*Y$42</f>
        <v>415.7183239955769</v>
      </c>
      <c r="Z49" s="139">
        <f t="shared" si="77"/>
        <v>719.58062969567368</v>
      </c>
      <c r="AA49" s="139">
        <f t="shared" si="77"/>
        <v>90.210132227345454</v>
      </c>
      <c r="AB49" s="139">
        <f t="shared" si="77"/>
        <v>0</v>
      </c>
      <c r="AC49" s="120">
        <f>AC38</f>
        <v>1176.364579366546</v>
      </c>
      <c r="AD49" s="165">
        <f>SUM(Y49:AB49)</f>
        <v>1225.5090859185959</v>
      </c>
      <c r="AE49" s="129">
        <f>AC49/AD49</f>
        <v>0.95989870077934747</v>
      </c>
      <c r="AG49" s="128"/>
      <c r="AH49" s="4" t="s">
        <v>13</v>
      </c>
      <c r="AI49" s="139">
        <f t="shared" ref="AI49:AL49" si="78">AI38*AI$42</f>
        <v>467.63045931709104</v>
      </c>
      <c r="AJ49" s="139">
        <f t="shared" si="78"/>
        <v>814.18875585972728</v>
      </c>
      <c r="AK49" s="139">
        <f t="shared" si="78"/>
        <v>100.69563570790561</v>
      </c>
      <c r="AL49" s="139">
        <f t="shared" si="78"/>
        <v>0</v>
      </c>
      <c r="AM49" s="120">
        <f>AM38</f>
        <v>1244.4750082359867</v>
      </c>
      <c r="AN49" s="165">
        <f>SUM(AI49:AL49)</f>
        <v>1382.514850884724</v>
      </c>
      <c r="AO49" s="129">
        <f>AM49/AN49</f>
        <v>0.90015308511123748</v>
      </c>
      <c r="BA49" s="128"/>
      <c r="BB49" s="4" t="s">
        <v>13</v>
      </c>
      <c r="BC49" s="139">
        <f t="shared" ref="BC49:BF49" si="79">BC38*BC$42</f>
        <v>524.70608533765255</v>
      </c>
      <c r="BD49" s="139">
        <f t="shared" si="79"/>
        <v>921.23353676059412</v>
      </c>
      <c r="BE49" s="139">
        <f t="shared" si="79"/>
        <v>111.27579150959164</v>
      </c>
      <c r="BF49" s="139">
        <f t="shared" si="79"/>
        <v>0</v>
      </c>
      <c r="BG49" s="120">
        <f>BG38</f>
        <v>1396.3384616119097</v>
      </c>
      <c r="BH49" s="165">
        <f>SUM(BC49:BF49)</f>
        <v>1557.2154136078384</v>
      </c>
      <c r="BI49" s="129">
        <f>BG49/BH49</f>
        <v>0.89668934009380208</v>
      </c>
      <c r="BK49" s="128"/>
      <c r="BL49" s="4" t="s">
        <v>13</v>
      </c>
      <c r="BM49" s="139">
        <f t="shared" ref="BM49:BP49" si="80">BM38*BM$42</f>
        <v>590.17687097398368</v>
      </c>
      <c r="BN49" s="139">
        <f t="shared" si="80"/>
        <v>1040.2419410653508</v>
      </c>
      <c r="BO49" s="139">
        <f t="shared" si="80"/>
        <v>124.23803180397289</v>
      </c>
      <c r="BP49" s="139">
        <f t="shared" si="80"/>
        <v>0</v>
      </c>
      <c r="BQ49" s="120">
        <f>BQ38</f>
        <v>1480.8887406556896</v>
      </c>
      <c r="BR49" s="165">
        <f>SUM(BM49:BP49)</f>
        <v>1754.6568438433076</v>
      </c>
      <c r="BS49" s="129">
        <f>BQ49/BR49</f>
        <v>0.84397627140132381</v>
      </c>
    </row>
    <row r="50" spans="3:71" x14ac:dyDescent="0.3">
      <c r="C50" s="128"/>
      <c r="D50" s="4" t="s">
        <v>14</v>
      </c>
      <c r="E50" s="139">
        <f t="shared" ref="E50:H50" si="81">E39*E$42</f>
        <v>475.13668547717316</v>
      </c>
      <c r="F50" s="139">
        <f t="shared" si="81"/>
        <v>774.02633477697486</v>
      </c>
      <c r="G50" s="139">
        <f t="shared" si="81"/>
        <v>0</v>
      </c>
      <c r="H50" s="139">
        <f t="shared" si="81"/>
        <v>28.448977298983802</v>
      </c>
      <c r="I50" s="120">
        <f>I39</f>
        <v>1108</v>
      </c>
      <c r="J50" s="165">
        <f>SUM(E50:H50)</f>
        <v>1277.6119975531319</v>
      </c>
      <c r="K50" s="129">
        <f>I50/J50</f>
        <v>0.86724295178976807</v>
      </c>
      <c r="L50" s="150"/>
      <c r="M50" s="128"/>
      <c r="N50" s="4" t="s">
        <v>14</v>
      </c>
      <c r="O50" s="139">
        <f t="shared" ref="O50:R50" si="82">O39*O$42</f>
        <v>434.89612024766097</v>
      </c>
      <c r="P50" s="139">
        <f t="shared" si="82"/>
        <v>750.43248169954859</v>
      </c>
      <c r="Q50" s="139">
        <f t="shared" si="82"/>
        <v>0</v>
      </c>
      <c r="R50" s="139">
        <f t="shared" si="82"/>
        <v>108.92240462422116</v>
      </c>
      <c r="S50" s="120">
        <f>S39</f>
        <v>1172.7332381057306</v>
      </c>
      <c r="T50" s="165">
        <f>SUM(O50:R50)</f>
        <v>1294.2510065714307</v>
      </c>
      <c r="U50" s="129">
        <f>S50/T50</f>
        <v>0.90610958164320077</v>
      </c>
      <c r="W50" s="128"/>
      <c r="X50" s="4" t="s">
        <v>14</v>
      </c>
      <c r="Y50" s="139">
        <f t="shared" ref="Y50:AB50" si="83">Y39*Y$42</f>
        <v>433.31075953148184</v>
      </c>
      <c r="Z50" s="139">
        <f t="shared" si="83"/>
        <v>750.1292611281059</v>
      </c>
      <c r="AA50" s="139">
        <f t="shared" si="83"/>
        <v>0</v>
      </c>
      <c r="AB50" s="139">
        <f t="shared" si="83"/>
        <v>107.64786518228306</v>
      </c>
      <c r="AC50" s="120">
        <f>AC39</f>
        <v>1242.3889058947407</v>
      </c>
      <c r="AD50" s="165">
        <f>SUM(Y50:AB50)</f>
        <v>1291.087885841871</v>
      </c>
      <c r="AE50" s="129">
        <f>AC50/AD50</f>
        <v>0.96228066231496279</v>
      </c>
      <c r="AG50" s="128"/>
      <c r="AH50" s="4" t="s">
        <v>14</v>
      </c>
      <c r="AI50" s="139">
        <f t="shared" ref="AI50:AL50" si="84">AI39*AI$42</f>
        <v>488.53428612489489</v>
      </c>
      <c r="AJ50" s="139">
        <f t="shared" si="84"/>
        <v>850.69463698324955</v>
      </c>
      <c r="AK50" s="139">
        <f t="shared" si="84"/>
        <v>0</v>
      </c>
      <c r="AL50" s="139">
        <f t="shared" si="84"/>
        <v>120.56343507867057</v>
      </c>
      <c r="AM50" s="120">
        <f>AM39</f>
        <v>1317.3433265123847</v>
      </c>
      <c r="AN50" s="165">
        <f>SUM(AI50:AL50)</f>
        <v>1459.7923581868151</v>
      </c>
      <c r="AO50" s="129">
        <f>AM50/AN50</f>
        <v>0.90241829197450785</v>
      </c>
      <c r="BA50" s="128"/>
      <c r="BB50" s="4" t="s">
        <v>14</v>
      </c>
      <c r="BC50" s="139">
        <f t="shared" ref="BC50:BF50" si="85">BC39*BC$42</f>
        <v>550.67504628863912</v>
      </c>
      <c r="BD50" s="139">
        <f t="shared" si="85"/>
        <v>966.95301741549292</v>
      </c>
      <c r="BE50" s="139">
        <f t="shared" si="85"/>
        <v>0</v>
      </c>
      <c r="BF50" s="139">
        <f t="shared" si="85"/>
        <v>133.99797676914062</v>
      </c>
      <c r="BG50" s="120">
        <f>BG39</f>
        <v>1484.8003122791824</v>
      </c>
      <c r="BH50" s="165">
        <f>SUM(BC50:BF50)</f>
        <v>1651.6260404732727</v>
      </c>
      <c r="BI50" s="129">
        <f>BG50/BH50</f>
        <v>0.89899303831133204</v>
      </c>
      <c r="BK50" s="128"/>
      <c r="BL50" s="4" t="s">
        <v>14</v>
      </c>
      <c r="BM50" s="139">
        <f t="shared" ref="BM50:BP50" si="86">BM39*BM$42</f>
        <v>620.77694373045244</v>
      </c>
      <c r="BN50" s="139">
        <f t="shared" si="86"/>
        <v>1094.3193791049771</v>
      </c>
      <c r="BO50" s="139">
        <f t="shared" si="86"/>
        <v>0</v>
      </c>
      <c r="BP50" s="139">
        <f t="shared" si="86"/>
        <v>150.03335587708455</v>
      </c>
      <c r="BQ50" s="120">
        <f>BQ39</f>
        <v>1578.2089508716722</v>
      </c>
      <c r="BR50" s="165">
        <f>SUM(BM50:BP50)</f>
        <v>1865.1296787125139</v>
      </c>
      <c r="BS50" s="129">
        <f>BQ50/BR50</f>
        <v>0.84616580224121407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1754.9305618371491</v>
      </c>
      <c r="AE52" s="129"/>
      <c r="AG52" s="128"/>
      <c r="AH52" s="120" t="s">
        <v>195</v>
      </c>
      <c r="AI52" s="165">
        <f>SUM(AI47:AI50)</f>
        <v>1503.1992104315084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1706.5580144851408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1930.3584281999238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1</v>
      </c>
      <c r="Q53" s="120">
        <f>Q51/Q52</f>
        <v>1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1</v>
      </c>
      <c r="AB53" s="120">
        <f>AB51/AB52</f>
        <v>0.99999999999999978</v>
      </c>
      <c r="AE53" s="129"/>
      <c r="AG53" s="128"/>
      <c r="AH53" s="120" t="s">
        <v>194</v>
      </c>
      <c r="AI53" s="120">
        <f>AI51/AI52</f>
        <v>1.0000000000000002</v>
      </c>
      <c r="AJ53" s="120">
        <f>AJ51/AJ52</f>
        <v>0.99999999999999989</v>
      </c>
      <c r="AK53" s="120">
        <f>AK51/AK52</f>
        <v>1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1167.2789974556238</v>
      </c>
      <c r="F58" s="139">
        <f t="shared" ref="F58:H58" si="87">F47*$K47</f>
        <v>0</v>
      </c>
      <c r="G58" s="139">
        <f t="shared" si="87"/>
        <v>469.22448199789898</v>
      </c>
      <c r="H58" s="139">
        <f t="shared" si="87"/>
        <v>413.49652054647737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497.27577253502881</v>
      </c>
      <c r="P58" s="139">
        <f t="shared" ref="P58:R58" si="88">P47*$U47</f>
        <v>0</v>
      </c>
      <c r="Q58" s="139">
        <f t="shared" si="88"/>
        <v>952.62248700586827</v>
      </c>
      <c r="R58" s="139">
        <f t="shared" si="88"/>
        <v>736.8482916103826</v>
      </c>
      <c r="S58" s="120">
        <f>S47</f>
        <v>2186.7465511512801</v>
      </c>
      <c r="T58" s="165">
        <f>SUM(O58:R58)</f>
        <v>2186.7465511512796</v>
      </c>
      <c r="U58" s="129">
        <f>S58/T58</f>
        <v>1.0000000000000002</v>
      </c>
      <c r="AG58" s="128"/>
      <c r="AH58" s="4" t="s">
        <v>11</v>
      </c>
      <c r="AI58" s="139">
        <f>AI47*$AO47</f>
        <v>573.54278452330084</v>
      </c>
      <c r="AJ58" s="139">
        <f t="shared" ref="AJ58:AL58" si="89">AJ47*$AO47</f>
        <v>0</v>
      </c>
      <c r="AK58" s="139">
        <f t="shared" si="89"/>
        <v>1081.4363931826215</v>
      </c>
      <c r="AL58" s="139">
        <f t="shared" si="89"/>
        <v>837.40486225634459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662.50367322129182</v>
      </c>
      <c r="BD58" s="139">
        <f t="shared" ref="BD58:BF58" si="90">BD47*$BI47</f>
        <v>0</v>
      </c>
      <c r="BE58" s="139">
        <f t="shared" si="90"/>
        <v>1230.2692953715739</v>
      </c>
      <c r="BF58" s="139">
        <f t="shared" si="90"/>
        <v>953.76246648328902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712.38712717805299</v>
      </c>
      <c r="BN58" s="139">
        <f t="shared" ref="BN58:BP58" si="91">BN47*$BS47</f>
        <v>0</v>
      </c>
      <c r="BO58" s="139">
        <f t="shared" si="91"/>
        <v>1313.1542506321757</v>
      </c>
      <c r="BP58" s="139">
        <f t="shared" si="91"/>
        <v>1018.6322016090851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607.80883850370265</v>
      </c>
      <c r="G59" s="139">
        <f t="shared" si="92"/>
        <v>664.20682253324037</v>
      </c>
      <c r="H59" s="139">
        <f t="shared" si="92"/>
        <v>777.9843389630571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199.31449688199379</v>
      </c>
      <c r="Q59" s="139">
        <f t="shared" si="93"/>
        <v>979.94979792516278</v>
      </c>
      <c r="R59" s="139">
        <f t="shared" si="93"/>
        <v>1007.4822563441237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232.26163940523335</v>
      </c>
      <c r="AK59" s="139">
        <f t="shared" si="94"/>
        <v>1113.785355400709</v>
      </c>
      <c r="AL59" s="139">
        <f t="shared" si="94"/>
        <v>1146.3370451563244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270.85429917982668</v>
      </c>
      <c r="BE59" s="139">
        <f t="shared" si="95"/>
        <v>1268.5428863993143</v>
      </c>
      <c r="BF59" s="139">
        <f t="shared" si="95"/>
        <v>1307.1382494970142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292.5564046244931</v>
      </c>
      <c r="BO59" s="139">
        <f t="shared" si="96"/>
        <v>1354.778454406219</v>
      </c>
      <c r="BP59" s="139">
        <f t="shared" si="96"/>
        <v>1396.8387203886016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394.05463301628134</v>
      </c>
      <c r="F60" s="139">
        <f t="shared" si="97"/>
        <v>641.85551028377802</v>
      </c>
      <c r="G60" s="139">
        <f t="shared" si="97"/>
        <v>18.089856699940636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378.03929537137185</v>
      </c>
      <c r="P60" s="139">
        <f t="shared" si="98"/>
        <v>652.23890197641026</v>
      </c>
      <c r="Q60" s="139">
        <f t="shared" si="98"/>
        <v>82.705267321129753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420.9390006462645</v>
      </c>
      <c r="AJ60" s="139">
        <f t="shared" si="99"/>
        <v>732.8945204500136</v>
      </c>
      <c r="AK60" s="139">
        <f t="shared" si="99"/>
        <v>90.641487139708516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470.49835340462187</v>
      </c>
      <c r="BD60" s="139">
        <f t="shared" si="100"/>
        <v>826.06029215013655</v>
      </c>
      <c r="BE60" s="139">
        <f t="shared" si="100"/>
        <v>99.779816057151237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498.09527503192294</v>
      </c>
      <c r="BN60" s="139">
        <f t="shared" si="101"/>
        <v>877.93951477561041</v>
      </c>
      <c r="BO60" s="139">
        <f t="shared" si="101"/>
        <v>104.85395084815612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412.05894161683028</v>
      </c>
      <c r="F61" s="139">
        <f t="shared" si="102"/>
        <v>671.26888333499892</v>
      </c>
      <c r="G61" s="139">
        <f t="shared" si="102"/>
        <v>0</v>
      </c>
      <c r="H61" s="139">
        <f t="shared" si="102"/>
        <v>24.672175048170814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394.06354157585923</v>
      </c>
      <c r="P61" s="139">
        <f t="shared" si="103"/>
        <v>679.97406204424692</v>
      </c>
      <c r="Q61" s="139">
        <f t="shared" si="103"/>
        <v>0</v>
      </c>
      <c r="R61" s="139">
        <f t="shared" si="103"/>
        <v>98.695634485624467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440.86227605581314</v>
      </c>
      <c r="AJ61" s="139">
        <f t="shared" si="104"/>
        <v>767.68240129829803</v>
      </c>
      <c r="AK61" s="139">
        <f t="shared" si="104"/>
        <v>0</v>
      </c>
      <c r="AL61" s="139">
        <f t="shared" si="104"/>
        <v>108.79864915827335</v>
      </c>
      <c r="AM61" s="120">
        <f>AM50</f>
        <v>1317.3433265123847</v>
      </c>
      <c r="AN61" s="165">
        <f>SUM(AI61:AL61)</f>
        <v>1317.3433265123845</v>
      </c>
      <c r="AO61" s="129">
        <f>AM61/AN61</f>
        <v>1.0000000000000002</v>
      </c>
      <c r="BA61" s="128"/>
      <c r="BB61" s="4" t="s">
        <v>14</v>
      </c>
      <c r="BC61" s="139">
        <f t="shared" ref="BC61:BF61" si="105">BC50*$BI50</f>
        <v>495.05303298525712</v>
      </c>
      <c r="BD61" s="139">
        <f t="shared" si="105"/>
        <v>869.28403103066432</v>
      </c>
      <c r="BE61" s="139">
        <f t="shared" si="105"/>
        <v>0</v>
      </c>
      <c r="BF61" s="139">
        <f t="shared" si="105"/>
        <v>120.46324826326101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525.28022060452724</v>
      </c>
      <c r="BN61" s="139">
        <f t="shared" si="106"/>
        <v>925.97563532847016</v>
      </c>
      <c r="BO61" s="139">
        <f t="shared" si="106"/>
        <v>0</v>
      </c>
      <c r="BP61" s="139">
        <f t="shared" si="106"/>
        <v>126.95309493867481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1973.3925720887353</v>
      </c>
      <c r="F63" s="165">
        <f>SUM(F58:F61)</f>
        <v>1920.9332321224797</v>
      </c>
      <c r="G63" s="165">
        <f>SUM(G58:G61)</f>
        <v>1151.52116123108</v>
      </c>
      <c r="H63" s="165">
        <f>SUM(H58:H61)</f>
        <v>1216.1530345577053</v>
      </c>
      <c r="K63" s="129"/>
      <c r="M63" s="128"/>
      <c r="N63" s="120" t="s">
        <v>195</v>
      </c>
      <c r="O63" s="165">
        <f>SUM(O58:O61)</f>
        <v>1269.3786094822599</v>
      </c>
      <c r="P63" s="165">
        <f>SUM(P58:P61)</f>
        <v>1531.527460902651</v>
      </c>
      <c r="Q63" s="165">
        <f>SUM(Q58:Q61)</f>
        <v>2015.2775522521606</v>
      </c>
      <c r="R63" s="165">
        <f>SUM(R58:R61)</f>
        <v>1843.0261824401307</v>
      </c>
      <c r="U63" s="129"/>
      <c r="AG63" s="128"/>
      <c r="AH63" s="120" t="s">
        <v>195</v>
      </c>
      <c r="AI63" s="165">
        <f>SUM(AI58:AI61)</f>
        <v>1435.3440612253785</v>
      </c>
      <c r="AJ63" s="165">
        <f>SUM(AJ58:AJ61)</f>
        <v>1732.838561153545</v>
      </c>
      <c r="AK63" s="165">
        <f>SUM(AK58:AK61)</f>
        <v>2285.8632357230395</v>
      </c>
      <c r="AL63" s="165">
        <f>SUM(AL58:AL61)</f>
        <v>2092.5405565709425</v>
      </c>
      <c r="AO63" s="129"/>
      <c r="BA63" s="128"/>
      <c r="BB63" s="120" t="s">
        <v>195</v>
      </c>
      <c r="BC63" s="165">
        <f>SUM(BC58:BC61)</f>
        <v>1628.0550596111707</v>
      </c>
      <c r="BD63" s="165">
        <f>SUM(BD58:BD61)</f>
        <v>1966.1986223606277</v>
      </c>
      <c r="BE63" s="165">
        <f>SUM(BE58:BE61)</f>
        <v>2598.591997828039</v>
      </c>
      <c r="BF63" s="165">
        <f>SUM(BF58:BF61)</f>
        <v>2381.3639642435642</v>
      </c>
      <c r="BI63" s="129"/>
      <c r="BK63" s="128"/>
      <c r="BL63" s="120" t="s">
        <v>195</v>
      </c>
      <c r="BM63" s="165">
        <f>SUM(BM58:BM61)</f>
        <v>1735.7626228145032</v>
      </c>
      <c r="BN63" s="165">
        <f>SUM(BN58:BN61)</f>
        <v>2096.4715547285737</v>
      </c>
      <c r="BO63" s="165">
        <f>SUM(BO58:BO61)</f>
        <v>2772.7866558865508</v>
      </c>
      <c r="BP63" s="165">
        <f>SUM(BP58:BP61)</f>
        <v>2542.4240169363616</v>
      </c>
      <c r="BS63" s="129"/>
    </row>
    <row r="64" spans="3:71" x14ac:dyDescent="0.3">
      <c r="C64" s="128"/>
      <c r="D64" s="120" t="s">
        <v>194</v>
      </c>
      <c r="E64" s="120">
        <f>E62/E63</f>
        <v>1.0388201663443881</v>
      </c>
      <c r="F64" s="120">
        <f>F62/F63</f>
        <v>1.0671896168587347</v>
      </c>
      <c r="G64" s="120">
        <f>G62/G63</f>
        <v>0.91531101249861435</v>
      </c>
      <c r="H64" s="120">
        <f>H62/H63</f>
        <v>0.91106955170568749</v>
      </c>
      <c r="K64" s="129"/>
      <c r="M64" s="128"/>
      <c r="N64" s="120" t="s">
        <v>194</v>
      </c>
      <c r="O64" s="120">
        <f>O62/O63</f>
        <v>1.0461909433810384</v>
      </c>
      <c r="P64" s="120">
        <f>P62/P63</f>
        <v>1.0828769632682802</v>
      </c>
      <c r="Q64" s="120">
        <f>Q62/Q63</f>
        <v>0.9516361803914396</v>
      </c>
      <c r="R64" s="120">
        <f>R62/R63</f>
        <v>0.95220055936137316</v>
      </c>
      <c r="U64" s="129"/>
      <c r="AG64" s="128"/>
      <c r="AH64" s="120" t="s">
        <v>194</v>
      </c>
      <c r="AI64" s="120">
        <f>AI62/AI63</f>
        <v>1.0472744835466146</v>
      </c>
      <c r="AJ64" s="120">
        <f>AJ62/AJ63</f>
        <v>1.0859300585455229</v>
      </c>
      <c r="AK64" s="120">
        <f>AK62/AK63</f>
        <v>0.95021822290024804</v>
      </c>
      <c r="AL64" s="120">
        <f>AL62/AL63</f>
        <v>0.95079486807967106</v>
      </c>
      <c r="AO64" s="129"/>
      <c r="BA64" s="128"/>
      <c r="BB64" s="120" t="s">
        <v>194</v>
      </c>
      <c r="BC64" s="120">
        <f>BC62/BC63</f>
        <v>1.0482188574707783</v>
      </c>
      <c r="BD64" s="120">
        <f>BD62/BD63</f>
        <v>1.0887336844037772</v>
      </c>
      <c r="BE64" s="120">
        <f>BE62/BE63</f>
        <v>0.94892113099895425</v>
      </c>
      <c r="BF64" s="120">
        <f>BF62/BF63</f>
        <v>0.94950882583812568</v>
      </c>
      <c r="BI64" s="129"/>
      <c r="BK64" s="128"/>
      <c r="BL64" s="120" t="s">
        <v>194</v>
      </c>
      <c r="BM64" s="120">
        <f>BM62/BM63</f>
        <v>1.1121096875965033</v>
      </c>
      <c r="BN64" s="120">
        <f>BN62/BN63</f>
        <v>1.1560172244360654</v>
      </c>
      <c r="BO64" s="120">
        <f>BO62/BO63</f>
        <v>1.0057095891098313</v>
      </c>
      <c r="BP64" s="120">
        <f>BP62/BP63</f>
        <v>1.0063382539070902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1212.5929623071618</v>
      </c>
      <c r="F69" s="139">
        <f t="shared" ref="F69:H69" si="107">F58*F$64</f>
        <v>0</v>
      </c>
      <c r="G69" s="139">
        <f t="shared" si="107"/>
        <v>429.48633570663475</v>
      </c>
      <c r="H69" s="139">
        <f t="shared" si="107"/>
        <v>376.72408960614075</v>
      </c>
      <c r="I69" s="120">
        <f>I58</f>
        <v>2050</v>
      </c>
      <c r="J69" s="165">
        <f>SUM(E69:H69)</f>
        <v>2018.8033876199372</v>
      </c>
      <c r="K69" s="129">
        <f>I69/J69</f>
        <v>1.0154530216123929</v>
      </c>
      <c r="M69" s="128"/>
      <c r="N69" s="4" t="s">
        <v>11</v>
      </c>
      <c r="O69" s="139">
        <f>O58*O$64</f>
        <v>520.24540958895648</v>
      </c>
      <c r="P69" s="139">
        <f t="shared" ref="P69:R69" si="108">P58*P$64</f>
        <v>0</v>
      </c>
      <c r="Q69" s="139">
        <f t="shared" si="108"/>
        <v>906.55002488925822</v>
      </c>
      <c r="R69" s="139">
        <f t="shared" si="108"/>
        <v>701.62735543587848</v>
      </c>
      <c r="S69" s="120">
        <f>S58</f>
        <v>2186.7465511512801</v>
      </c>
      <c r="T69" s="165">
        <f>SUM(O69:R69)</f>
        <v>2128.4227899140933</v>
      </c>
      <c r="U69" s="129">
        <f>S69/T69</f>
        <v>1.0274023382542059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648.64728148611903</v>
      </c>
      <c r="G70" s="139">
        <f t="shared" si="109"/>
        <v>607.95581924138764</v>
      </c>
      <c r="H70" s="139">
        <f t="shared" si="109"/>
        <v>708.79784293311809</v>
      </c>
      <c r="I70" s="120">
        <f>I59</f>
        <v>2050</v>
      </c>
      <c r="J70" s="165">
        <f>SUM(E70:H70)</f>
        <v>1965.4009436606248</v>
      </c>
      <c r="K70" s="129">
        <f>I70/J70</f>
        <v>1.0430441720363717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215.83307711891854</v>
      </c>
      <c r="Q70" s="139">
        <f t="shared" si="110"/>
        <v>932.55568267286503</v>
      </c>
      <c r="R70" s="139">
        <f t="shared" si="110"/>
        <v>959.32516803753288</v>
      </c>
      <c r="S70" s="120">
        <f>S59</f>
        <v>2186.7465511512801</v>
      </c>
      <c r="T70" s="165">
        <f>SUM(O70:R70)</f>
        <v>2107.7139278293162</v>
      </c>
      <c r="U70" s="129">
        <f>S70/T70</f>
        <v>1.03749684541078</v>
      </c>
    </row>
    <row r="71" spans="3:21" x14ac:dyDescent="0.3">
      <c r="C71" s="128"/>
      <c r="D71" s="4" t="s">
        <v>13</v>
      </c>
      <c r="E71" s="139">
        <f t="shared" ref="E71:H71" si="111">E60*E$64</f>
        <v>409.35189941875018</v>
      </c>
      <c r="F71" s="139">
        <f t="shared" si="111"/>
        <v>684.98153609841268</v>
      </c>
      <c r="G71" s="139">
        <f t="shared" si="111"/>
        <v>16.557845051977505</v>
      </c>
      <c r="H71" s="139">
        <f t="shared" si="111"/>
        <v>0</v>
      </c>
      <c r="I71" s="120">
        <f>I60</f>
        <v>1054</v>
      </c>
      <c r="J71" s="165">
        <f>SUM(E71:H71)</f>
        <v>1110.8912805691402</v>
      </c>
      <c r="K71" s="129">
        <f>I71/J71</f>
        <v>0.948787715265896</v>
      </c>
      <c r="M71" s="128"/>
      <c r="N71" s="4" t="s">
        <v>13</v>
      </c>
      <c r="O71" s="139">
        <f t="shared" ref="O71:R71" si="112">O60*O$64</f>
        <v>395.50128705967853</v>
      </c>
      <c r="P71" s="139">
        <f t="shared" si="112"/>
        <v>706.29448149765267</v>
      </c>
      <c r="Q71" s="139">
        <f t="shared" si="112"/>
        <v>78.705324691732869</v>
      </c>
      <c r="R71" s="139">
        <f t="shared" si="112"/>
        <v>0</v>
      </c>
      <c r="S71" s="120">
        <f>S60</f>
        <v>1112.9834646689119</v>
      </c>
      <c r="T71" s="165">
        <f>SUM(O71:R71)</f>
        <v>1180.5010932490641</v>
      </c>
      <c r="U71" s="129">
        <f>S71/T71</f>
        <v>0.94280595844742077</v>
      </c>
    </row>
    <row r="72" spans="3:21" x14ac:dyDescent="0.3">
      <c r="C72" s="128"/>
      <c r="D72" s="4" t="s">
        <v>14</v>
      </c>
      <c r="E72" s="139">
        <f t="shared" ref="E72:H72" si="113">E61*E$64</f>
        <v>428.05513827408816</v>
      </c>
      <c r="F72" s="139">
        <f t="shared" si="113"/>
        <v>716.37118241546818</v>
      </c>
      <c r="G72" s="139">
        <f t="shared" si="113"/>
        <v>0</v>
      </c>
      <c r="H72" s="139">
        <f t="shared" si="113"/>
        <v>22.478067460741233</v>
      </c>
      <c r="I72" s="120">
        <f>I61</f>
        <v>1108</v>
      </c>
      <c r="J72" s="165">
        <f>SUM(E72:H72)</f>
        <v>1166.9043881502976</v>
      </c>
      <c r="K72" s="129">
        <f>I72/J72</f>
        <v>0.94952081014652023</v>
      </c>
      <c r="M72" s="128"/>
      <c r="N72" s="4" t="s">
        <v>14</v>
      </c>
      <c r="O72" s="139">
        <f t="shared" ref="O72:R72" si="114">O61*O$64</f>
        <v>412.26570831332123</v>
      </c>
      <c r="P72" s="139">
        <f t="shared" si="114"/>
        <v>736.32824740767126</v>
      </c>
      <c r="Q72" s="139">
        <f t="shared" si="114"/>
        <v>0</v>
      </c>
      <c r="R72" s="139">
        <f t="shared" si="114"/>
        <v>93.978038363737241</v>
      </c>
      <c r="S72" s="120">
        <f>S61</f>
        <v>1172.7332381057306</v>
      </c>
      <c r="T72" s="165">
        <f>SUM(O72:R72)</f>
        <v>1242.5719940847296</v>
      </c>
      <c r="U72" s="129">
        <f>S72/T72</f>
        <v>0.94379500237292746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1053.9999999999998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1658.4558060242425</v>
      </c>
      <c r="Q74" s="165">
        <f>SUM(Q69:Q72)</f>
        <v>1917.8110322538562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1.0000000000000002</v>
      </c>
      <c r="H75" s="120">
        <f>H73/H74</f>
        <v>1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</v>
      </c>
      <c r="Q75" s="120">
        <f>Q73/Q74</f>
        <v>0.99999999999999989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1231.3311875607299</v>
      </c>
      <c r="F80" s="139">
        <f t="shared" ref="F80:H80" si="115">F69*$K69</f>
        <v>0</v>
      </c>
      <c r="G80" s="139">
        <f t="shared" si="115"/>
        <v>436.12319733453683</v>
      </c>
      <c r="H80" s="139">
        <f t="shared" si="115"/>
        <v>382.54561510473349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534.50135027771091</v>
      </c>
      <c r="P80" s="139">
        <f t="shared" ref="P80:R80" si="116">P69*$U69</f>
        <v>0</v>
      </c>
      <c r="Q80" s="139">
        <f t="shared" si="116"/>
        <v>931.39161531563241</v>
      </c>
      <c r="R80" s="139">
        <f t="shared" si="116"/>
        <v>720.85358555793641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676.56776666133237</v>
      </c>
      <c r="G81" s="139">
        <f t="shared" si="117"/>
        <v>634.12477411532723</v>
      </c>
      <c r="H81" s="139">
        <f t="shared" si="117"/>
        <v>739.3074592233404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223.9261366461796</v>
      </c>
      <c r="Q81" s="139">
        <f t="shared" si="118"/>
        <v>967.52357894299394</v>
      </c>
      <c r="R81" s="139">
        <f t="shared" si="118"/>
        <v>995.29683556210682</v>
      </c>
      <c r="S81" s="120">
        <f>S70</f>
        <v>2186.7465511512801</v>
      </c>
      <c r="T81" s="165">
        <f>SUM(O81:R81)</f>
        <v>2186.7465511512805</v>
      </c>
      <c r="U81" s="129">
        <f>S81/T81</f>
        <v>0.99999999999999978</v>
      </c>
    </row>
    <row r="82" spans="3:21" x14ac:dyDescent="0.3">
      <c r="C82" s="128"/>
      <c r="D82" s="4" t="s">
        <v>13</v>
      </c>
      <c r="E82" s="139">
        <f t="shared" ref="E82:H82" si="119">E71*$K71</f>
        <v>388.38805338927085</v>
      </c>
      <c r="F82" s="139">
        <f t="shared" si="119"/>
        <v>649.90206663413687</v>
      </c>
      <c r="G82" s="139">
        <f t="shared" si="119"/>
        <v>15.709879976592457</v>
      </c>
      <c r="H82" s="139">
        <f t="shared" si="119"/>
        <v>0</v>
      </c>
      <c r="I82" s="120">
        <f>I71</f>
        <v>1054</v>
      </c>
      <c r="J82" s="165">
        <f>SUM(E82:H82)</f>
        <v>1054.0000000000002</v>
      </c>
      <c r="K82" s="129">
        <f>I82/J82</f>
        <v>0.99999999999999978</v>
      </c>
      <c r="M82" s="128"/>
      <c r="N82" s="4" t="s">
        <v>13</v>
      </c>
      <c r="O82" s="139">
        <f t="shared" ref="O82:R82" si="120">O71*$U71</f>
        <v>372.88097001348871</v>
      </c>
      <c r="P82" s="139">
        <f t="shared" si="120"/>
        <v>665.89864557451847</v>
      </c>
      <c r="Q82" s="139">
        <f t="shared" si="120"/>
        <v>74.203849080904661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406.44726168139294</v>
      </c>
      <c r="F83" s="139">
        <f t="shared" si="121"/>
        <v>680.20934549275603</v>
      </c>
      <c r="G83" s="139">
        <f t="shared" si="121"/>
        <v>0</v>
      </c>
      <c r="H83" s="139">
        <f t="shared" si="121"/>
        <v>21.343392825851151</v>
      </c>
      <c r="I83" s="120">
        <f>I72</f>
        <v>1108</v>
      </c>
      <c r="J83" s="165">
        <f>SUM(E83:H83)</f>
        <v>1108.0000000000002</v>
      </c>
      <c r="K83" s="129">
        <f>I83/J83</f>
        <v>0.99999999999999978</v>
      </c>
      <c r="M83" s="128"/>
      <c r="N83" s="4" t="s">
        <v>14</v>
      </c>
      <c r="O83" s="139">
        <f t="shared" ref="O83:R83" si="122">O72*$U72</f>
        <v>389.09431515584765</v>
      </c>
      <c r="P83" s="139">
        <f t="shared" si="122"/>
        <v>694.94292000937662</v>
      </c>
      <c r="Q83" s="139">
        <f t="shared" si="122"/>
        <v>0</v>
      </c>
      <c r="R83" s="139">
        <f t="shared" si="122"/>
        <v>88.69600294050646</v>
      </c>
      <c r="S83" s="120">
        <f>S72</f>
        <v>1172.7332381057306</v>
      </c>
      <c r="T83" s="165">
        <f>SUM(O83:R83)</f>
        <v>1172.7332381057308</v>
      </c>
      <c r="U83" s="129">
        <f>S83/T83</f>
        <v>0.99999999999999978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2026.1665026313938</v>
      </c>
      <c r="F85" s="165">
        <f>SUM(F80:F83)</f>
        <v>2006.6791787882253</v>
      </c>
      <c r="G85" s="165">
        <f>SUM(G80:G83)</f>
        <v>1085.9578514264565</v>
      </c>
      <c r="H85" s="165">
        <f>SUM(H80:H83)</f>
        <v>1143.1964671539251</v>
      </c>
      <c r="K85" s="129"/>
      <c r="M85" s="128"/>
      <c r="N85" s="120" t="s">
        <v>195</v>
      </c>
      <c r="O85" s="165">
        <f>SUM(O80:O83)</f>
        <v>1296.4766354470473</v>
      </c>
      <c r="P85" s="165">
        <f>SUM(P80:P83)</f>
        <v>1584.7677022300747</v>
      </c>
      <c r="Q85" s="165">
        <f>SUM(Q80:Q83)</f>
        <v>1973.1190433395309</v>
      </c>
      <c r="R85" s="165">
        <f>SUM(R80:R83)</f>
        <v>1804.8464240605497</v>
      </c>
      <c r="U85" s="129"/>
    </row>
    <row r="86" spans="3:21" x14ac:dyDescent="0.3">
      <c r="C86" s="128"/>
      <c r="D86" s="120" t="s">
        <v>194</v>
      </c>
      <c r="E86" s="120">
        <f>E84/E85</f>
        <v>1.0117628523310664</v>
      </c>
      <c r="F86" s="120">
        <f>F84/F85</f>
        <v>1.0215883144997473</v>
      </c>
      <c r="G86" s="120">
        <f>G84/G85</f>
        <v>0.97057173868720747</v>
      </c>
      <c r="H86" s="120">
        <f>H84/H85</f>
        <v>0.96921223239820764</v>
      </c>
      <c r="K86" s="129"/>
      <c r="M86" s="128"/>
      <c r="N86" s="120" t="s">
        <v>194</v>
      </c>
      <c r="O86" s="120">
        <f>O84/O85</f>
        <v>1.0243242096715723</v>
      </c>
      <c r="P86" s="120">
        <f>P84/P85</f>
        <v>1.0464977319328721</v>
      </c>
      <c r="Q86" s="120">
        <f>Q84/Q85</f>
        <v>0.97196924773881588</v>
      </c>
      <c r="R86" s="120">
        <f>R84/R85</f>
        <v>0.97234342958050679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1245.8151544906434</v>
      </c>
      <c r="F91" s="139">
        <f t="shared" ref="F91:H91" si="123">F80*F$86</f>
        <v>0</v>
      </c>
      <c r="G91" s="139">
        <f t="shared" si="123"/>
        <v>423.28884991880551</v>
      </c>
      <c r="H91" s="139">
        <f t="shared" si="123"/>
        <v>370.76788960980423</v>
      </c>
      <c r="I91" s="120">
        <f>I80</f>
        <v>2050</v>
      </c>
      <c r="J91" s="165">
        <f>SUM(E91:H91)</f>
        <v>2039.871894019253</v>
      </c>
      <c r="K91" s="129">
        <f>I91/J91</f>
        <v>1.004965069625422</v>
      </c>
      <c r="M91" s="128"/>
      <c r="N91" s="4" t="s">
        <v>11</v>
      </c>
      <c r="O91" s="139">
        <f>O80*O$86</f>
        <v>547.50267319160446</v>
      </c>
      <c r="P91" s="139">
        <f t="shared" ref="P91:R91" si="124">P80*P$86</f>
        <v>0</v>
      </c>
      <c r="Q91" s="139">
        <f t="shared" si="124"/>
        <v>905.2840076885758</v>
      </c>
      <c r="R91" s="139">
        <f t="shared" si="124"/>
        <v>700.91724760680916</v>
      </c>
      <c r="S91" s="120">
        <f>S80</f>
        <v>2186.7465511512801</v>
      </c>
      <c r="T91" s="165">
        <f>SUM(O91:R91)</f>
        <v>2153.7039284869893</v>
      </c>
      <c r="U91" s="129">
        <f>S91/T91</f>
        <v>1.0153422307621938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691.17372438840891</v>
      </c>
      <c r="G92" s="139">
        <f t="shared" si="125"/>
        <v>615.46358455774589</v>
      </c>
      <c r="H92" s="139">
        <f t="shared" si="125"/>
        <v>716.54583298250066</v>
      </c>
      <c r="I92" s="120">
        <f>I81</f>
        <v>2050</v>
      </c>
      <c r="J92" s="165">
        <f>SUM(E92:H92)</f>
        <v>2023.1831419286555</v>
      </c>
      <c r="K92" s="129">
        <f>I92/J92</f>
        <v>1.013254785251809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234.33819412071733</v>
      </c>
      <c r="Q92" s="139">
        <f t="shared" si="126"/>
        <v>940.4031651947887</v>
      </c>
      <c r="R92" s="139">
        <f t="shared" si="126"/>
        <v>967.7703385410847</v>
      </c>
      <c r="S92" s="120">
        <f>S81</f>
        <v>2186.7465511512801</v>
      </c>
      <c r="T92" s="165">
        <f>SUM(O92:R92)</f>
        <v>2142.5116978565907</v>
      </c>
      <c r="U92" s="129">
        <f>S92/T92</f>
        <v>1.0206462598729065</v>
      </c>
    </row>
    <row r="93" spans="3:21" x14ac:dyDescent="0.3">
      <c r="C93" s="128"/>
      <c r="D93" s="4" t="s">
        <v>13</v>
      </c>
      <c r="E93" s="139">
        <f t="shared" ref="E93:H93" si="127">E82*E$86</f>
        <v>392.95660470843922</v>
      </c>
      <c r="F93" s="139">
        <f t="shared" si="127"/>
        <v>663.93235684267029</v>
      </c>
      <c r="G93" s="139">
        <f t="shared" si="127"/>
        <v>15.247565523448687</v>
      </c>
      <c r="H93" s="139">
        <f t="shared" si="127"/>
        <v>0</v>
      </c>
      <c r="I93" s="120">
        <f>I82</f>
        <v>1054</v>
      </c>
      <c r="J93" s="165">
        <f>SUM(E93:H93)</f>
        <v>1072.1365270745582</v>
      </c>
      <c r="K93" s="129">
        <f>I93/J93</f>
        <v>0.98308375228661804</v>
      </c>
      <c r="M93" s="128"/>
      <c r="N93" s="4" t="s">
        <v>13</v>
      </c>
      <c r="O93" s="139">
        <f t="shared" ref="O93:R93" si="128">O82*O$86</f>
        <v>381.95100491063607</v>
      </c>
      <c r="P93" s="139">
        <f t="shared" si="128"/>
        <v>696.86142229090501</v>
      </c>
      <c r="Q93" s="139">
        <f t="shared" si="128"/>
        <v>72.12385937049153</v>
      </c>
      <c r="R93" s="139">
        <f t="shared" si="128"/>
        <v>0</v>
      </c>
      <c r="S93" s="120">
        <f>S82</f>
        <v>1112.9834646689119</v>
      </c>
      <c r="T93" s="165">
        <f>SUM(O93:R93)</f>
        <v>1150.9362865720327</v>
      </c>
      <c r="U93" s="129">
        <f>S93/T93</f>
        <v>0.96702439366460491</v>
      </c>
    </row>
    <row r="94" spans="3:21" x14ac:dyDescent="0.3">
      <c r="C94" s="128"/>
      <c r="D94" s="4" t="s">
        <v>14</v>
      </c>
      <c r="E94" s="139">
        <f t="shared" ref="E94:H94" si="129">E83*E$86</f>
        <v>411.22824080091749</v>
      </c>
      <c r="F94" s="139">
        <f t="shared" si="129"/>
        <v>694.89391876892091</v>
      </c>
      <c r="G94" s="139">
        <f t="shared" si="129"/>
        <v>0</v>
      </c>
      <c r="H94" s="139">
        <f t="shared" si="129"/>
        <v>20.686277407695083</v>
      </c>
      <c r="I94" s="120">
        <f>I83</f>
        <v>1108</v>
      </c>
      <c r="J94" s="165">
        <f>SUM(E94:H94)</f>
        <v>1126.8084369775336</v>
      </c>
      <c r="K94" s="129">
        <f>I94/J94</f>
        <v>0.98330822137968377</v>
      </c>
      <c r="M94" s="128"/>
      <c r="N94" s="4" t="s">
        <v>14</v>
      </c>
      <c r="O94" s="139">
        <f t="shared" ref="O94:R94" si="130">O83*O$86</f>
        <v>398.55872685971536</v>
      </c>
      <c r="P94" s="139">
        <f t="shared" si="130"/>
        <v>727.25618961262001</v>
      </c>
      <c r="Q94" s="139">
        <f t="shared" si="130"/>
        <v>0</v>
      </c>
      <c r="R94" s="139">
        <f t="shared" si="130"/>
        <v>86.242975689254763</v>
      </c>
      <c r="S94" s="120">
        <f>S83</f>
        <v>1172.7332381057306</v>
      </c>
      <c r="T94" s="165">
        <f>SUM(O94:R94)</f>
        <v>1212.0578921615902</v>
      </c>
      <c r="U94" s="129">
        <f>S94/T94</f>
        <v>0.96755546553496075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1252.0007134730954</v>
      </c>
      <c r="F102" s="139">
        <f t="shared" ref="F102:H102" si="131">F91*$K91</f>
        <v>0</v>
      </c>
      <c r="G102" s="139">
        <f t="shared" si="131"/>
        <v>425.39050853031716</v>
      </c>
      <c r="H102" s="139">
        <f t="shared" si="131"/>
        <v>372.60877799658766</v>
      </c>
      <c r="I102" s="120">
        <f>I91</f>
        <v>2050</v>
      </c>
      <c r="J102" s="165">
        <f>SUM(E102:H102)</f>
        <v>2050.0000000000005</v>
      </c>
      <c r="K102" s="129">
        <f>I102/J102</f>
        <v>0.99999999999999978</v>
      </c>
      <c r="M102" s="128"/>
      <c r="N102" s="4" t="s">
        <v>11</v>
      </c>
      <c r="O102" s="139">
        <f>O91*$U91</f>
        <v>555.90258554662796</v>
      </c>
      <c r="P102" s="139">
        <f t="shared" ref="P102:R102" si="132">P91*$U91</f>
        <v>0</v>
      </c>
      <c r="Q102" s="139">
        <f t="shared" si="132"/>
        <v>919.17308383985755</v>
      </c>
      <c r="R102" s="139">
        <f t="shared" si="132"/>
        <v>711.67088176479456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700.33508367687034</v>
      </c>
      <c r="G103" s="139">
        <f t="shared" si="133"/>
        <v>623.62142220136741</v>
      </c>
      <c r="H103" s="139">
        <f t="shared" si="133"/>
        <v>726.04349412176225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239.17640137468126</v>
      </c>
      <c r="Q103" s="139">
        <f t="shared" si="134"/>
        <v>959.81897332870415</v>
      </c>
      <c r="R103" s="139">
        <f t="shared" si="134"/>
        <v>987.75117644789464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386.30925344258173</v>
      </c>
      <c r="F104" s="139">
        <f t="shared" si="135"/>
        <v>652.7011126293902</v>
      </c>
      <c r="G104" s="139">
        <f t="shared" si="135"/>
        <v>14.989633928028006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369.3559389332944</v>
      </c>
      <c r="P104" s="139">
        <f t="shared" si="136"/>
        <v>673.88199435911656</v>
      </c>
      <c r="Q104" s="139">
        <f t="shared" si="136"/>
        <v>69.745531376500807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404.36411004304648</v>
      </c>
      <c r="F105" s="139">
        <f t="shared" si="137"/>
        <v>683.2949033122261</v>
      </c>
      <c r="G105" s="139">
        <f t="shared" si="137"/>
        <v>0</v>
      </c>
      <c r="H105" s="139">
        <f t="shared" si="137"/>
        <v>20.340986644727387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385.62767450977316</v>
      </c>
      <c r="P105" s="139">
        <f t="shared" si="138"/>
        <v>703.6607011038202</v>
      </c>
      <c r="Q105" s="139">
        <f t="shared" si="138"/>
        <v>0</v>
      </c>
      <c r="R105" s="139">
        <f t="shared" si="138"/>
        <v>83.44486249213719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2042.6740769587236</v>
      </c>
      <c r="F107" s="165">
        <f>SUM(F102:F105)</f>
        <v>2036.3310996184866</v>
      </c>
      <c r="G107" s="165">
        <f>SUM(G102:G105)</f>
        <v>1064.0015646597126</v>
      </c>
      <c r="H107" s="165">
        <f>SUM(H102:H105)</f>
        <v>1118.9932587630772</v>
      </c>
      <c r="K107" s="129"/>
      <c r="M107" s="128"/>
      <c r="N107" s="120" t="s">
        <v>195</v>
      </c>
      <c r="O107" s="165">
        <f>SUM(O102:O105)</f>
        <v>1310.8861989896955</v>
      </c>
      <c r="P107" s="165">
        <f>SUM(P102:P105)</f>
        <v>1616.7190968376181</v>
      </c>
      <c r="Q107" s="165">
        <f>SUM(Q102:Q105)</f>
        <v>1948.7375885450624</v>
      </c>
      <c r="R107" s="165">
        <f>SUM(R102:R105)</f>
        <v>1782.8669207048263</v>
      </c>
      <c r="U107" s="129"/>
    </row>
    <row r="108" spans="3:21" x14ac:dyDescent="0.3">
      <c r="C108" s="128"/>
      <c r="D108" s="120" t="s">
        <v>194</v>
      </c>
      <c r="E108" s="120">
        <f>E106/E107</f>
        <v>1.0035864375643244</v>
      </c>
      <c r="F108" s="120">
        <f>F106/F107</f>
        <v>1.0067125136889941</v>
      </c>
      <c r="G108" s="120">
        <f>G106/G107</f>
        <v>0.99060004703760818</v>
      </c>
      <c r="H108" s="120">
        <f>H106/H107</f>
        <v>0.99017575961518389</v>
      </c>
      <c r="K108" s="129"/>
      <c r="M108" s="128"/>
      <c r="N108" s="120" t="s">
        <v>194</v>
      </c>
      <c r="O108" s="120">
        <f>O106/O107</f>
        <v>1.013064601630149</v>
      </c>
      <c r="P108" s="120">
        <f>P106/P107</f>
        <v>1.0258156839170538</v>
      </c>
      <c r="Q108" s="120">
        <f>Q106/Q107</f>
        <v>0.98412995342574761</v>
      </c>
      <c r="R108" s="120">
        <f>R106/R107</f>
        <v>0.98433065387929597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1256.4909358624564</v>
      </c>
      <c r="F113" s="139">
        <f t="shared" ref="F113:H113" si="139">F102*F$108</f>
        <v>0</v>
      </c>
      <c r="G113" s="139">
        <f t="shared" si="139"/>
        <v>421.39185775948425</v>
      </c>
      <c r="H113" s="139">
        <f t="shared" si="139"/>
        <v>368.94817979205658</v>
      </c>
      <c r="I113" s="120">
        <f>I102</f>
        <v>2050</v>
      </c>
      <c r="J113" s="165">
        <f>SUM(E113:H113)</f>
        <v>2046.8309734139973</v>
      </c>
      <c r="K113" s="129">
        <f>I113/J113</f>
        <v>1.0015482600308305</v>
      </c>
      <c r="M113" s="128"/>
      <c r="N113" s="4" t="s">
        <v>11</v>
      </c>
      <c r="O113" s="139">
        <f>O102*O$108</f>
        <v>563.16523137196452</v>
      </c>
      <c r="P113" s="139">
        <f t="shared" ref="P113:R113" si="140">P102*P$108</f>
        <v>0</v>
      </c>
      <c r="Q113" s="139">
        <f t="shared" si="140"/>
        <v>904.58576418951986</v>
      </c>
      <c r="R113" s="139">
        <f t="shared" si="140"/>
        <v>700.51946439439541</v>
      </c>
      <c r="S113" s="120">
        <f>S102</f>
        <v>2186.7465511512801</v>
      </c>
      <c r="T113" s="165">
        <f>SUM(O113:R113)</f>
        <v>2168.2704599558797</v>
      </c>
      <c r="U113" s="129">
        <f>S113/T113</f>
        <v>1.0085211192683852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705.03609251293415</v>
      </c>
      <c r="G114" s="139">
        <f t="shared" si="141"/>
        <v>617.75941016633465</v>
      </c>
      <c r="H114" s="139">
        <f t="shared" si="141"/>
        <v>718.9106683056782</v>
      </c>
      <c r="I114" s="120">
        <f>I103</f>
        <v>2050</v>
      </c>
      <c r="J114" s="165">
        <f>SUM(E114:H114)</f>
        <v>2041.706170984947</v>
      </c>
      <c r="K114" s="129">
        <f>I114/J114</f>
        <v>1.0040622049993864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245.35090375298842</v>
      </c>
      <c r="Q114" s="139">
        <f t="shared" si="142"/>
        <v>944.58660151912648</v>
      </c>
      <c r="R114" s="139">
        <f t="shared" si="142"/>
        <v>972.27376138299996</v>
      </c>
      <c r="S114" s="120">
        <f>S103</f>
        <v>2186.7465511512801</v>
      </c>
      <c r="T114" s="165">
        <f>SUM(O114:R114)</f>
        <v>2162.2112666551147</v>
      </c>
      <c r="U114" s="129">
        <f>S114/T114</f>
        <v>1.0113473113726397</v>
      </c>
    </row>
    <row r="115" spans="3:71" x14ac:dyDescent="0.3">
      <c r="C115" s="128"/>
      <c r="D115" s="4" t="s">
        <v>13</v>
      </c>
      <c r="E115" s="139">
        <f t="shared" ref="E115:H115" si="143">E104*E$108</f>
        <v>387.69472746057431</v>
      </c>
      <c r="F115" s="139">
        <f t="shared" si="143"/>
        <v>657.08237778273667</v>
      </c>
      <c r="G115" s="139">
        <f t="shared" si="143"/>
        <v>14.84873207418107</v>
      </c>
      <c r="H115" s="139">
        <f t="shared" si="143"/>
        <v>0</v>
      </c>
      <c r="I115" s="120">
        <f>I104</f>
        <v>1054</v>
      </c>
      <c r="J115" s="165">
        <f>SUM(E115:H115)</f>
        <v>1059.6258373174919</v>
      </c>
      <c r="K115" s="129">
        <f>I115/J115</f>
        <v>0.99469073221946525</v>
      </c>
      <c r="M115" s="128"/>
      <c r="N115" s="4" t="s">
        <v>13</v>
      </c>
      <c r="O115" s="139">
        <f t="shared" ref="O115:R115" si="144">O104*O$108</f>
        <v>374.1814271351875</v>
      </c>
      <c r="P115" s="139">
        <f t="shared" si="144"/>
        <v>691.27871892288533</v>
      </c>
      <c r="Q115" s="139">
        <f t="shared" si="144"/>
        <v>68.638666545209759</v>
      </c>
      <c r="R115" s="139">
        <f t="shared" si="144"/>
        <v>0</v>
      </c>
      <c r="S115" s="120">
        <f>S104</f>
        <v>1112.9834646689119</v>
      </c>
      <c r="T115" s="165">
        <f>SUM(O115:R115)</f>
        <v>1134.0988126032828</v>
      </c>
      <c r="U115" s="129">
        <f>S115/T115</f>
        <v>0.98138138608407377</v>
      </c>
    </row>
    <row r="116" spans="3:71" x14ac:dyDescent="0.3">
      <c r="C116" s="128"/>
      <c r="D116" s="4" t="s">
        <v>14</v>
      </c>
      <c r="E116" s="139">
        <f t="shared" ref="E116:H116" si="145">E105*E$108</f>
        <v>405.81433667696945</v>
      </c>
      <c r="F116" s="139">
        <f t="shared" si="145"/>
        <v>687.8815297043293</v>
      </c>
      <c r="G116" s="139">
        <f t="shared" si="145"/>
        <v>0</v>
      </c>
      <c r="H116" s="139">
        <f t="shared" si="145"/>
        <v>20.14115190226525</v>
      </c>
      <c r="I116" s="120">
        <f>I105</f>
        <v>1108</v>
      </c>
      <c r="J116" s="165">
        <f>SUM(E116:H116)</f>
        <v>1113.837018283564</v>
      </c>
      <c r="K116" s="129">
        <f>I116/J116</f>
        <v>0.99475954005141709</v>
      </c>
      <c r="M116" s="128"/>
      <c r="N116" s="4" t="s">
        <v>14</v>
      </c>
      <c r="O116" s="139">
        <f t="shared" ref="O116:R116" si="146">O105*O$108</f>
        <v>390.66574645480409</v>
      </c>
      <c r="P116" s="139">
        <f t="shared" si="146"/>
        <v>721.82618334836889</v>
      </c>
      <c r="Q116" s="139">
        <f t="shared" si="146"/>
        <v>0</v>
      </c>
      <c r="R116" s="139">
        <f t="shared" si="146"/>
        <v>82.137336059753338</v>
      </c>
      <c r="S116" s="120">
        <f>S105</f>
        <v>1172.7332381057306</v>
      </c>
      <c r="T116" s="165">
        <f>SUM(O116:R116)</f>
        <v>1194.6292658629263</v>
      </c>
      <c r="U116" s="129">
        <f>S116/T116</f>
        <v>0.9816712779580371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1754.9305618371488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0.99999999999999989</v>
      </c>
      <c r="R119" s="120">
        <f>R117/R118</f>
        <v>0.99999999999999989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1256.4909358624564</v>
      </c>
      <c r="F122" s="159">
        <f t="shared" si="148"/>
        <v>0</v>
      </c>
      <c r="G122" s="159">
        <f t="shared" si="148"/>
        <v>421.39185775948425</v>
      </c>
      <c r="H122" s="158">
        <f t="shared" si="148"/>
        <v>368.94817979205658</v>
      </c>
      <c r="N122" s="150"/>
      <c r="O122" s="160" t="str">
        <f>N36</f>
        <v>A</v>
      </c>
      <c r="P122" s="159">
        <f>O113</f>
        <v>563.16523137196452</v>
      </c>
      <c r="Q122" s="159">
        <f t="shared" ref="Q122:S122" si="149">P113</f>
        <v>0</v>
      </c>
      <c r="R122" s="159">
        <f t="shared" si="149"/>
        <v>904.58576418951986</v>
      </c>
      <c r="S122" s="159">
        <f t="shared" si="149"/>
        <v>700.51946439439541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478.98332143489716</v>
      </c>
      <c r="AA122" s="159">
        <f t="shared" ref="AA122:AC122" si="150">Z47</f>
        <v>0</v>
      </c>
      <c r="AB122" s="159">
        <f t="shared" si="150"/>
        <v>910.13087272513667</v>
      </c>
      <c r="AC122" s="159">
        <f t="shared" si="150"/>
        <v>704.00449590290623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573.54278452330084</v>
      </c>
      <c r="AK122" s="159">
        <f t="shared" ref="AK122:AM122" si="151">AJ58</f>
        <v>0</v>
      </c>
      <c r="AL122" s="159">
        <f t="shared" si="151"/>
        <v>1081.4363931826215</v>
      </c>
      <c r="AM122" s="159">
        <f t="shared" si="151"/>
        <v>837.40486225634459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531.4603053557114</v>
      </c>
      <c r="AU122" s="159">
        <f t="shared" si="147"/>
        <v>0</v>
      </c>
      <c r="AV122" s="159">
        <f t="shared" si="147"/>
        <v>1199.4018808465996</v>
      </c>
      <c r="AW122" s="158">
        <f t="shared" si="147"/>
        <v>932.07697859359462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662.50367322129182</v>
      </c>
      <c r="BE122" s="159">
        <f t="shared" ref="BE122:BG122" si="152">BD58</f>
        <v>0</v>
      </c>
      <c r="BF122" s="159">
        <f t="shared" si="152"/>
        <v>1230.2692953715739</v>
      </c>
      <c r="BG122" s="159">
        <f t="shared" si="152"/>
        <v>953.76246648328902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712.38712717805299</v>
      </c>
      <c r="BO122" s="159">
        <f t="shared" ref="BO122:BQ122" si="153">BN58</f>
        <v>0</v>
      </c>
      <c r="BP122" s="159">
        <f t="shared" si="153"/>
        <v>1313.1542506321757</v>
      </c>
      <c r="BQ122" s="159">
        <f t="shared" si="153"/>
        <v>1018.6322016090851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705.03609251293415</v>
      </c>
      <c r="G123" s="159">
        <f t="shared" si="148"/>
        <v>617.75941016633465</v>
      </c>
      <c r="H123" s="158">
        <f t="shared" si="148"/>
        <v>718.9106683056782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245.35090375298842</v>
      </c>
      <c r="R123" s="159">
        <f t="shared" si="154"/>
        <v>944.58660151912648</v>
      </c>
      <c r="S123" s="159">
        <f t="shared" si="154"/>
        <v>972.27376138299996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188.74591520046278</v>
      </c>
      <c r="AB123" s="159">
        <f t="shared" si="155"/>
        <v>917.47002730137388</v>
      </c>
      <c r="AC123" s="159">
        <f t="shared" si="155"/>
        <v>943.27820075195962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232.26163940523335</v>
      </c>
      <c r="AL123" s="159">
        <f t="shared" si="156"/>
        <v>1113.785355400709</v>
      </c>
      <c r="AM123" s="159">
        <f t="shared" si="156"/>
        <v>1146.3370451563244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203.84949702319307</v>
      </c>
      <c r="AV123" s="159">
        <f t="shared" si="147"/>
        <v>1209.6389301161341</v>
      </c>
      <c r="AW123" s="158">
        <f t="shared" si="147"/>
        <v>1249.4507376565791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270.85429917982668</v>
      </c>
      <c r="BF123" s="159">
        <f t="shared" si="157"/>
        <v>1268.5428863993143</v>
      </c>
      <c r="BG123" s="159">
        <f t="shared" si="157"/>
        <v>1307.1382494970142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292.5564046244931</v>
      </c>
      <c r="BP123" s="159">
        <f t="shared" si="158"/>
        <v>1354.778454406219</v>
      </c>
      <c r="BQ123" s="159">
        <f t="shared" si="158"/>
        <v>1396.8387203886016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387.69472746057431</v>
      </c>
      <c r="F124" s="159">
        <f t="shared" si="148"/>
        <v>657.08237778273667</v>
      </c>
      <c r="G124" s="159">
        <f t="shared" si="148"/>
        <v>14.84873207418107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374.1814271351875</v>
      </c>
      <c r="Q124" s="159">
        <f t="shared" si="159"/>
        <v>691.27871892288533</v>
      </c>
      <c r="R124" s="159">
        <f t="shared" si="159"/>
        <v>68.638666545209759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415.7183239955769</v>
      </c>
      <c r="AA124" s="159">
        <f t="shared" si="160"/>
        <v>719.58062969567368</v>
      </c>
      <c r="AB124" s="159">
        <f t="shared" si="160"/>
        <v>90.210132227345454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420.9390006462645</v>
      </c>
      <c r="AK124" s="159">
        <f t="shared" si="161"/>
        <v>732.8945204500136</v>
      </c>
      <c r="AL124" s="159">
        <f t="shared" si="161"/>
        <v>90.641487139708516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447.91395458704903</v>
      </c>
      <c r="AU124" s="159">
        <f t="shared" si="147"/>
        <v>754.31638173673139</v>
      </c>
      <c r="AV124" s="159">
        <f t="shared" si="147"/>
        <v>115.44129295021145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470.49835340462187</v>
      </c>
      <c r="BE124" s="159">
        <f t="shared" si="162"/>
        <v>826.06029215013655</v>
      </c>
      <c r="BF124" s="159">
        <f t="shared" si="162"/>
        <v>99.779816057151237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498.09527503192294</v>
      </c>
      <c r="BO124" s="159">
        <f t="shared" si="163"/>
        <v>877.93951477561041</v>
      </c>
      <c r="BP124" s="159">
        <f t="shared" si="163"/>
        <v>104.85395084815612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405.81433667696945</v>
      </c>
      <c r="F125" s="154">
        <f t="shared" si="148"/>
        <v>687.8815297043293</v>
      </c>
      <c r="G125" s="154">
        <f t="shared" si="148"/>
        <v>0</v>
      </c>
      <c r="H125" s="153">
        <f t="shared" si="148"/>
        <v>20.14115190226525</v>
      </c>
      <c r="N125" s="152"/>
      <c r="O125" s="155" t="str">
        <f>N39</f>
        <v>D</v>
      </c>
      <c r="P125" s="159">
        <f t="shared" ref="P125:S125" si="164">O116</f>
        <v>390.66574645480409</v>
      </c>
      <c r="Q125" s="159">
        <f t="shared" si="164"/>
        <v>721.82618334836889</v>
      </c>
      <c r="R125" s="159">
        <f t="shared" si="164"/>
        <v>0</v>
      </c>
      <c r="S125" s="159">
        <f t="shared" si="164"/>
        <v>82.137336059753338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433.31075953148184</v>
      </c>
      <c r="AA125" s="159">
        <f t="shared" si="165"/>
        <v>750.1292611281059</v>
      </c>
      <c r="AB125" s="159">
        <f t="shared" si="165"/>
        <v>0</v>
      </c>
      <c r="AC125" s="159">
        <f t="shared" si="165"/>
        <v>107.64786518228306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440.86227605581314</v>
      </c>
      <c r="AK125" s="159">
        <f t="shared" si="166"/>
        <v>767.68240129829803</v>
      </c>
      <c r="AL125" s="159">
        <f t="shared" si="166"/>
        <v>0</v>
      </c>
      <c r="AM125" s="159">
        <f t="shared" si="166"/>
        <v>108.79864915827335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469.01469346958743</v>
      </c>
      <c r="AU125" s="154">
        <f t="shared" si="147"/>
        <v>789.95387274244149</v>
      </c>
      <c r="AV125" s="154">
        <f t="shared" si="147"/>
        <v>0</v>
      </c>
      <c r="AW125" s="153">
        <f t="shared" si="147"/>
        <v>139.03313141179044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495.05303298525712</v>
      </c>
      <c r="BE125" s="159">
        <f t="shared" si="167"/>
        <v>869.28403103066432</v>
      </c>
      <c r="BF125" s="159">
        <f t="shared" si="167"/>
        <v>0</v>
      </c>
      <c r="BG125" s="159">
        <f t="shared" si="167"/>
        <v>120.46324826326101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525.28022060452724</v>
      </c>
      <c r="BO125" s="159">
        <f t="shared" si="168"/>
        <v>925.97563532847016</v>
      </c>
      <c r="BP125" s="159">
        <f t="shared" si="168"/>
        <v>0</v>
      </c>
      <c r="BQ125" s="159">
        <f t="shared" si="168"/>
        <v>126.95309493867481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1.085250654963318E-85</v>
      </c>
      <c r="F134" s="130" t="e">
        <f t="shared" si="169"/>
        <v>#DIV/0!</v>
      </c>
      <c r="G134" s="148">
        <f t="shared" si="169"/>
        <v>421.39185775948425</v>
      </c>
      <c r="H134" s="148">
        <f t="shared" si="169"/>
        <v>368.94817979205658</v>
      </c>
      <c r="N134" s="130" t="s">
        <v>11</v>
      </c>
      <c r="O134" s="130">
        <f t="shared" ref="O134:R137" si="170">O129*P122</f>
        <v>4.864145205945968E-86</v>
      </c>
      <c r="P134" s="130" t="e">
        <f t="shared" si="170"/>
        <v>#DIV/0!</v>
      </c>
      <c r="Q134" s="148">
        <f t="shared" si="170"/>
        <v>904.58576418951986</v>
      </c>
      <c r="R134" s="148">
        <f t="shared" si="170"/>
        <v>700.51946439439541</v>
      </c>
      <c r="W134" s="130" t="s">
        <v>11</v>
      </c>
      <c r="X134" s="130">
        <f t="shared" ref="X134:AA137" si="171">X129*Z122</f>
        <v>4.1370530297293773E-86</v>
      </c>
      <c r="Y134" s="130" t="e">
        <f t="shared" si="171"/>
        <v>#DIV/0!</v>
      </c>
      <c r="Z134" s="148">
        <f t="shared" si="171"/>
        <v>910.13087272513667</v>
      </c>
      <c r="AA134" s="148">
        <f t="shared" si="171"/>
        <v>704.00449590290623</v>
      </c>
      <c r="AG134" s="130" t="s">
        <v>11</v>
      </c>
      <c r="AH134" s="130">
        <f t="shared" ref="AH134:AK137" si="172">AH129*AJ122</f>
        <v>4.9537777375700342E-86</v>
      </c>
      <c r="AI134" s="130" t="e">
        <f t="shared" si="172"/>
        <v>#DIV/0!</v>
      </c>
      <c r="AJ134" s="148">
        <f t="shared" si="172"/>
        <v>1081.4363931826215</v>
      </c>
      <c r="AK134" s="148">
        <f t="shared" si="172"/>
        <v>837.40486225634459</v>
      </c>
      <c r="AQ134" s="130" t="s">
        <v>11</v>
      </c>
      <c r="AR134" s="130">
        <f t="shared" ref="AR134:AU137" si="173">AR129*AT122</f>
        <v>4.5903048562654133E-86</v>
      </c>
      <c r="AS134" s="130" t="e">
        <f t="shared" si="173"/>
        <v>#DIV/0!</v>
      </c>
      <c r="AT134" s="148">
        <f t="shared" si="173"/>
        <v>1199.4018808465996</v>
      </c>
      <c r="AU134" s="148">
        <f t="shared" si="173"/>
        <v>932.07697859359462</v>
      </c>
      <c r="BA134" s="130" t="s">
        <v>11</v>
      </c>
      <c r="BB134" s="130">
        <f t="shared" ref="BB134:BE137" si="174">BB129*BD122</f>
        <v>5.7221466924908673E-86</v>
      </c>
      <c r="BC134" s="130" t="e">
        <f t="shared" si="174"/>
        <v>#DIV/0!</v>
      </c>
      <c r="BD134" s="148">
        <f t="shared" si="174"/>
        <v>1230.2692953715739</v>
      </c>
      <c r="BE134" s="148">
        <f t="shared" si="174"/>
        <v>953.76246648328902</v>
      </c>
      <c r="BK134" s="130" t="s">
        <v>11</v>
      </c>
      <c r="BL134" s="130">
        <f t="shared" ref="BL134:BO137" si="175">BL129*BN122</f>
        <v>6.152997799596137E-86</v>
      </c>
      <c r="BM134" s="130" t="e">
        <f t="shared" si="175"/>
        <v>#DIV/0!</v>
      </c>
      <c r="BN134" s="148">
        <f t="shared" si="175"/>
        <v>1313.1542506321757</v>
      </c>
      <c r="BO134" s="148">
        <f t="shared" si="175"/>
        <v>1018.6322016090851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6.0895057762374299E-86</v>
      </c>
      <c r="G135" s="148">
        <f t="shared" si="169"/>
        <v>617.75941016633465</v>
      </c>
      <c r="H135" s="148">
        <f t="shared" si="169"/>
        <v>718.9106683056782</v>
      </c>
      <c r="N135" s="130" t="s">
        <v>12</v>
      </c>
      <c r="O135" s="130" t="e">
        <f t="shared" si="170"/>
        <v>#DIV/0!</v>
      </c>
      <c r="P135" s="130">
        <f t="shared" si="170"/>
        <v>2.1191337031890851E-86</v>
      </c>
      <c r="Q135" s="148">
        <f t="shared" si="170"/>
        <v>944.58660151912648</v>
      </c>
      <c r="R135" s="148">
        <f t="shared" si="170"/>
        <v>972.27376138299996</v>
      </c>
      <c r="W135" s="130" t="s">
        <v>12</v>
      </c>
      <c r="X135" s="130" t="e">
        <f t="shared" si="171"/>
        <v>#DIV/0!</v>
      </c>
      <c r="Y135" s="130">
        <f t="shared" si="171"/>
        <v>1.6302276621864612E-86</v>
      </c>
      <c r="Z135" s="148">
        <f t="shared" si="171"/>
        <v>917.47002730137388</v>
      </c>
      <c r="AA135" s="148">
        <f t="shared" si="171"/>
        <v>943.27820075195962</v>
      </c>
      <c r="AG135" s="130" t="s">
        <v>12</v>
      </c>
      <c r="AH135" s="130" t="e">
        <f t="shared" si="172"/>
        <v>#DIV/0!</v>
      </c>
      <c r="AI135" s="130">
        <f t="shared" si="172"/>
        <v>2.006079702551677E-86</v>
      </c>
      <c r="AJ135" s="148">
        <f t="shared" si="172"/>
        <v>1113.785355400709</v>
      </c>
      <c r="AK135" s="148">
        <f t="shared" si="172"/>
        <v>1146.3370451563244</v>
      </c>
      <c r="AQ135" s="130" t="s">
        <v>12</v>
      </c>
      <c r="AR135" s="130" t="e">
        <f t="shared" si="173"/>
        <v>#DIV/0!</v>
      </c>
      <c r="AS135" s="130">
        <f t="shared" si="173"/>
        <v>1.7606796344019169E-86</v>
      </c>
      <c r="AT135" s="148">
        <f t="shared" si="173"/>
        <v>1209.6389301161341</v>
      </c>
      <c r="AU135" s="148">
        <f t="shared" si="173"/>
        <v>1249.4507376565791</v>
      </c>
      <c r="BA135" s="130" t="s">
        <v>12</v>
      </c>
      <c r="BB135" s="130" t="e">
        <f t="shared" si="174"/>
        <v>#DIV/0!</v>
      </c>
      <c r="BC135" s="130">
        <f t="shared" si="174"/>
        <v>2.3394104740021338E-86</v>
      </c>
      <c r="BD135" s="148">
        <f t="shared" si="174"/>
        <v>1268.5428863993143</v>
      </c>
      <c r="BE135" s="148">
        <f t="shared" si="174"/>
        <v>1307.1382494970142</v>
      </c>
      <c r="BK135" s="130" t="s">
        <v>12</v>
      </c>
      <c r="BL135" s="130" t="e">
        <f t="shared" si="175"/>
        <v>#DIV/0!</v>
      </c>
      <c r="BM135" s="130">
        <f t="shared" si="175"/>
        <v>2.5268549153083575E-86</v>
      </c>
      <c r="BN135" s="148">
        <f t="shared" si="175"/>
        <v>1354.778454406219</v>
      </c>
      <c r="BO135" s="148">
        <f t="shared" si="175"/>
        <v>1396.8387203886016</v>
      </c>
    </row>
    <row r="136" spans="4:67" x14ac:dyDescent="0.3">
      <c r="D136" s="130" t="s">
        <v>13</v>
      </c>
      <c r="E136" s="148">
        <f t="shared" si="169"/>
        <v>387.69472746057431</v>
      </c>
      <c r="F136" s="148">
        <f t="shared" si="169"/>
        <v>657.08237778273667</v>
      </c>
      <c r="G136" s="130">
        <f t="shared" si="169"/>
        <v>1.2825079552061202E-87</v>
      </c>
      <c r="H136" s="130" t="e">
        <f t="shared" si="169"/>
        <v>#DIV/0!</v>
      </c>
      <c r="N136" s="130" t="s">
        <v>13</v>
      </c>
      <c r="O136" s="148">
        <f t="shared" si="170"/>
        <v>374.1814271351875</v>
      </c>
      <c r="P136" s="148">
        <f t="shared" si="170"/>
        <v>691.27871892288533</v>
      </c>
      <c r="Q136" s="130">
        <f t="shared" si="170"/>
        <v>5.9284277902782935E-87</v>
      </c>
      <c r="R136" s="130" t="e">
        <f t="shared" si="170"/>
        <v>#DIV/0!</v>
      </c>
      <c r="W136" s="130" t="s">
        <v>13</v>
      </c>
      <c r="X136" s="148">
        <f t="shared" si="171"/>
        <v>415.7183239955769</v>
      </c>
      <c r="Y136" s="148">
        <f t="shared" si="171"/>
        <v>719.58062969567368</v>
      </c>
      <c r="Z136" s="130">
        <f t="shared" si="171"/>
        <v>7.791588644995287E-87</v>
      </c>
      <c r="AA136" s="130" t="e">
        <f t="shared" si="171"/>
        <v>#DIV/0!</v>
      </c>
      <c r="AG136" s="130" t="s">
        <v>13</v>
      </c>
      <c r="AH136" s="148">
        <f t="shared" si="172"/>
        <v>420.9390006462645</v>
      </c>
      <c r="AI136" s="148">
        <f t="shared" si="172"/>
        <v>732.8945204500136</v>
      </c>
      <c r="AJ136" s="130">
        <f t="shared" si="172"/>
        <v>7.8288454359360297E-87</v>
      </c>
      <c r="AK136" s="130" t="e">
        <f t="shared" si="172"/>
        <v>#DIV/0!</v>
      </c>
      <c r="AQ136" s="130" t="s">
        <v>13</v>
      </c>
      <c r="AR136" s="148">
        <f t="shared" si="173"/>
        <v>447.91395458704903</v>
      </c>
      <c r="AS136" s="148">
        <f t="shared" si="173"/>
        <v>754.31638173673139</v>
      </c>
      <c r="AT136" s="130">
        <f t="shared" si="173"/>
        <v>9.9708430206888094E-87</v>
      </c>
      <c r="AU136" s="130" t="e">
        <f t="shared" si="173"/>
        <v>#DIV/0!</v>
      </c>
      <c r="BA136" s="130" t="s">
        <v>13</v>
      </c>
      <c r="BB136" s="148">
        <f t="shared" si="174"/>
        <v>470.49835340462187</v>
      </c>
      <c r="BC136" s="148">
        <f t="shared" si="174"/>
        <v>826.06029215013655</v>
      </c>
      <c r="BD136" s="130">
        <f t="shared" si="174"/>
        <v>8.6181370384351481E-87</v>
      </c>
      <c r="BE136" s="130" t="e">
        <f t="shared" si="174"/>
        <v>#DIV/0!</v>
      </c>
      <c r="BK136" s="130" t="s">
        <v>13</v>
      </c>
      <c r="BL136" s="148">
        <f t="shared" si="175"/>
        <v>498.09527503192294</v>
      </c>
      <c r="BM136" s="148">
        <f t="shared" si="175"/>
        <v>877.93951477561041</v>
      </c>
      <c r="BN136" s="130">
        <f t="shared" si="175"/>
        <v>9.0563979083020999E-87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405.81433667696945</v>
      </c>
      <c r="F137" s="148">
        <f t="shared" si="169"/>
        <v>687.8815297043293</v>
      </c>
      <c r="G137" s="130" t="e">
        <f t="shared" si="169"/>
        <v>#DIV/0!</v>
      </c>
      <c r="H137" s="130">
        <f t="shared" si="169"/>
        <v>1.7396224413386281E-87</v>
      </c>
      <c r="N137" s="130" t="s">
        <v>14</v>
      </c>
      <c r="O137" s="148">
        <f t="shared" si="170"/>
        <v>390.66574645480409</v>
      </c>
      <c r="P137" s="148">
        <f t="shared" si="170"/>
        <v>721.82618334836889</v>
      </c>
      <c r="Q137" s="130" t="e">
        <f t="shared" si="170"/>
        <v>#DIV/0!</v>
      </c>
      <c r="R137" s="130">
        <f t="shared" si="170"/>
        <v>7.0943287541190238E-87</v>
      </c>
      <c r="W137" s="130" t="s">
        <v>14</v>
      </c>
      <c r="X137" s="148">
        <f t="shared" si="171"/>
        <v>433.31075953148184</v>
      </c>
      <c r="Y137" s="148">
        <f t="shared" si="171"/>
        <v>750.1292611281059</v>
      </c>
      <c r="Z137" s="130" t="e">
        <f t="shared" si="171"/>
        <v>#DIV/0!</v>
      </c>
      <c r="AA137" s="130">
        <f t="shared" si="171"/>
        <v>9.2977126105797906E-87</v>
      </c>
      <c r="AG137" s="130" t="s">
        <v>14</v>
      </c>
      <c r="AH137" s="148">
        <f t="shared" si="172"/>
        <v>440.86227605581314</v>
      </c>
      <c r="AI137" s="148">
        <f t="shared" si="172"/>
        <v>767.68240129829803</v>
      </c>
      <c r="AJ137" s="130" t="e">
        <f t="shared" si="172"/>
        <v>#DIV/0!</v>
      </c>
      <c r="AK137" s="130">
        <f t="shared" si="172"/>
        <v>9.3971076024591014E-87</v>
      </c>
      <c r="AQ137" s="130" t="s">
        <v>14</v>
      </c>
      <c r="AR137" s="148">
        <f t="shared" si="173"/>
        <v>469.01469346958743</v>
      </c>
      <c r="AS137" s="148">
        <f t="shared" si="173"/>
        <v>789.95387274244149</v>
      </c>
      <c r="AT137" s="130" t="e">
        <f t="shared" si="173"/>
        <v>#DIV/0!</v>
      </c>
      <c r="AU137" s="130">
        <f t="shared" si="173"/>
        <v>1.200850659719869E-86</v>
      </c>
      <c r="BA137" s="130" t="s">
        <v>14</v>
      </c>
      <c r="BB137" s="148">
        <f t="shared" si="174"/>
        <v>495.05303298525712</v>
      </c>
      <c r="BC137" s="148">
        <f t="shared" si="174"/>
        <v>869.28403103066432</v>
      </c>
      <c r="BD137" s="130" t="e">
        <f t="shared" si="174"/>
        <v>#DIV/0!</v>
      </c>
      <c r="BE137" s="130">
        <f t="shared" si="174"/>
        <v>1.0404597068340781E-86</v>
      </c>
      <c r="BK137" s="130" t="s">
        <v>14</v>
      </c>
      <c r="BL137" s="148">
        <f t="shared" si="175"/>
        <v>525.28022060452724</v>
      </c>
      <c r="BM137" s="148">
        <f t="shared" si="175"/>
        <v>925.97563532847016</v>
      </c>
      <c r="BN137" s="130" t="e">
        <f t="shared" si="175"/>
        <v>#DIV/0!</v>
      </c>
      <c r="BO137" s="130">
        <f t="shared" si="175"/>
        <v>1.09651351632909E-86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2.0535696561467215E-72</v>
      </c>
      <c r="H140" s="130">
        <f>'Mode Choice Q'!O38</f>
        <v>1.0623428520210824E-70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6.7118594248241428E-50</v>
      </c>
      <c r="H141" s="130">
        <f>'Mode Choice Q'!O39</f>
        <v>1.2562518035903519E-49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7.0880225298631272E-66</v>
      </c>
      <c r="F142" s="130">
        <f>'Mode Choice Q'!M40</f>
        <v>6.7128485927490774E-50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1.3264623749517722E-65</v>
      </c>
      <c r="F143" s="130">
        <f>'Mode Choice Q'!M41</f>
        <v>1.2562518035903519E-49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8.6625015130922196E-5</v>
      </c>
      <c r="F145" s="130" t="e">
        <f t="shared" si="176"/>
        <v>#DIV/0!</v>
      </c>
      <c r="G145" s="217">
        <f t="shared" si="176"/>
        <v>8.6535753244217229E-70</v>
      </c>
      <c r="H145" s="130">
        <f t="shared" si="176"/>
        <v>3.9194946156828047E-68</v>
      </c>
      <c r="N145" s="130" t="s">
        <v>11</v>
      </c>
      <c r="O145" s="130">
        <f t="shared" ref="O145:R148" si="177">O140*P122</f>
        <v>3.8825745014483701E-5</v>
      </c>
      <c r="P145" s="130" t="e">
        <f t="shared" si="177"/>
        <v>#DIV/0!</v>
      </c>
      <c r="Q145" s="149">
        <f t="shared" si="177"/>
        <v>2.7902325156038077E-84</v>
      </c>
      <c r="R145" s="130">
        <f t="shared" si="177"/>
        <v>2.160781503252902E-84</v>
      </c>
      <c r="W145" s="130" t="s">
        <v>11</v>
      </c>
      <c r="X145" s="130">
        <f t="shared" ref="X145:AA148" si="178">X140*Z122</f>
        <v>3.3022074638586419E-5</v>
      </c>
      <c r="Y145" s="130" t="e">
        <f t="shared" si="178"/>
        <v>#DIV/0!</v>
      </c>
      <c r="Z145" s="149">
        <f t="shared" si="178"/>
        <v>2.8073366341419681E-84</v>
      </c>
      <c r="AA145" s="130">
        <f t="shared" si="178"/>
        <v>2.1715312282849591E-84</v>
      </c>
      <c r="AG145" s="130" t="s">
        <v>11</v>
      </c>
      <c r="AH145" s="130">
        <f t="shared" ref="AH145:AK148" si="179">AH140*AJ122</f>
        <v>3.9541194424502254E-5</v>
      </c>
      <c r="AI145" s="130" t="e">
        <f t="shared" si="179"/>
        <v>#DIV/0!</v>
      </c>
      <c r="AJ145" s="149">
        <f t="shared" si="179"/>
        <v>3.3357356563299467E-84</v>
      </c>
      <c r="AK145" s="130">
        <f t="shared" si="179"/>
        <v>2.5830102217956734E-84</v>
      </c>
      <c r="AQ145" s="130" t="s">
        <v>11</v>
      </c>
      <c r="AR145" s="130">
        <f t="shared" ref="AR145:AU148" si="180">AR140*AT122</f>
        <v>3.6639943575337194E-5</v>
      </c>
      <c r="AS145" s="130" t="e">
        <f t="shared" si="180"/>
        <v>#DIV/0!</v>
      </c>
      <c r="AT145" s="149">
        <f t="shared" si="180"/>
        <v>3.6996051228077888E-84</v>
      </c>
      <c r="AU145" s="130">
        <f t="shared" si="180"/>
        <v>2.8750303129607139E-84</v>
      </c>
      <c r="BA145" s="130" t="s">
        <v>11</v>
      </c>
      <c r="BB145" s="130">
        <f t="shared" ref="BB145:BE148" si="181">BB140*BD122</f>
        <v>4.5674337218910229E-5</v>
      </c>
      <c r="BC145" s="130" t="e">
        <f t="shared" si="181"/>
        <v>#DIV/0!</v>
      </c>
      <c r="BD145" s="149">
        <f t="shared" si="181"/>
        <v>3.7948169502428264E-84</v>
      </c>
      <c r="BE145" s="130">
        <f t="shared" si="181"/>
        <v>2.9419201047548294E-84</v>
      </c>
      <c r="BK145" s="130" t="s">
        <v>11</v>
      </c>
      <c r="BL145" s="130">
        <f t="shared" ref="BL145:BO148" si="182">BL140*BN122</f>
        <v>4.9113402977726115E-5</v>
      </c>
      <c r="BM145" s="130" t="e">
        <f t="shared" si="182"/>
        <v>#DIV/0!</v>
      </c>
      <c r="BN145" s="149">
        <f t="shared" si="182"/>
        <v>4.0504790514806315E-84</v>
      </c>
      <c r="BO145" s="130">
        <f t="shared" si="182"/>
        <v>3.1420135081578494E-84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4.8606607846206313E-5</v>
      </c>
      <c r="G146" s="130">
        <f t="shared" si="176"/>
        <v>4.1463143193987163E-47</v>
      </c>
      <c r="H146" s="130">
        <f t="shared" si="176"/>
        <v>9.0313282367935342E-47</v>
      </c>
      <c r="N146" s="130" t="s">
        <v>12</v>
      </c>
      <c r="O146" s="130" t="e">
        <f t="shared" si="177"/>
        <v>#DIV/0!</v>
      </c>
      <c r="P146" s="130">
        <f t="shared" si="177"/>
        <v>1.6914985332066577E-5</v>
      </c>
      <c r="Q146" s="130">
        <f t="shared" si="177"/>
        <v>7.8615224024500182E-85</v>
      </c>
      <c r="R146" s="130">
        <f t="shared" si="177"/>
        <v>8.0919546647539734E-85</v>
      </c>
      <c r="W146" s="130" t="s">
        <v>12</v>
      </c>
      <c r="X146" s="130" t="e">
        <f t="shared" si="178"/>
        <v>#DIV/0!</v>
      </c>
      <c r="Y146" s="130">
        <f t="shared" si="178"/>
        <v>1.3012523444044674E-5</v>
      </c>
      <c r="Z146" s="130">
        <f t="shared" si="178"/>
        <v>7.635838960246076E-85</v>
      </c>
      <c r="AA146" s="130">
        <f t="shared" si="178"/>
        <v>7.8506329594641425E-85</v>
      </c>
      <c r="AG146" s="130" t="s">
        <v>12</v>
      </c>
      <c r="AH146" s="130" t="e">
        <f t="shared" si="179"/>
        <v>#DIV/0!</v>
      </c>
      <c r="AI146" s="130">
        <f t="shared" si="179"/>
        <v>1.6012585091989525E-5</v>
      </c>
      <c r="AJ146" s="130">
        <f t="shared" si="179"/>
        <v>9.2697149302367405E-85</v>
      </c>
      <c r="AK146" s="130">
        <f t="shared" si="179"/>
        <v>9.5406332746636196E-85</v>
      </c>
      <c r="AQ146" s="130" t="s">
        <v>12</v>
      </c>
      <c r="AR146" s="130" t="e">
        <f t="shared" si="180"/>
        <v>#DIV/0!</v>
      </c>
      <c r="AS146" s="130">
        <f t="shared" si="180"/>
        <v>1.4053794786783873E-5</v>
      </c>
      <c r="AT146" s="130">
        <f t="shared" si="180"/>
        <v>1.0067476642893188E-84</v>
      </c>
      <c r="AU146" s="130">
        <f t="shared" si="180"/>
        <v>1.0398818857950956E-84</v>
      </c>
      <c r="BA146" s="130" t="s">
        <v>12</v>
      </c>
      <c r="BB146" s="130" t="e">
        <f t="shared" si="181"/>
        <v>#DIV/0!</v>
      </c>
      <c r="BC146" s="130">
        <f t="shared" si="181"/>
        <v>1.8673240765261039E-5</v>
      </c>
      <c r="BD146" s="130">
        <f t="shared" si="181"/>
        <v>1.0557717316610579E-84</v>
      </c>
      <c r="BE146" s="130">
        <f t="shared" si="181"/>
        <v>1.0878935414702685E-84</v>
      </c>
      <c r="BK146" s="130" t="s">
        <v>12</v>
      </c>
      <c r="BL146" s="130" t="e">
        <f t="shared" si="182"/>
        <v>#DIV/0!</v>
      </c>
      <c r="BM146" s="130">
        <f t="shared" si="182"/>
        <v>2.0169427612981275E-5</v>
      </c>
      <c r="BN146" s="130">
        <f t="shared" si="182"/>
        <v>1.12754311277995E-84</v>
      </c>
      <c r="BO146" s="130">
        <f t="shared" si="182"/>
        <v>1.1625486615291837E-84</v>
      </c>
    </row>
    <row r="147" spans="4:67" x14ac:dyDescent="0.3">
      <c r="D147" s="130" t="s">
        <v>13</v>
      </c>
      <c r="E147" s="130">
        <f t="shared" si="176"/>
        <v>2.7479889629496955E-63</v>
      </c>
      <c r="F147" s="130">
        <f t="shared" si="176"/>
        <v>4.4108945150190611E-47</v>
      </c>
      <c r="G147" s="130">
        <f t="shared" si="176"/>
        <v>1.0237014879204417E-6</v>
      </c>
      <c r="H147" s="130" t="e">
        <f t="shared" si="176"/>
        <v>#DIV/0!</v>
      </c>
      <c r="N147" s="130" t="s">
        <v>13</v>
      </c>
      <c r="O147" s="130">
        <f t="shared" si="177"/>
        <v>1.1541782173225726E-84</v>
      </c>
      <c r="P147" s="130">
        <f t="shared" si="177"/>
        <v>5.7533138056470437E-85</v>
      </c>
      <c r="Q147" s="130">
        <f t="shared" si="177"/>
        <v>4.7320878793000595E-6</v>
      </c>
      <c r="R147" s="130" t="e">
        <f t="shared" si="177"/>
        <v>#DIV/0!</v>
      </c>
      <c r="W147" s="130" t="s">
        <v>13</v>
      </c>
      <c r="X147" s="130">
        <f t="shared" si="178"/>
        <v>1.2823005079944591E-84</v>
      </c>
      <c r="Y147" s="130">
        <f t="shared" si="178"/>
        <v>5.9888624628210795E-85</v>
      </c>
      <c r="Z147" s="130">
        <f t="shared" si="178"/>
        <v>6.2192681587411884E-6</v>
      </c>
      <c r="AA147" s="130" t="e">
        <f t="shared" si="178"/>
        <v>#DIV/0!</v>
      </c>
      <c r="AG147" s="130" t="s">
        <v>13</v>
      </c>
      <c r="AH147" s="130">
        <f t="shared" si="179"/>
        <v>1.2984039028530479E-84</v>
      </c>
      <c r="AI147" s="130">
        <f t="shared" si="179"/>
        <v>6.0996701434092704E-85</v>
      </c>
      <c r="AJ147" s="130">
        <f t="shared" si="179"/>
        <v>6.2490066349559808E-6</v>
      </c>
      <c r="AK147" s="130" t="e">
        <f t="shared" si="179"/>
        <v>#DIV/0!</v>
      </c>
      <c r="AQ147" s="130" t="s">
        <v>13</v>
      </c>
      <c r="AR147" s="130">
        <f t="shared" si="180"/>
        <v>1.381609273280172E-84</v>
      </c>
      <c r="AS147" s="130">
        <f t="shared" si="180"/>
        <v>6.2779581290072733E-85</v>
      </c>
      <c r="AT147" s="130">
        <f t="shared" si="180"/>
        <v>7.9587551832844765E-6</v>
      </c>
      <c r="AU147" s="130" t="e">
        <f t="shared" si="180"/>
        <v>#DIV/0!</v>
      </c>
      <c r="BA147" s="130" t="s">
        <v>13</v>
      </c>
      <c r="BB147" s="130">
        <f t="shared" si="181"/>
        <v>1.4512717933206193E-84</v>
      </c>
      <c r="BC147" s="130">
        <f t="shared" si="181"/>
        <v>6.8750620452043428E-85</v>
      </c>
      <c r="BD147" s="130">
        <f t="shared" si="181"/>
        <v>6.8790214310447878E-6</v>
      </c>
      <c r="BE147" s="130" t="e">
        <f t="shared" si="181"/>
        <v>#DIV/0!</v>
      </c>
      <c r="BK147" s="130" t="s">
        <v>13</v>
      </c>
      <c r="BL147" s="130">
        <f t="shared" si="182"/>
        <v>1.5363956490161118E-84</v>
      </c>
      <c r="BM147" s="130">
        <f t="shared" si="182"/>
        <v>7.3068378826298717E-85</v>
      </c>
      <c r="BN147" s="130">
        <f t="shared" si="182"/>
        <v>7.2288425005819359E-6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5.3829744881801098E-63</v>
      </c>
      <c r="F148" s="130">
        <f t="shared" si="176"/>
        <v>8.6415241234755396E-47</v>
      </c>
      <c r="G148" s="130" t="e">
        <f t="shared" si="176"/>
        <v>#DIV/0!</v>
      </c>
      <c r="H148" s="130">
        <f t="shared" si="176"/>
        <v>1.3885715674425834E-6</v>
      </c>
      <c r="N148" s="130" t="s">
        <v>14</v>
      </c>
      <c r="O148" s="130">
        <f t="shared" si="177"/>
        <v>1.2050247877463294E-84</v>
      </c>
      <c r="P148" s="130">
        <f t="shared" si="177"/>
        <v>6.0075515595308739E-85</v>
      </c>
      <c r="Q148" s="130" t="e">
        <f t="shared" si="177"/>
        <v>#DIV/0!</v>
      </c>
      <c r="R148" s="130">
        <f t="shared" si="177"/>
        <v>5.6627133359349946E-6</v>
      </c>
      <c r="W148" s="130" t="s">
        <v>14</v>
      </c>
      <c r="X148" s="130">
        <f t="shared" si="178"/>
        <v>1.3365651091016037E-84</v>
      </c>
      <c r="Y148" s="130">
        <f t="shared" si="178"/>
        <v>6.2431099293678428E-85</v>
      </c>
      <c r="Z148" s="130" t="e">
        <f t="shared" si="178"/>
        <v>#DIV/0!</v>
      </c>
      <c r="AA148" s="130">
        <f t="shared" si="178"/>
        <v>7.4214605804745076E-6</v>
      </c>
      <c r="AG148" s="130" t="s">
        <v>14</v>
      </c>
      <c r="AH148" s="130">
        <f t="shared" si="179"/>
        <v>1.3598580767586695E-84</v>
      </c>
      <c r="AI148" s="130">
        <f t="shared" si="179"/>
        <v>6.3891996626536871E-85</v>
      </c>
      <c r="AJ148" s="130" t="e">
        <f t="shared" si="179"/>
        <v>#DIV/0!</v>
      </c>
      <c r="AK148" s="130">
        <f t="shared" si="179"/>
        <v>7.5007979449451528E-6</v>
      </c>
      <c r="AQ148" s="130" t="s">
        <v>14</v>
      </c>
      <c r="AR148" s="130">
        <f t="shared" si="180"/>
        <v>1.4466953823746204E-84</v>
      </c>
      <c r="AS148" s="130">
        <f t="shared" si="180"/>
        <v>6.5745587090471834E-85</v>
      </c>
      <c r="AT148" s="130" t="e">
        <f t="shared" si="180"/>
        <v>#DIV/0!</v>
      </c>
      <c r="AU148" s="130">
        <f t="shared" si="180"/>
        <v>9.5852240302704638E-6</v>
      </c>
      <c r="BA148" s="130" t="s">
        <v>14</v>
      </c>
      <c r="BB148" s="130">
        <f t="shared" si="181"/>
        <v>1.5270117265457536E-84</v>
      </c>
      <c r="BC148" s="130">
        <f t="shared" si="181"/>
        <v>7.2348007827435275E-85</v>
      </c>
      <c r="BD148" s="130" t="e">
        <f t="shared" si="181"/>
        <v>#DIV/0!</v>
      </c>
      <c r="BE148" s="130">
        <f t="shared" si="181"/>
        <v>8.3049788945451809E-6</v>
      </c>
      <c r="BK148" s="130" t="s">
        <v>14</v>
      </c>
      <c r="BL148" s="130">
        <f t="shared" si="182"/>
        <v>1.620248747389334E-84</v>
      </c>
      <c r="BM148" s="130">
        <f t="shared" si="182"/>
        <v>7.7066286876717433E-85</v>
      </c>
      <c r="BN148" s="130" t="e">
        <f t="shared" si="182"/>
        <v>#DIV/0!</v>
      </c>
      <c r="BO148" s="130">
        <f t="shared" si="182"/>
        <v>8.7524019920060485E-6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8.3662353917942548E-48</v>
      </c>
      <c r="H151" s="130">
        <f>'Mode Choice Q'!T38</f>
        <v>4.32798095754655E-46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3.9105211278062685E-28</v>
      </c>
      <c r="H152" s="130">
        <f>'Mode Choice Q'!T39</f>
        <v>7.3192820481539175E-28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2.8876578288776159E-41</v>
      </c>
      <c r="F153" s="130">
        <f>'Mode Choice Q'!R40</f>
        <v>3.911097445310044E-28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5.4040029438436987E-41</v>
      </c>
      <c r="F154" s="130">
        <f>'Mode Choice Q'!R41</f>
        <v>7.3192820481539175E-28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1256.4908492374411</v>
      </c>
      <c r="F156" s="130" t="e">
        <f t="shared" si="183"/>
        <v>#DIV/0!</v>
      </c>
      <c r="G156" s="130">
        <f t="shared" si="183"/>
        <v>3.5254634742013279E-45</v>
      </c>
      <c r="H156" s="130">
        <f t="shared" si="183"/>
        <v>1.5968006964614817E-43</v>
      </c>
      <c r="N156" s="130" t="s">
        <v>11</v>
      </c>
      <c r="O156" s="148">
        <f t="shared" ref="O156:R159" si="184">O151*P122</f>
        <v>563.16519254621949</v>
      </c>
      <c r="P156" s="130" t="e">
        <f t="shared" si="184"/>
        <v>#DIV/0!</v>
      </c>
      <c r="Q156" s="130">
        <f t="shared" si="184"/>
        <v>1.136739723121028E-59</v>
      </c>
      <c r="R156" s="130">
        <f t="shared" si="184"/>
        <v>8.8030160712294969E-60</v>
      </c>
      <c r="W156" s="130" t="s">
        <v>11</v>
      </c>
      <c r="X156" s="148">
        <f t="shared" ref="X156:AA159" si="185">X151*Z122</f>
        <v>478.9832884128225</v>
      </c>
      <c r="Y156" s="130" t="e">
        <f t="shared" si="185"/>
        <v>#DIV/0!</v>
      </c>
      <c r="Z156" s="130">
        <f t="shared" si="185"/>
        <v>1.1437079348605758E-59</v>
      </c>
      <c r="AA156" s="130">
        <f t="shared" si="185"/>
        <v>8.8468104123398952E-60</v>
      </c>
      <c r="AG156" s="130" t="s">
        <v>11</v>
      </c>
      <c r="AH156" s="148">
        <f t="shared" ref="AH156:AK159" si="186">AH151*AJ122</f>
        <v>573.54274498210646</v>
      </c>
      <c r="AI156" s="130" t="e">
        <f t="shared" si="186"/>
        <v>#DIV/0!</v>
      </c>
      <c r="AJ156" s="130">
        <f t="shared" si="186"/>
        <v>1.3589775064179134E-59</v>
      </c>
      <c r="AK156" s="130">
        <f t="shared" si="186"/>
        <v>1.0523174351680873E-59</v>
      </c>
      <c r="AQ156" s="130" t="s">
        <v>11</v>
      </c>
      <c r="AR156" s="148">
        <f t="shared" ref="AR156:AU159" si="187">AR151*AT122</f>
        <v>531.46026871576782</v>
      </c>
      <c r="AS156" s="130" t="e">
        <f t="shared" si="187"/>
        <v>#DIV/0!</v>
      </c>
      <c r="AT156" s="130">
        <f t="shared" si="187"/>
        <v>1.5072177961654901E-59</v>
      </c>
      <c r="AU156" s="130">
        <f t="shared" si="187"/>
        <v>1.1712863152597493E-59</v>
      </c>
      <c r="BA156" s="130" t="s">
        <v>11</v>
      </c>
      <c r="BB156" s="148">
        <f t="shared" ref="BB156:BE159" si="188">BB151*BD122</f>
        <v>662.50362754695459</v>
      </c>
      <c r="BC156" s="130" t="e">
        <f t="shared" si="188"/>
        <v>#DIV/0!</v>
      </c>
      <c r="BD156" s="130">
        <f t="shared" si="188"/>
        <v>1.5460070604117822E-59</v>
      </c>
      <c r="BE156" s="130">
        <f t="shared" si="188"/>
        <v>1.1985371923742724E-59</v>
      </c>
      <c r="BK156" s="130" t="s">
        <v>11</v>
      </c>
      <c r="BL156" s="148">
        <f t="shared" ref="BL156:BO159" si="189">BL151*BN122</f>
        <v>712.38707806465004</v>
      </c>
      <c r="BM156" s="130" t="e">
        <f t="shared" si="189"/>
        <v>#DIV/0!</v>
      </c>
      <c r="BN156" s="130">
        <f t="shared" si="189"/>
        <v>1.6501637084862212E-59</v>
      </c>
      <c r="BO156" s="130">
        <f t="shared" si="189"/>
        <v>1.2800551729406597E-59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705.03604390632631</v>
      </c>
      <c r="G157" s="130">
        <f t="shared" si="183"/>
        <v>2.4157612253565903E-25</v>
      </c>
      <c r="H157" s="130">
        <f t="shared" si="183"/>
        <v>5.2619099487560861E-25</v>
      </c>
      <c r="N157" s="130" t="s">
        <v>12</v>
      </c>
      <c r="O157" s="130" t="e">
        <f t="shared" si="184"/>
        <v>#DIV/0!</v>
      </c>
      <c r="P157" s="148">
        <f t="shared" si="184"/>
        <v>245.35088683800308</v>
      </c>
      <c r="Q157" s="130">
        <f t="shared" si="184"/>
        <v>4.5803476362749629E-63</v>
      </c>
      <c r="R157" s="130">
        <f t="shared" si="184"/>
        <v>4.7146040581146408E-63</v>
      </c>
      <c r="W157" s="130" t="s">
        <v>12</v>
      </c>
      <c r="X157" s="130" t="e">
        <f t="shared" si="185"/>
        <v>#DIV/0!</v>
      </c>
      <c r="Y157" s="148">
        <f t="shared" si="185"/>
        <v>188.74590218793932</v>
      </c>
      <c r="Z157" s="130">
        <f t="shared" si="185"/>
        <v>4.4488580127482177E-63</v>
      </c>
      <c r="AA157" s="130">
        <f t="shared" si="185"/>
        <v>4.5740031355679287E-63</v>
      </c>
      <c r="AG157" s="130" t="s">
        <v>12</v>
      </c>
      <c r="AH157" s="130" t="e">
        <f t="shared" si="186"/>
        <v>#DIV/0!</v>
      </c>
      <c r="AI157" s="148">
        <f t="shared" si="186"/>
        <v>232.26162339264826</v>
      </c>
      <c r="AJ157" s="130">
        <f t="shared" si="186"/>
        <v>5.4008008495174581E-63</v>
      </c>
      <c r="AK157" s="130">
        <f t="shared" si="186"/>
        <v>5.5586456199060099E-63</v>
      </c>
      <c r="AQ157" s="130" t="s">
        <v>12</v>
      </c>
      <c r="AR157" s="130" t="e">
        <f t="shared" si="187"/>
        <v>#DIV/0!</v>
      </c>
      <c r="AS157" s="148">
        <f t="shared" si="187"/>
        <v>203.84948296939828</v>
      </c>
      <c r="AT157" s="130">
        <f t="shared" si="187"/>
        <v>5.8655996235739761E-63</v>
      </c>
      <c r="AU157" s="130">
        <f t="shared" si="187"/>
        <v>6.0586490679239642E-63</v>
      </c>
      <c r="BA157" s="130" t="s">
        <v>12</v>
      </c>
      <c r="BB157" s="130" t="e">
        <f t="shared" si="188"/>
        <v>#DIV/0!</v>
      </c>
      <c r="BC157" s="148">
        <f t="shared" si="188"/>
        <v>270.85428050658589</v>
      </c>
      <c r="BD157" s="130">
        <f t="shared" si="188"/>
        <v>6.1512278513034428E-63</v>
      </c>
      <c r="BE157" s="130">
        <f t="shared" si="188"/>
        <v>6.3383786957590154E-63</v>
      </c>
      <c r="BK157" s="130" t="s">
        <v>12</v>
      </c>
      <c r="BL157" s="130" t="e">
        <f t="shared" si="189"/>
        <v>#DIV/0!</v>
      </c>
      <c r="BM157" s="148">
        <f t="shared" si="189"/>
        <v>292.55638445506548</v>
      </c>
      <c r="BN157" s="130">
        <f t="shared" si="189"/>
        <v>6.5693884301725654E-63</v>
      </c>
      <c r="BO157" s="130">
        <f t="shared" si="189"/>
        <v>6.7733407618737271E-63</v>
      </c>
    </row>
    <row r="158" spans="4:67" x14ac:dyDescent="0.3">
      <c r="D158" s="130" t="s">
        <v>13</v>
      </c>
      <c r="E158" s="130">
        <f t="shared" si="183"/>
        <v>1.119529714966101E-38</v>
      </c>
      <c r="F158" s="130">
        <f t="shared" si="183"/>
        <v>2.5699132091043108E-25</v>
      </c>
      <c r="G158" s="148">
        <f t="shared" si="183"/>
        <v>14.848731050479582</v>
      </c>
      <c r="H158" s="130" t="e">
        <f t="shared" si="183"/>
        <v>#DIV/0!</v>
      </c>
      <c r="N158" s="130" t="s">
        <v>13</v>
      </c>
      <c r="O158" s="130">
        <f t="shared" si="184"/>
        <v>4.7021179054236111E-60</v>
      </c>
      <c r="P158" s="130">
        <f t="shared" si="184"/>
        <v>3.352045054559785E-63</v>
      </c>
      <c r="Q158" s="148">
        <f t="shared" si="184"/>
        <v>68.638661813121885</v>
      </c>
      <c r="R158" s="130" t="e">
        <f t="shared" si="184"/>
        <v>#DIV/0!</v>
      </c>
      <c r="W158" s="130" t="s">
        <v>13</v>
      </c>
      <c r="X158" s="130">
        <f t="shared" si="185"/>
        <v>5.22408765672398E-60</v>
      </c>
      <c r="Y158" s="130">
        <f t="shared" si="185"/>
        <v>3.4892824342788334E-63</v>
      </c>
      <c r="Z158" s="148">
        <f t="shared" si="185"/>
        <v>90.210126008077296</v>
      </c>
      <c r="AA158" s="130" t="e">
        <f t="shared" si="185"/>
        <v>#DIV/0!</v>
      </c>
      <c r="AG158" s="130" t="s">
        <v>13</v>
      </c>
      <c r="AH158" s="130">
        <f t="shared" si="186"/>
        <v>5.2896928294488032E-60</v>
      </c>
      <c r="AI158" s="130">
        <f t="shared" si="186"/>
        <v>3.5538421559054048E-63</v>
      </c>
      <c r="AJ158" s="148">
        <f t="shared" si="186"/>
        <v>90.641480890701885</v>
      </c>
      <c r="AK158" s="130" t="e">
        <f t="shared" si="186"/>
        <v>#DIV/0!</v>
      </c>
      <c r="AQ158" s="130" t="s">
        <v>13</v>
      </c>
      <c r="AR158" s="130">
        <f t="shared" si="187"/>
        <v>5.6286712092525521E-60</v>
      </c>
      <c r="AS158" s="130">
        <f t="shared" si="187"/>
        <v>3.6577178318375296E-63</v>
      </c>
      <c r="AT158" s="148">
        <f t="shared" si="187"/>
        <v>115.44128499145627</v>
      </c>
      <c r="AU158" s="130" t="e">
        <f t="shared" si="187"/>
        <v>#DIV/0!</v>
      </c>
      <c r="BA158" s="130" t="s">
        <v>13</v>
      </c>
      <c r="BB158" s="130">
        <f t="shared" si="188"/>
        <v>5.9124760652989487E-60</v>
      </c>
      <c r="BC158" s="130">
        <f t="shared" si="188"/>
        <v>4.0056076388183555E-63</v>
      </c>
      <c r="BD158" s="148">
        <f t="shared" si="188"/>
        <v>99.77980917812981</v>
      </c>
      <c r="BE158" s="130" t="e">
        <f t="shared" si="188"/>
        <v>#DIV/0!</v>
      </c>
      <c r="BK158" s="130" t="s">
        <v>13</v>
      </c>
      <c r="BL158" s="130">
        <f t="shared" si="189"/>
        <v>6.2592703471846238E-60</v>
      </c>
      <c r="BM158" s="130">
        <f t="shared" si="189"/>
        <v>4.2571725819820768E-63</v>
      </c>
      <c r="BN158" s="148">
        <f t="shared" si="189"/>
        <v>104.85394361931361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2.1930218700563208E-38</v>
      </c>
      <c r="F159" s="130">
        <f t="shared" si="183"/>
        <v>5.0347989316215533E-25</v>
      </c>
      <c r="G159" s="130" t="e">
        <f t="shared" si="183"/>
        <v>#DIV/0!</v>
      </c>
      <c r="H159" s="148">
        <f t="shared" si="183"/>
        <v>20.141150513693681</v>
      </c>
      <c r="N159" s="130" t="s">
        <v>14</v>
      </c>
      <c r="O159" s="130">
        <f t="shared" si="184"/>
        <v>4.9092666504186042E-60</v>
      </c>
      <c r="P159" s="130">
        <f t="shared" si="184"/>
        <v>3.500171236161805E-63</v>
      </c>
      <c r="Q159" s="130" t="e">
        <f t="shared" si="184"/>
        <v>#DIV/0!</v>
      </c>
      <c r="R159" s="148">
        <f t="shared" si="184"/>
        <v>82.137330397040003</v>
      </c>
      <c r="W159" s="130" t="s">
        <v>14</v>
      </c>
      <c r="X159" s="130">
        <f t="shared" si="185"/>
        <v>5.4451614464273439E-60</v>
      </c>
      <c r="Y159" s="130">
        <f t="shared" si="185"/>
        <v>3.6374142747558686E-63</v>
      </c>
      <c r="Z159" s="130" t="e">
        <f t="shared" si="185"/>
        <v>#DIV/0!</v>
      </c>
      <c r="AA159" s="148">
        <f t="shared" si="185"/>
        <v>107.64785776082248</v>
      </c>
      <c r="AG159" s="130" t="s">
        <v>14</v>
      </c>
      <c r="AH159" s="130">
        <f t="shared" si="186"/>
        <v>5.540056912869969E-60</v>
      </c>
      <c r="AI159" s="130">
        <f t="shared" si="186"/>
        <v>3.7225303286554696E-63</v>
      </c>
      <c r="AJ159" s="130" t="e">
        <f t="shared" si="186"/>
        <v>#DIV/0!</v>
      </c>
      <c r="AK159" s="148">
        <f t="shared" si="186"/>
        <v>108.7986416574754</v>
      </c>
      <c r="AQ159" s="130" t="s">
        <v>14</v>
      </c>
      <c r="AR159" s="130">
        <f t="shared" si="187"/>
        <v>5.8938317835677642E-60</v>
      </c>
      <c r="AS159" s="130">
        <f t="shared" si="187"/>
        <v>3.8305258067000329E-63</v>
      </c>
      <c r="AT159" s="130" t="e">
        <f t="shared" si="187"/>
        <v>#DIV/0!</v>
      </c>
      <c r="AU159" s="148">
        <f t="shared" si="187"/>
        <v>139.0331218265664</v>
      </c>
      <c r="BA159" s="130" t="s">
        <v>14</v>
      </c>
      <c r="BB159" s="130">
        <f t="shared" si="188"/>
        <v>6.2210402807973582E-60</v>
      </c>
      <c r="BC159" s="130">
        <f t="shared" si="188"/>
        <v>4.2152017087469269E-63</v>
      </c>
      <c r="BD159" s="130" t="e">
        <f t="shared" si="188"/>
        <v>#DIV/0!</v>
      </c>
      <c r="BE159" s="148">
        <f t="shared" si="188"/>
        <v>120.46323995828212</v>
      </c>
      <c r="BK159" s="130" t="s">
        <v>14</v>
      </c>
      <c r="BL159" s="130">
        <f t="shared" si="189"/>
        <v>6.600887568310692E-60</v>
      </c>
      <c r="BM159" s="130">
        <f t="shared" si="189"/>
        <v>4.4901021311375073E-63</v>
      </c>
      <c r="BN159" s="130" t="e">
        <f t="shared" si="189"/>
        <v>#DIV/0!</v>
      </c>
      <c r="BO159" s="148">
        <f t="shared" si="189"/>
        <v>126.95308618627281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1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-294.05845287896261</v>
      </c>
      <c r="J28" s="206">
        <f t="shared" si="7"/>
        <v>-298.00452019731415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-292.91212137538508</v>
      </c>
      <c r="J29" s="206">
        <f t="shared" si="10"/>
        <v>-293.53896297180972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-309.11279025428308</v>
      </c>
      <c r="H30" s="206">
        <f t="shared" si="10"/>
        <v>-292.9122687406649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-309.73948448542791</v>
      </c>
      <c r="H31" s="206">
        <f t="shared" si="10"/>
        <v>-293.53896297180972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1.9590095703512147E-128</v>
      </c>
      <c r="J33" s="206">
        <f t="shared" si="13"/>
        <v>3.7868778446813929E-130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6.1642749846076696E-128</v>
      </c>
      <c r="J34" s="206">
        <f t="shared" si="16"/>
        <v>3.2934278808118749E-128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5.675719275474659E-135</v>
      </c>
      <c r="H35" s="206">
        <f t="shared" si="16"/>
        <v>6.1633666514297342E-128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3.0328509015723486E-135</v>
      </c>
      <c r="H36" s="206">
        <f t="shared" si="16"/>
        <v>3.2934278808118749E-128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2.0535696561467215E-72</v>
      </c>
      <c r="O38" s="206">
        <f t="shared" si="20"/>
        <v>1.0623428520210824E-70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8.3662353917942548E-48</v>
      </c>
      <c r="T38" s="206">
        <f t="shared" si="21"/>
        <v>4.32798095754655E-46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6.7118594248241428E-50</v>
      </c>
      <c r="O39" s="206">
        <f t="shared" si="20"/>
        <v>1.2562518035903519E-49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3.9105211278062685E-28</v>
      </c>
      <c r="T39" s="206">
        <f t="shared" si="21"/>
        <v>7.3192820481539175E-28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7.0880225298631272E-66</v>
      </c>
      <c r="M40" s="206">
        <f t="shared" si="20"/>
        <v>6.7128485927490774E-50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2.8876578288776159E-41</v>
      </c>
      <c r="R40" s="206">
        <f t="shared" si="21"/>
        <v>3.911097445310044E-28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1.3264623749517722E-65</v>
      </c>
      <c r="M41" s="206">
        <f t="shared" si="20"/>
        <v>1.2562518035903519E-49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5.4040029438436987E-41</v>
      </c>
      <c r="R41" s="206">
        <f t="shared" si="21"/>
        <v>7.3192820481539175E-28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14.071525064642138</v>
      </c>
      <c r="J46">
        <f>'Trip Length Frequency'!L28</f>
        <v>14.253212403762333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14.018744941083156</v>
      </c>
      <c r="J47">
        <f>'Trip Length Frequency'!L29</f>
        <v>14.04760638021132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14.764666432813804</v>
      </c>
      <c r="H48">
        <f>'Trip Length Frequency'!J30</f>
        <v>14.018751726169016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14.79352108685611</v>
      </c>
      <c r="H49">
        <f>'Trip Length Frequency'!J31</f>
        <v>14.047606380211322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80" zoomScale="76" zoomScaleNormal="76" workbookViewId="0">
      <selection activeCell="F25" sqref="F25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Gravity!AH134</f>
        <v>4.9537777375700342E-86</v>
      </c>
      <c r="G25" s="4" t="e">
        <f>Gravity!AI134</f>
        <v>#DIV/0!</v>
      </c>
      <c r="H25" s="4">
        <f>Gravity!AJ134</f>
        <v>1081.4363931826215</v>
      </c>
      <c r="I25" s="4">
        <f>Gravity!AK134</f>
        <v>837.40486225634459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Gravity!AH135</f>
        <v>#DIV/0!</v>
      </c>
      <c r="G26" s="4">
        <f>Gravity!AI135</f>
        <v>2.006079702551677E-86</v>
      </c>
      <c r="H26" s="4">
        <f>Gravity!AJ135</f>
        <v>1113.785355400709</v>
      </c>
      <c r="I26" s="4">
        <f>Gravity!AK135</f>
        <v>1146.3370451563244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Gravity!AH136</f>
        <v>420.9390006462645</v>
      </c>
      <c r="G27" s="4">
        <f>Gravity!AI136</f>
        <v>732.8945204500136</v>
      </c>
      <c r="H27" s="4">
        <f>Gravity!AJ136</f>
        <v>7.8288454359360297E-87</v>
      </c>
      <c r="I27" s="4" t="e">
        <f>Gravity!AK136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Gravity!AH137</f>
        <v>440.86227605581314</v>
      </c>
      <c r="G28" s="4">
        <f>Gravity!AI137</f>
        <v>767.68240129829803</v>
      </c>
      <c r="H28" s="4" t="e">
        <f>Gravity!AJ137</f>
        <v>#DIV/0!</v>
      </c>
      <c r="I28" s="4">
        <f>Gravity!AK137</f>
        <v>9.3971076024591014E-87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1081.4363931826215</v>
      </c>
      <c r="D36" s="31">
        <f>E36-H36</f>
        <v>0</v>
      </c>
      <c r="E36">
        <f>W6*G66+(W6*0.17/X6^3.8)*(G66^4.8/4.8)</f>
        <v>2969.5684769353866</v>
      </c>
      <c r="F36" s="258"/>
      <c r="G36" s="32" t="s">
        <v>62</v>
      </c>
      <c r="H36" s="33">
        <f>W6*G66+0.17*W6/X6^3.8*G66^4.8/4.8</f>
        <v>2969.5684769353866</v>
      </c>
      <c r="I36" s="32" t="s">
        <v>63</v>
      </c>
      <c r="J36" s="33">
        <f>W6*(1+0.17*(G66/X6)^3.8)</f>
        <v>2.5125218830640819</v>
      </c>
      <c r="K36" s="34">
        <v>1</v>
      </c>
      <c r="L36" s="35" t="s">
        <v>61</v>
      </c>
      <c r="M36" s="36" t="s">
        <v>64</v>
      </c>
      <c r="N36" s="37">
        <f>J36+J54+J51</f>
        <v>15.037249033422734</v>
      </c>
      <c r="O36" s="38" t="s">
        <v>65</v>
      </c>
      <c r="P36" s="39">
        <v>0</v>
      </c>
      <c r="Q36" s="39">
        <f>IF(P36&lt;=0,0,P36)</f>
        <v>0</v>
      </c>
      <c r="R36" s="40">
        <f>G58</f>
        <v>1081.4363918637869</v>
      </c>
      <c r="S36" s="40" t="s">
        <v>39</v>
      </c>
      <c r="T36" s="40">
        <f>I58</f>
        <v>1081.4363931826215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837.40486225634459</v>
      </c>
      <c r="D37" s="31">
        <f t="shared" ref="D37:D54" si="1">E37-H37</f>
        <v>0</v>
      </c>
      <c r="E37">
        <f t="shared" ref="E37:E54" si="2">W7*G67+(W7*0.17/X7^3.8)*(G67^4.8/4.8)</f>
        <v>253.21972670672426</v>
      </c>
      <c r="F37" s="258"/>
      <c r="G37" s="44" t="s">
        <v>67</v>
      </c>
      <c r="H37" s="33">
        <f t="shared" ref="H37:H53" si="3">W7*G67+0.17*W7/X7^3.8*G67^4.8/4.8</f>
        <v>253.21972670672426</v>
      </c>
      <c r="I37" s="44" t="s">
        <v>68</v>
      </c>
      <c r="J37" s="33">
        <f t="shared" ref="J37:J54" si="4">W7*(1+0.17*(G67/X7)^3.8)</f>
        <v>2.5000151481175008</v>
      </c>
      <c r="K37" s="34">
        <v>2</v>
      </c>
      <c r="L37" s="45"/>
      <c r="M37" s="46" t="s">
        <v>69</v>
      </c>
      <c r="N37" s="47">
        <f>J36+J47+J39+J40+J51</f>
        <v>14.028502033394547</v>
      </c>
      <c r="O37" s="48" t="s">
        <v>70</v>
      </c>
      <c r="P37" s="39">
        <v>617.33843321909183</v>
      </c>
      <c r="Q37" s="39">
        <f t="shared" ref="Q37:Q60" si="5">IF(P37&lt;=0,0,P37)</f>
        <v>617.33843321909183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1113.785355400709</v>
      </c>
      <c r="D38" s="31">
        <f t="shared" si="1"/>
        <v>0</v>
      </c>
      <c r="E38">
        <f t="shared" si="2"/>
        <v>2086.5021970589473</v>
      </c>
      <c r="F38" s="258"/>
      <c r="G38" s="44" t="s">
        <v>72</v>
      </c>
      <c r="H38" s="33">
        <f t="shared" si="3"/>
        <v>2086.5021970589473</v>
      </c>
      <c r="I38" s="44" t="s">
        <v>73</v>
      </c>
      <c r="J38" s="33">
        <f t="shared" si="4"/>
        <v>2.5152754875311958</v>
      </c>
      <c r="K38" s="34">
        <v>3</v>
      </c>
      <c r="L38" s="45"/>
      <c r="M38" s="46" t="s">
        <v>74</v>
      </c>
      <c r="N38" s="47">
        <f>J36+J47+J39+J49+J43</f>
        <v>14.402966544412557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1146.3370451563244</v>
      </c>
      <c r="D39" s="31">
        <f t="shared" si="1"/>
        <v>0</v>
      </c>
      <c r="E39">
        <f t="shared" si="2"/>
        <v>7379.314005361538</v>
      </c>
      <c r="F39" s="258"/>
      <c r="G39" s="44" t="s">
        <v>77</v>
      </c>
      <c r="H39" s="33">
        <f t="shared" si="3"/>
        <v>7379.314005361538</v>
      </c>
      <c r="I39" s="44" t="s">
        <v>78</v>
      </c>
      <c r="J39" s="33">
        <f t="shared" si="4"/>
        <v>3.8750646421645749</v>
      </c>
      <c r="K39" s="34">
        <v>4</v>
      </c>
      <c r="L39" s="45"/>
      <c r="M39" s="46" t="s">
        <v>79</v>
      </c>
      <c r="N39" s="47">
        <f>J36+J47+J48+J42+J43</f>
        <v>14.402968482099363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2971.0361097236914</v>
      </c>
      <c r="F40" s="258"/>
      <c r="G40" s="44" t="s">
        <v>81</v>
      </c>
      <c r="H40" s="33">
        <f t="shared" si="3"/>
        <v>2971.0361097236914</v>
      </c>
      <c r="I40" s="44" t="s">
        <v>82</v>
      </c>
      <c r="J40" s="33">
        <f t="shared" si="4"/>
        <v>2.5577340626420448</v>
      </c>
      <c r="K40" s="34">
        <v>5</v>
      </c>
      <c r="L40" s="45"/>
      <c r="M40" s="46" t="s">
        <v>83</v>
      </c>
      <c r="N40" s="47">
        <f>J45+J38+J39+J40+J51</f>
        <v>14.028499542448847</v>
      </c>
      <c r="O40" s="48" t="s">
        <v>84</v>
      </c>
      <c r="P40" s="39">
        <v>464.09795864469498</v>
      </c>
      <c r="Q40" s="39">
        <f t="shared" si="5"/>
        <v>464.09795864469498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6159.6112996211004</v>
      </c>
      <c r="F41" s="258"/>
      <c r="G41" s="44" t="s">
        <v>85</v>
      </c>
      <c r="H41" s="33">
        <f t="shared" si="3"/>
        <v>6159.6112996211004</v>
      </c>
      <c r="I41" s="44" t="s">
        <v>86</v>
      </c>
      <c r="J41" s="33">
        <f t="shared" si="4"/>
        <v>4.1954140578707291</v>
      </c>
      <c r="K41" s="34">
        <v>6</v>
      </c>
      <c r="L41" s="45"/>
      <c r="M41" s="46" t="s">
        <v>87</v>
      </c>
      <c r="N41" s="47">
        <f>J45+J38+J39+J49+J43</f>
        <v>14.402964053466857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5625.0548508795764</v>
      </c>
      <c r="F42" s="258"/>
      <c r="G42" s="44" t="s">
        <v>89</v>
      </c>
      <c r="H42" s="33">
        <f t="shared" si="3"/>
        <v>5625.0548508795764</v>
      </c>
      <c r="I42" s="44" t="s">
        <v>90</v>
      </c>
      <c r="J42" s="33">
        <f t="shared" si="4"/>
        <v>2.6364514067467755</v>
      </c>
      <c r="K42" s="34">
        <v>7</v>
      </c>
      <c r="L42" s="45"/>
      <c r="M42" s="46" t="s">
        <v>91</v>
      </c>
      <c r="N42" s="47">
        <f>J45+J38+J48+J42+J43</f>
        <v>14.40296599115366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2625.22472594794</v>
      </c>
      <c r="F43" s="258"/>
      <c r="G43" s="44" t="s">
        <v>93</v>
      </c>
      <c r="H43" s="33">
        <f t="shared" si="3"/>
        <v>2625.22472594794</v>
      </c>
      <c r="I43" s="44" t="s">
        <v>94</v>
      </c>
      <c r="J43" s="33">
        <f t="shared" si="4"/>
        <v>2.9455394109069033</v>
      </c>
      <c r="K43" s="34">
        <v>8</v>
      </c>
      <c r="L43" s="53"/>
      <c r="M43" s="54" t="s">
        <v>95</v>
      </c>
      <c r="N43" s="55">
        <f>J45+J46+J41+J42+J43</f>
        <v>14.833103075276785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14.220780575017475</v>
      </c>
      <c r="O44" s="38" t="s">
        <v>100</v>
      </c>
      <c r="P44" s="39">
        <v>535.98505353666246</v>
      </c>
      <c r="Q44" s="39">
        <f t="shared" si="5"/>
        <v>535.98505353666246</v>
      </c>
      <c r="R44" s="40">
        <f>G59</f>
        <v>837.40486005583784</v>
      </c>
      <c r="S44" s="40" t="s">
        <v>39</v>
      </c>
      <c r="T44" s="40">
        <f>I59</f>
        <v>837.40486225634459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1839.1270387834822</v>
      </c>
      <c r="F45" s="258"/>
      <c r="G45" s="44" t="s">
        <v>101</v>
      </c>
      <c r="H45" s="33">
        <f t="shared" si="3"/>
        <v>1839.1270387834822</v>
      </c>
      <c r="I45" s="44" t="s">
        <v>102</v>
      </c>
      <c r="J45" s="33">
        <f t="shared" si="4"/>
        <v>2.5556981997523782</v>
      </c>
      <c r="K45" s="34">
        <v>10</v>
      </c>
      <c r="L45" s="45"/>
      <c r="M45" s="46" t="s">
        <v>103</v>
      </c>
      <c r="N45" s="47">
        <f>J36+J47+J48+J42+J50</f>
        <v>14.220782512704279</v>
      </c>
      <c r="O45" s="48" t="s">
        <v>104</v>
      </c>
      <c r="P45" s="39">
        <v>33.265709754749608</v>
      </c>
      <c r="Q45" s="39">
        <f t="shared" si="5"/>
        <v>33.265709754749608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14.220778084071775</v>
      </c>
      <c r="O46" s="48" t="s">
        <v>108</v>
      </c>
      <c r="P46" s="39">
        <v>235.52973795607167</v>
      </c>
      <c r="Q46" s="39">
        <f t="shared" si="5"/>
        <v>235.52973795607167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2980.9232485955636</v>
      </c>
      <c r="F47" s="258"/>
      <c r="G47" s="44" t="s">
        <v>109</v>
      </c>
      <c r="H47" s="33">
        <f t="shared" si="3"/>
        <v>2980.9232485955636</v>
      </c>
      <c r="I47" s="44" t="s">
        <v>110</v>
      </c>
      <c r="J47" s="33">
        <f t="shared" si="4"/>
        <v>2.5584542951651952</v>
      </c>
      <c r="K47" s="34">
        <v>12</v>
      </c>
      <c r="L47" s="45"/>
      <c r="M47" s="46" t="s">
        <v>111</v>
      </c>
      <c r="N47" s="47">
        <f>J45+J38+J48+J42+J50</f>
        <v>14.220780021758578</v>
      </c>
      <c r="O47" s="48" t="s">
        <v>112</v>
      </c>
      <c r="P47" s="39">
        <v>32.62435880835406</v>
      </c>
      <c r="Q47" s="39">
        <f t="shared" si="5"/>
        <v>32.62435880835406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247.0877775130765</v>
      </c>
      <c r="F48" s="258"/>
      <c r="G48" s="44" t="s">
        <v>113</v>
      </c>
      <c r="H48" s="33">
        <f t="shared" si="3"/>
        <v>247.0877775130765</v>
      </c>
      <c r="I48" s="44" t="s">
        <v>114</v>
      </c>
      <c r="J48" s="33">
        <f t="shared" si="4"/>
        <v>3.7500014862164073</v>
      </c>
      <c r="K48" s="34">
        <v>13</v>
      </c>
      <c r="L48" s="45"/>
      <c r="M48" s="46" t="s">
        <v>115</v>
      </c>
      <c r="N48" s="47">
        <f>J45+J46+J41+J42+J50</f>
        <v>14.650917105881703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1930.6171264373197</v>
      </c>
      <c r="F49" s="258"/>
      <c r="G49" s="44" t="s">
        <v>117</v>
      </c>
      <c r="H49" s="33">
        <f t="shared" si="3"/>
        <v>1930.6171264373197</v>
      </c>
      <c r="I49" s="44" t="s">
        <v>118</v>
      </c>
      <c r="J49" s="33">
        <f t="shared" si="4"/>
        <v>2.5113863131118035</v>
      </c>
      <c r="K49" s="34">
        <v>14</v>
      </c>
      <c r="L49" s="53"/>
      <c r="M49" s="54" t="s">
        <v>119</v>
      </c>
      <c r="N49" s="55">
        <f>J45+J46+J53+J44</f>
        <v>15.055698199752378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5068.1933584072467</v>
      </c>
      <c r="F50" s="258"/>
      <c r="G50" s="44" t="s">
        <v>121</v>
      </c>
      <c r="H50" s="33">
        <f t="shared" si="3"/>
        <v>5068.1933584072467</v>
      </c>
      <c r="I50" s="44" t="s">
        <v>122</v>
      </c>
      <c r="J50" s="33">
        <f t="shared" si="4"/>
        <v>2.7633534415118204</v>
      </c>
      <c r="K50" s="34">
        <v>15</v>
      </c>
      <c r="L50" s="35" t="s">
        <v>71</v>
      </c>
      <c r="M50" s="36" t="s">
        <v>123</v>
      </c>
      <c r="N50" s="37">
        <f>J37+J46+J41+J42+J43</f>
        <v>14.777420023641909</v>
      </c>
      <c r="O50" s="38" t="s">
        <v>124</v>
      </c>
      <c r="P50" s="39">
        <v>0</v>
      </c>
      <c r="Q50" s="39">
        <f t="shared" si="5"/>
        <v>0</v>
      </c>
      <c r="R50" s="40">
        <f>G60</f>
        <v>1113.7853548119936</v>
      </c>
      <c r="S50" s="40" t="s">
        <v>39</v>
      </c>
      <c r="T50" s="40">
        <f>I60</f>
        <v>1113.785355400709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2962.9031779676106</v>
      </c>
      <c r="F51" s="258"/>
      <c r="G51" s="44" t="s">
        <v>125</v>
      </c>
      <c r="H51" s="33">
        <f t="shared" si="3"/>
        <v>2962.9031779676106</v>
      </c>
      <c r="I51" s="44" t="s">
        <v>126</v>
      </c>
      <c r="J51" s="33">
        <f t="shared" si="4"/>
        <v>2.5247271503586526</v>
      </c>
      <c r="K51" s="34">
        <v>16</v>
      </c>
      <c r="L51" s="45"/>
      <c r="M51" s="46" t="s">
        <v>127</v>
      </c>
      <c r="N51" s="47">
        <f>J37+J38+J39+J40+J51</f>
        <v>13.972816490813967</v>
      </c>
      <c r="O51" s="48" t="s">
        <v>128</v>
      </c>
      <c r="P51" s="39">
        <v>101.28776282277866</v>
      </c>
      <c r="Q51" s="39">
        <f t="shared" si="5"/>
        <v>101.28776282277866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6159.6112996211004</v>
      </c>
      <c r="F52" s="258"/>
      <c r="G52" s="44" t="s">
        <v>129</v>
      </c>
      <c r="H52" s="33">
        <f t="shared" si="3"/>
        <v>6159.6112996211004</v>
      </c>
      <c r="I52" s="44" t="s">
        <v>130</v>
      </c>
      <c r="J52" s="33">
        <f t="shared" si="4"/>
        <v>4.1954140578707291</v>
      </c>
      <c r="K52" s="34">
        <v>17</v>
      </c>
      <c r="L52" s="45"/>
      <c r="M52" s="46" t="s">
        <v>131</v>
      </c>
      <c r="N52" s="47">
        <f>J37+J38+J39+J49+J43</f>
        <v>14.347281001831977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14.347282939518783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13.972818933395137</v>
      </c>
      <c r="O54" s="56" t="s">
        <v>140</v>
      </c>
      <c r="P54" s="39">
        <v>1012.4975919892148</v>
      </c>
      <c r="Q54" s="39">
        <f t="shared" si="5"/>
        <v>1012.4975919892148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51257.994419560302</v>
      </c>
      <c r="K55" s="34">
        <v>20</v>
      </c>
      <c r="L55" s="35" t="s">
        <v>76</v>
      </c>
      <c r="M55" s="36" t="s">
        <v>142</v>
      </c>
      <c r="N55" s="37">
        <f>J37+J38+J39+J49+J50</f>
        <v>14.165095032436895</v>
      </c>
      <c r="O55" s="38" t="s">
        <v>143</v>
      </c>
      <c r="P55" s="39">
        <v>0</v>
      </c>
      <c r="Q55" s="39">
        <f t="shared" si="5"/>
        <v>0</v>
      </c>
      <c r="R55" s="40">
        <f>G61</f>
        <v>1146.3370451563244</v>
      </c>
      <c r="S55" s="40" t="s">
        <v>39</v>
      </c>
      <c r="T55" s="40">
        <f>I61</f>
        <v>1146.3370451563244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14.165096970123699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14.595234054246827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1081.4363918637869</v>
      </c>
      <c r="H58" s="68" t="s">
        <v>39</v>
      </c>
      <c r="I58" s="69">
        <f>C36</f>
        <v>1081.4363931826215</v>
      </c>
      <c r="K58" s="34">
        <v>23</v>
      </c>
      <c r="L58" s="45"/>
      <c r="M58" s="46" t="s">
        <v>149</v>
      </c>
      <c r="N58" s="47">
        <f>J37+J46+J53+J44</f>
        <v>15.000015148117502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837.40486005583784</v>
      </c>
      <c r="H59" s="68" t="s">
        <v>39</v>
      </c>
      <c r="I59" s="69">
        <f t="shared" ref="I59:I60" si="6">C37</f>
        <v>837.40486225634459</v>
      </c>
      <c r="K59" s="34">
        <v>24</v>
      </c>
      <c r="L59" s="45"/>
      <c r="M59" s="46" t="s">
        <v>151</v>
      </c>
      <c r="N59" s="47">
        <f>J52+J53+J44</f>
        <v>14.195414057870728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1113.7853548119936</v>
      </c>
      <c r="H60" s="68" t="s">
        <v>39</v>
      </c>
      <c r="I60" s="69">
        <f t="shared" si="6"/>
        <v>1113.785355400709</v>
      </c>
      <c r="K60" s="34">
        <v>25</v>
      </c>
      <c r="L60" s="53"/>
      <c r="M60" s="54" t="s">
        <v>153</v>
      </c>
      <c r="N60" s="55">
        <f>J52+J41+J42+J50</f>
        <v>13.790632964000054</v>
      </c>
      <c r="O60" s="56" t="s">
        <v>154</v>
      </c>
      <c r="P60" s="39">
        <v>1146.3370451563244</v>
      </c>
      <c r="Q60" s="71">
        <f t="shared" si="5"/>
        <v>1146.3370451563244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1146.3370451563244</v>
      </c>
      <c r="H61" s="74" t="s">
        <v>39</v>
      </c>
      <c r="I61" s="69">
        <f>C39</f>
        <v>1146.3370451563244</v>
      </c>
      <c r="K61" s="264" t="s">
        <v>155</v>
      </c>
      <c r="L61" s="264"/>
      <c r="M61" s="264"/>
      <c r="N61" s="76">
        <f>SUM(N36:N60)</f>
        <v>359.45806287085907</v>
      </c>
      <c r="U61" s="77" t="s">
        <v>156</v>
      </c>
      <c r="V61" s="78">
        <f>SUMPRODUCT($Q$36:$Q$60,V36:V60)</f>
        <v>1186.5891965105041</v>
      </c>
      <c r="W61" s="78">
        <f>SUMPRODUCT($Q$36:$Q$60,W36:W60)</f>
        <v>101.28776282277866</v>
      </c>
      <c r="X61" s="78">
        <f t="shared" ref="X61:AN61" si="7">SUMPRODUCT($Q$36:$Q$60,X36:X60)</f>
        <v>833.53981823189929</v>
      </c>
      <c r="Y61" s="78">
        <f t="shared" si="7"/>
        <v>1954.2389461792995</v>
      </c>
      <c r="Z61" s="78">
        <f t="shared" si="7"/>
        <v>1182.7241546865655</v>
      </c>
      <c r="AA61" s="78">
        <f t="shared" si="7"/>
        <v>2158.8346371455391</v>
      </c>
      <c r="AB61" s="78">
        <f t="shared" si="7"/>
        <v>2224.7247057086429</v>
      </c>
      <c r="AC61" s="78">
        <f t="shared" si="7"/>
        <v>1012.4975919892148</v>
      </c>
      <c r="AD61" s="78">
        <f t="shared" si="7"/>
        <v>0</v>
      </c>
      <c r="AE61" s="78">
        <f t="shared" si="7"/>
        <v>732.25205540912066</v>
      </c>
      <c r="AF61" s="78">
        <f t="shared" si="7"/>
        <v>0</v>
      </c>
      <c r="AG61" s="78">
        <f t="shared" si="7"/>
        <v>1186.5891965105041</v>
      </c>
      <c r="AH61" s="78">
        <f t="shared" si="7"/>
        <v>65.890068563103682</v>
      </c>
      <c r="AI61" s="78">
        <f t="shared" si="7"/>
        <v>771.51479149273416</v>
      </c>
      <c r="AJ61" s="78">
        <f t="shared" si="7"/>
        <v>1983.7419052121622</v>
      </c>
      <c r="AK61" s="78">
        <f t="shared" si="7"/>
        <v>1182.7241546865655</v>
      </c>
      <c r="AL61" s="78">
        <f t="shared" si="7"/>
        <v>2158.8346371455391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0.39552973217016801</v>
      </c>
      <c r="W64">
        <f t="shared" ref="W64:AN64" si="8">W61/W63</f>
        <v>6.7525175215185779E-2</v>
      </c>
      <c r="X64">
        <f t="shared" si="8"/>
        <v>0.41676990911594963</v>
      </c>
      <c r="Y64">
        <f t="shared" si="8"/>
        <v>0.6514129820597665</v>
      </c>
      <c r="Z64">
        <f t="shared" si="8"/>
        <v>0.59136207734328272</v>
      </c>
      <c r="AA64">
        <f t="shared" si="8"/>
        <v>1.4392230914303594</v>
      </c>
      <c r="AB64">
        <f t="shared" si="8"/>
        <v>0.741574901902881</v>
      </c>
      <c r="AC64">
        <f t="shared" si="8"/>
        <v>1.0124975919892147</v>
      </c>
      <c r="AD64">
        <f t="shared" si="8"/>
        <v>0</v>
      </c>
      <c r="AE64">
        <f t="shared" si="8"/>
        <v>0.58580164432729653</v>
      </c>
      <c r="AF64">
        <f t="shared" si="8"/>
        <v>0</v>
      </c>
      <c r="AG64">
        <f t="shared" si="8"/>
        <v>0.59329459825525199</v>
      </c>
      <c r="AH64">
        <f t="shared" si="8"/>
        <v>3.2945034281551842E-2</v>
      </c>
      <c r="AI64">
        <f t="shared" si="8"/>
        <v>0.38575739574636708</v>
      </c>
      <c r="AJ64">
        <f t="shared" si="8"/>
        <v>0.88166306898318325</v>
      </c>
      <c r="AK64">
        <f t="shared" si="8"/>
        <v>0.4730896618746262</v>
      </c>
      <c r="AL64">
        <f t="shared" si="8"/>
        <v>1.4392230914303594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1186.5891965105041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101.28776282277866</v>
      </c>
      <c r="H67" s="6"/>
      <c r="U67" t="s">
        <v>162</v>
      </c>
      <c r="V67" s="82">
        <f>AA15*(1+0.17*(V61/AA16)^3.8)</f>
        <v>2.5125218830640819</v>
      </c>
      <c r="W67" s="82">
        <f t="shared" ref="W67:AN67" si="9">AB15*(1+0.17*(W61/AB16)^3.8)</f>
        <v>2.5000151481175008</v>
      </c>
      <c r="X67" s="82">
        <f t="shared" si="9"/>
        <v>2.5152754875311958</v>
      </c>
      <c r="Y67" s="82">
        <f t="shared" si="9"/>
        <v>3.8750646421645749</v>
      </c>
      <c r="Z67" s="82">
        <f t="shared" si="9"/>
        <v>2.5577340626420448</v>
      </c>
      <c r="AA67" s="82">
        <f t="shared" si="9"/>
        <v>4.1954140578707291</v>
      </c>
      <c r="AB67" s="82">
        <f t="shared" si="9"/>
        <v>2.6364514067467755</v>
      </c>
      <c r="AC67" s="82">
        <f t="shared" si="9"/>
        <v>2.9455394109069033</v>
      </c>
      <c r="AD67" s="82">
        <f t="shared" si="9"/>
        <v>2.5</v>
      </c>
      <c r="AE67" s="82">
        <f t="shared" si="9"/>
        <v>2.5556981997523782</v>
      </c>
      <c r="AF67" s="82">
        <f t="shared" si="9"/>
        <v>2.5</v>
      </c>
      <c r="AG67" s="82">
        <f t="shared" si="9"/>
        <v>2.5584542951651952</v>
      </c>
      <c r="AH67" s="82">
        <f t="shared" si="9"/>
        <v>3.7500014862164073</v>
      </c>
      <c r="AI67" s="82">
        <f t="shared" si="9"/>
        <v>2.5113863131118035</v>
      </c>
      <c r="AJ67" s="82">
        <f t="shared" si="9"/>
        <v>2.7633534415118204</v>
      </c>
      <c r="AK67" s="82">
        <f t="shared" si="9"/>
        <v>2.5247271503586526</v>
      </c>
      <c r="AL67" s="82">
        <f t="shared" si="9"/>
        <v>4.1954140578707291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833.53981823189929</v>
      </c>
      <c r="H68" s="6"/>
    </row>
    <row r="69" spans="6:40" x14ac:dyDescent="0.3">
      <c r="F69" s="4" t="s">
        <v>45</v>
      </c>
      <c r="G69" s="4">
        <f>Y61</f>
        <v>1954.2389461792995</v>
      </c>
      <c r="H69" s="6"/>
    </row>
    <row r="70" spans="6:40" x14ac:dyDescent="0.3">
      <c r="F70" s="4" t="s">
        <v>46</v>
      </c>
      <c r="G70" s="4">
        <f>Z61</f>
        <v>1182.7241546865655</v>
      </c>
      <c r="U70" s="41" t="s">
        <v>65</v>
      </c>
      <c r="V70">
        <f t="shared" ref="V70:V94" si="10">SUMPRODUCT($V$67:$AN$67,V36:AN36)</f>
        <v>15.037249033422734</v>
      </c>
      <c r="X70">
        <v>15.000195603366421</v>
      </c>
    </row>
    <row r="71" spans="6:40" x14ac:dyDescent="0.3">
      <c r="F71" s="4" t="s">
        <v>47</v>
      </c>
      <c r="G71" s="4">
        <f>AA61</f>
        <v>2158.8346371455391</v>
      </c>
      <c r="U71" s="41" t="s">
        <v>70</v>
      </c>
      <c r="V71">
        <f t="shared" si="10"/>
        <v>14.028502033394549</v>
      </c>
      <c r="X71">
        <v>13.75090229828113</v>
      </c>
    </row>
    <row r="72" spans="6:40" x14ac:dyDescent="0.3">
      <c r="F72" s="4" t="s">
        <v>48</v>
      </c>
      <c r="G72" s="4">
        <f>AB61</f>
        <v>2224.7247057086429</v>
      </c>
      <c r="U72" s="41" t="s">
        <v>75</v>
      </c>
      <c r="V72">
        <f t="shared" si="10"/>
        <v>14.402966544412557</v>
      </c>
      <c r="X72">
        <v>14.225219683523857</v>
      </c>
    </row>
    <row r="73" spans="6:40" x14ac:dyDescent="0.3">
      <c r="F73" s="4" t="s">
        <v>49</v>
      </c>
      <c r="G73" s="4">
        <f>AC61</f>
        <v>1012.4975919892148</v>
      </c>
      <c r="U73" s="41" t="s">
        <v>80</v>
      </c>
      <c r="V73">
        <f t="shared" si="10"/>
        <v>14.402968482099363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14.028499542448845</v>
      </c>
      <c r="X74">
        <v>13.805151472614</v>
      </c>
    </row>
    <row r="75" spans="6:40" x14ac:dyDescent="0.3">
      <c r="F75" s="4" t="s">
        <v>51</v>
      </c>
      <c r="G75" s="4">
        <f>AE61</f>
        <v>732.25205540912066</v>
      </c>
      <c r="U75" s="41" t="s">
        <v>88</v>
      </c>
      <c r="V75">
        <f t="shared" si="10"/>
        <v>14.402964053466855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14.402965991153659</v>
      </c>
      <c r="X76">
        <v>14.326575531725375</v>
      </c>
    </row>
    <row r="77" spans="6:40" x14ac:dyDescent="0.3">
      <c r="F77" s="4" t="s">
        <v>53</v>
      </c>
      <c r="G77" s="4">
        <f>AG61</f>
        <v>1186.5891965105041</v>
      </c>
      <c r="U77" s="41" t="s">
        <v>96</v>
      </c>
      <c r="V77">
        <f t="shared" si="10"/>
        <v>14.833103075276785</v>
      </c>
      <c r="X77">
        <v>13.750902037729439</v>
      </c>
    </row>
    <row r="78" spans="6:40" x14ac:dyDescent="0.3">
      <c r="F78" s="4" t="s">
        <v>54</v>
      </c>
      <c r="G78" s="4">
        <f>AH61</f>
        <v>65.890068563103682</v>
      </c>
      <c r="U78" s="41" t="s">
        <v>100</v>
      </c>
      <c r="V78">
        <f t="shared" si="10"/>
        <v>14.220780575017475</v>
      </c>
      <c r="X78">
        <v>13.750771910176033</v>
      </c>
    </row>
    <row r="79" spans="6:40" x14ac:dyDescent="0.3">
      <c r="F79" s="4" t="s">
        <v>55</v>
      </c>
      <c r="G79" s="4">
        <f>AI61</f>
        <v>771.51479149273416</v>
      </c>
      <c r="U79" s="41" t="s">
        <v>104</v>
      </c>
      <c r="V79">
        <f t="shared" si="10"/>
        <v>14.220782512704279</v>
      </c>
      <c r="X79">
        <v>13.801434953032715</v>
      </c>
    </row>
    <row r="80" spans="6:40" x14ac:dyDescent="0.3">
      <c r="F80" s="4" t="s">
        <v>56</v>
      </c>
      <c r="G80" s="4">
        <f>AJ61</f>
        <v>1983.7419052121622</v>
      </c>
      <c r="U80" s="41" t="s">
        <v>108</v>
      </c>
      <c r="V80">
        <f t="shared" si="10"/>
        <v>14.220778084071771</v>
      </c>
      <c r="X80">
        <v>13.808577453496937</v>
      </c>
    </row>
    <row r="81" spans="6:24" x14ac:dyDescent="0.3">
      <c r="F81" s="4" t="s">
        <v>57</v>
      </c>
      <c r="G81" s="4">
        <f>AK61</f>
        <v>1182.7241546865655</v>
      </c>
      <c r="U81" s="41" t="s">
        <v>112</v>
      </c>
      <c r="V81">
        <f t="shared" si="10"/>
        <v>14.220780021758575</v>
      </c>
      <c r="X81">
        <v>13.855684127365585</v>
      </c>
    </row>
    <row r="82" spans="6:24" x14ac:dyDescent="0.3">
      <c r="F82" s="4" t="s">
        <v>58</v>
      </c>
      <c r="G82" s="4">
        <f>AL61</f>
        <v>2158.8346371455391</v>
      </c>
      <c r="U82" s="41" t="s">
        <v>116</v>
      </c>
      <c r="V82">
        <f t="shared" si="10"/>
        <v>14.650917105881703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15.055698199752378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14.777420023641909</v>
      </c>
      <c r="X84">
        <v>13.696318465991869</v>
      </c>
    </row>
    <row r="85" spans="6:24" x14ac:dyDescent="0.3">
      <c r="U85" s="41" t="s">
        <v>128</v>
      </c>
      <c r="V85">
        <f t="shared" si="10"/>
        <v>13.972816490813967</v>
      </c>
      <c r="X85">
        <v>13.75056790087643</v>
      </c>
    </row>
    <row r="86" spans="6:24" x14ac:dyDescent="0.3">
      <c r="U86" s="41" t="s">
        <v>132</v>
      </c>
      <c r="V86">
        <f t="shared" si="10"/>
        <v>14.347281001831977</v>
      </c>
      <c r="X86">
        <v>14.224885286119157</v>
      </c>
    </row>
    <row r="87" spans="6:24" x14ac:dyDescent="0.3">
      <c r="U87" s="41" t="s">
        <v>136</v>
      </c>
      <c r="V87">
        <f t="shared" si="10"/>
        <v>14.347282939518783</v>
      </c>
      <c r="X87">
        <v>14.271991959987805</v>
      </c>
    </row>
    <row r="88" spans="6:24" x14ac:dyDescent="0.3">
      <c r="U88" s="41" t="s">
        <v>140</v>
      </c>
      <c r="V88">
        <f t="shared" si="10"/>
        <v>13.972818933395136</v>
      </c>
      <c r="X88">
        <v>11.68222407686552</v>
      </c>
    </row>
    <row r="89" spans="6:24" x14ac:dyDescent="0.3">
      <c r="U89" s="41" t="s">
        <v>143</v>
      </c>
      <c r="V89">
        <f t="shared" si="10"/>
        <v>14.165095032436895</v>
      </c>
      <c r="X89">
        <v>13.753993881759367</v>
      </c>
    </row>
    <row r="90" spans="6:24" x14ac:dyDescent="0.3">
      <c r="U90" s="41" t="s">
        <v>145</v>
      </c>
      <c r="V90">
        <f t="shared" si="10"/>
        <v>14.165096970123699</v>
      </c>
      <c r="X90">
        <v>13.801100555628015</v>
      </c>
    </row>
    <row r="91" spans="6:24" x14ac:dyDescent="0.3">
      <c r="U91" s="41" t="s">
        <v>148</v>
      </c>
      <c r="V91">
        <f t="shared" si="10"/>
        <v>14.595234054246827</v>
      </c>
      <c r="X91">
        <v>13.225427061632079</v>
      </c>
    </row>
    <row r="92" spans="6:24" x14ac:dyDescent="0.3">
      <c r="U92" s="41" t="s">
        <v>150</v>
      </c>
      <c r="V92">
        <f t="shared" si="10"/>
        <v>15.000015148117502</v>
      </c>
      <c r="X92">
        <v>15.239521451121469</v>
      </c>
    </row>
    <row r="93" spans="6:24" x14ac:dyDescent="0.3">
      <c r="U93" s="41" t="s">
        <v>152</v>
      </c>
      <c r="V93">
        <f t="shared" si="10"/>
        <v>14.195414057870728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13.790632964000054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2.5125218830640819</v>
      </c>
      <c r="K97" s="4" t="s">
        <v>61</v>
      </c>
      <c r="L97" s="76">
        <f>MIN(N36:N43)</f>
        <v>14.028499542448847</v>
      </c>
      <c r="M97" s="135" t="s">
        <v>11</v>
      </c>
      <c r="N97" s="4">
        <v>15</v>
      </c>
      <c r="O97" s="4">
        <v>99999</v>
      </c>
      <c r="P97" s="76">
        <f>L97</f>
        <v>14.028499542448847</v>
      </c>
      <c r="Q97" s="76">
        <f>L98</f>
        <v>14.220778084071775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2.5000151481175008</v>
      </c>
      <c r="K98" s="4" t="s">
        <v>66</v>
      </c>
      <c r="L98" s="76">
        <f>MIN(N44:N49)</f>
        <v>14.220778084071775</v>
      </c>
      <c r="M98" s="135" t="s">
        <v>12</v>
      </c>
      <c r="N98" s="4">
        <v>99999</v>
      </c>
      <c r="O98" s="4">
        <v>15</v>
      </c>
      <c r="P98" s="76">
        <f>L99</f>
        <v>13.972816490813967</v>
      </c>
      <c r="Q98" s="76">
        <f>L100</f>
        <v>13.790632964000054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2.5152754875311958</v>
      </c>
      <c r="K99" s="4" t="s">
        <v>71</v>
      </c>
      <c r="L99" s="76">
        <f>MIN(N50:N54)</f>
        <v>13.972816490813967</v>
      </c>
      <c r="M99" s="135" t="s">
        <v>13</v>
      </c>
      <c r="N99" s="76">
        <f>L101</f>
        <v>14.833103075276785</v>
      </c>
      <c r="O99" s="76">
        <f>L102</f>
        <v>13.972818933395136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3.8750646421645749</v>
      </c>
      <c r="K100" s="4" t="s">
        <v>76</v>
      </c>
      <c r="L100" s="76">
        <f>MIN(N55:N60)</f>
        <v>13.790632964000054</v>
      </c>
      <c r="M100" s="135" t="s">
        <v>14</v>
      </c>
      <c r="N100" s="76">
        <f>L104</f>
        <v>14.650917105881703</v>
      </c>
      <c r="O100" s="76">
        <f>L105</f>
        <v>13.790632964000054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2.5577340626420448</v>
      </c>
      <c r="K101" s="4" t="s">
        <v>252</v>
      </c>
      <c r="L101" s="76">
        <f>J104+J103+J102+J107+J106</f>
        <v>14.833103075276785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4.1954140578707291</v>
      </c>
      <c r="K102" s="4" t="s">
        <v>253</v>
      </c>
      <c r="L102" s="76">
        <f>J104+J103+J102+J113</f>
        <v>13.972818933395136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2.6364514067467755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2.9455394109069033</v>
      </c>
      <c r="K104" s="4" t="s">
        <v>255</v>
      </c>
      <c r="L104" s="76">
        <f>J111+J103+J102+J107+J106</f>
        <v>14.650917105881703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13.790632964000054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2.5556981997523782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2.5584542951651952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3.7500014862164073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2.5113863131118035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2.7633534415118204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2.5247271503586526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4.1954140578707291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2024-01-07T17:21:22Z</dcterms:modified>
</cp:coreProperties>
</file>