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15\"/>
    </mc:Choice>
  </mc:AlternateContent>
  <xr:revisionPtr revIDLastSave="0" documentId="13_ncr:1_{3EA37569-F396-419F-B2AB-0DBED3B92B1B}" xr6:coauthVersionLast="47" xr6:coauthVersionMax="47" xr10:uidLastSave="{00000000-0000-0000-0000-000000000000}"/>
  <bookViews>
    <workbookView xWindow="-84" yWindow="180" windowWidth="15684" windowHeight="11424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7" l="1"/>
  <c r="G26" i="7"/>
  <c r="H26" i="7"/>
  <c r="I26" i="7"/>
  <c r="F27" i="7"/>
  <c r="G27" i="7"/>
  <c r="H27" i="7"/>
  <c r="I27" i="7"/>
  <c r="F28" i="7"/>
  <c r="G28" i="7"/>
  <c r="H28" i="7"/>
  <c r="I28" i="7"/>
  <c r="G25" i="7"/>
  <c r="H25" i="7"/>
  <c r="I25" i="7"/>
  <c r="F25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I35" i="6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8" i="7" l="1"/>
  <c r="Q97" i="7" s="1"/>
  <c r="L100" i="7"/>
  <c r="Q98" i="7" s="1"/>
  <c r="L97" i="7"/>
  <c r="P97" i="7" s="1"/>
  <c r="L99" i="7"/>
  <c r="P98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8" i="4"/>
  <c r="T87" i="4"/>
  <c r="V91" i="4" l="1"/>
  <c r="V92" i="4" s="1"/>
  <c r="S87" i="4"/>
  <c r="S89" i="4"/>
  <c r="S88" i="4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9" i="4"/>
  <c r="Y89" i="4" s="1"/>
  <c r="S100" i="4" s="1"/>
  <c r="S91" i="4"/>
  <c r="S92" i="4" s="1"/>
  <c r="U91" i="4"/>
  <c r="U92" i="4" s="1"/>
  <c r="X87" i="4"/>
  <c r="Y87" i="4" s="1"/>
  <c r="S98" i="4" s="1"/>
  <c r="X86" i="4"/>
  <c r="Y86" i="4" s="1"/>
  <c r="T91" i="4"/>
  <c r="T92" i="4" s="1"/>
  <c r="X88" i="4"/>
  <c r="Y88" i="4" s="1"/>
  <c r="T99" i="4" s="1"/>
  <c r="J38" i="5" l="1"/>
  <c r="K38" i="5" s="1"/>
  <c r="R37" i="5"/>
  <c r="O37" i="5"/>
  <c r="P37" i="5"/>
  <c r="T37" i="5" s="1"/>
  <c r="U37" i="5" s="1"/>
  <c r="P38" i="5"/>
  <c r="O38" i="5"/>
  <c r="R38" i="5"/>
  <c r="BH37" i="5"/>
  <c r="BI37" i="5" s="1"/>
  <c r="AB37" i="5"/>
  <c r="O39" i="5"/>
  <c r="AA37" i="5"/>
  <c r="R39" i="5"/>
  <c r="T39" i="5" s="1"/>
  <c r="U39" i="5" s="1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T38" i="5"/>
  <c r="U38" i="5" s="1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O41" i="5"/>
  <c r="O42" i="5" s="1"/>
  <c r="O50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AB41" i="5" l="1"/>
  <c r="AB42" i="5" s="1"/>
  <c r="AB50" i="5" s="1"/>
  <c r="AC125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69" i="5" l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<sst xmlns="http://schemas.openxmlformats.org/spreadsheetml/2006/main" count="2044" uniqueCount="259">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</sst>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21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14.030489535795919</v>
      </c>
      <c r="L28" s="147">
        <v>14.246427903889785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13.978794914893399</v>
      </c>
      <c r="L29" s="147">
        <v>13.767187703317248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14.030489535795919</v>
      </c>
      <c r="J30" s="4">
        <v>13.978794914893399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14.246427903889785</v>
      </c>
      <c r="J31" s="4">
        <v>13.767187703317248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14.209548687991079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3.5627132737078991E-11</v>
      </c>
      <c r="V44" s="215">
        <f t="shared" si="1"/>
        <v>2.3834150703438456E-11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3.9224358630042958E-11</v>
      </c>
      <c r="V45" s="215">
        <f t="shared" si="1"/>
        <v>5.8140655368283235E-11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3.5627132737078991E-11</v>
      </c>
      <c r="T46" s="215">
        <f t="shared" si="1"/>
        <v>3.9224358630042958E-11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2.3834150703438456E-11</v>
      </c>
      <c r="T47" s="215">
        <f t="shared" si="1"/>
        <v>5.8140655368283235E-11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3.5627132737078991E-11</v>
      </c>
      <c r="V53" s="216">
        <f t="shared" si="2"/>
        <v>2.3834150703438456E-11</v>
      </c>
      <c r="W53" s="165">
        <f>N40</f>
        <v>2050</v>
      </c>
      <c r="X53" s="165">
        <f>SUM(S53:V53)</f>
        <v>6.5309190720386958E-11</v>
      </c>
      <c r="Y53" s="129">
        <f>W53/X53</f>
        <v>31389150246506.895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3.9224358630042958E-11</v>
      </c>
      <c r="V54" s="216">
        <f t="shared" si="2"/>
        <v>5.8140655368283235E-11</v>
      </c>
      <c r="W54" s="165">
        <f>N41</f>
        <v>2050</v>
      </c>
      <c r="X54" s="165">
        <f>SUM(S54:V54)</f>
        <v>1.032129212781957E-10</v>
      </c>
      <c r="Y54" s="129">
        <f>W54/X54</f>
        <v>19861854258291.145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3.5627132737078991E-11</v>
      </c>
      <c r="T55" s="216">
        <f t="shared" si="2"/>
        <v>3.9224358630042958E-11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8.0699398646991457E-11</v>
      </c>
      <c r="Y55" s="129">
        <f>W55/X55</f>
        <v>13060816036691.67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2.3834150703438456E-11</v>
      </c>
      <c r="T56" s="216">
        <f t="shared" si="2"/>
        <v>5.8140655368283235E-11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8.782271335159119E-11</v>
      </c>
      <c r="Y56" s="129">
        <f>W56/X56</f>
        <v>12616326206686.543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6.5309190720386958E-11</v>
      </c>
      <c r="T58" s="165">
        <f>SUM(T53:T56)</f>
        <v>1.032129212781957E-10</v>
      </c>
      <c r="U58" s="165">
        <f>SUM(U53:U56)</f>
        <v>8.0699398646991457E-11</v>
      </c>
      <c r="V58" s="165">
        <f>SUM(V53:V56)</f>
        <v>8.782271335159119E-11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31389150246506.895</v>
      </c>
      <c r="T59" s="120">
        <f>T57/T58</f>
        <v>19861854258291.145</v>
      </c>
      <c r="U59" s="120">
        <f>U57/U58</f>
        <v>13060816036691.67</v>
      </c>
      <c r="V59" s="120">
        <f>V57/V58</f>
        <v>12616326206686.543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183.56084023546538</v>
      </c>
      <c r="T64" s="216">
        <f t="shared" si="3"/>
        <v>0</v>
      </c>
      <c r="U64" s="216">
        <f t="shared" si="3"/>
        <v>465.3194265937841</v>
      </c>
      <c r="V64" s="216">
        <f t="shared" si="3"/>
        <v>300.6994201339071</v>
      </c>
      <c r="W64" s="165">
        <f>W53</f>
        <v>2050</v>
      </c>
      <c r="X64" s="165">
        <f>SUM(S64:V64)</f>
        <v>949.57968696315652</v>
      </c>
      <c r="Y64" s="129">
        <f>W64/X64</f>
        <v>2.158849887107515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116.15028210876794</v>
      </c>
      <c r="U65" s="216">
        <f t="shared" si="3"/>
        <v>512.30213222421037</v>
      </c>
      <c r="V65" s="216">
        <f t="shared" si="3"/>
        <v>733.52147399680246</v>
      </c>
      <c r="W65" s="165">
        <f>W54</f>
        <v>2050</v>
      </c>
      <c r="X65" s="165">
        <f>SUM(S65:V65)</f>
        <v>1361.9738883297807</v>
      </c>
      <c r="Y65" s="129">
        <f>W65/X65</f>
        <v>1.5051683571657613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1118.3054223364168</v>
      </c>
      <c r="T66" s="216">
        <f t="shared" si="3"/>
        <v>779.06849448485775</v>
      </c>
      <c r="U66" s="216">
        <f t="shared" si="3"/>
        <v>76.378441182005616</v>
      </c>
      <c r="V66" s="216">
        <f t="shared" si="3"/>
        <v>0</v>
      </c>
      <c r="W66" s="165">
        <f>W55</f>
        <v>1054</v>
      </c>
      <c r="X66" s="165">
        <f>SUM(S66:V66)</f>
        <v>1973.7523580032803</v>
      </c>
      <c r="Y66" s="129">
        <f>W66/X66</f>
        <v>0.53400822840118845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748.13373742811768</v>
      </c>
      <c r="T67" s="216">
        <f t="shared" si="3"/>
        <v>1154.7812234063742</v>
      </c>
      <c r="U67" s="216">
        <f t="shared" si="3"/>
        <v>0</v>
      </c>
      <c r="V67" s="216">
        <f t="shared" si="3"/>
        <v>73.779105869290674</v>
      </c>
      <c r="W67" s="165">
        <f>W56</f>
        <v>1108</v>
      </c>
      <c r="X67" s="165">
        <f>SUM(S67:V67)</f>
        <v>1976.6940667037825</v>
      </c>
      <c r="Y67" s="129">
        <f>W67/X67</f>
        <v>0.56053185905881475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396.28029921969505</v>
      </c>
      <c r="T75" s="216">
        <f t="shared" si="4"/>
        <v>0</v>
      </c>
      <c r="U75" s="216">
        <f t="shared" si="4"/>
        <v>1004.5547915709244</v>
      </c>
      <c r="V75" s="216">
        <f t="shared" si="4"/>
        <v>649.16490920938054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174.82572930599395</v>
      </c>
      <c r="U76" s="216">
        <f t="shared" si="4"/>
        <v>771.10095873243131</v>
      </c>
      <c r="V76" s="216">
        <f t="shared" si="4"/>
        <v>1104.0733119615747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597.1842973933127</v>
      </c>
      <c r="T77" s="216">
        <f t="shared" si="4"/>
        <v>416.02898654303993</v>
      </c>
      <c r="U77" s="216">
        <f t="shared" si="4"/>
        <v>40.786716063647191</v>
      </c>
      <c r="V77" s="216">
        <f t="shared" si="4"/>
        <v>0</v>
      </c>
      <c r="W77" s="165">
        <f>W66</f>
        <v>1054</v>
      </c>
      <c r="X77" s="165">
        <f>SUM(S77:V77)</f>
        <v>1053.9999999999998</v>
      </c>
      <c r="Y77" s="129">
        <f>W77/X77</f>
        <v>1.0000000000000002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419.352794665202</v>
      </c>
      <c r="T78" s="216">
        <f t="shared" si="4"/>
        <v>647.29166596218738</v>
      </c>
      <c r="U78" s="216">
        <f t="shared" si="4"/>
        <v>0</v>
      </c>
      <c r="V78" s="216">
        <f t="shared" si="4"/>
        <v>41.355539372610615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1412.8173912782097</v>
      </c>
      <c r="T80" s="165">
        <f>SUM(T75:T78)</f>
        <v>1238.1463818112213</v>
      </c>
      <c r="U80" s="165">
        <f>SUM(U75:U78)</f>
        <v>1816.4424663670029</v>
      </c>
      <c r="V80" s="165">
        <f>SUM(V75:V78)</f>
        <v>1794.5937605435658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1.4510013910186341</v>
      </c>
      <c r="T81" s="120">
        <f>T79/T80</f>
        <v>1.655700836440001</v>
      </c>
      <c r="U81" s="120">
        <f>U79/U80</f>
        <v>0.58025509726606705</v>
      </c>
      <c r="V81" s="120">
        <f>V79/V80</f>
        <v>0.61740992550001794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575.00326540105812</v>
      </c>
      <c r="T86" s="131">
        <f t="shared" si="5"/>
        <v>0</v>
      </c>
      <c r="U86" s="131">
        <f t="shared" si="5"/>
        <v>582.89803829208051</v>
      </c>
      <c r="V86" s="131">
        <f t="shared" si="5"/>
        <v>400.80085823218957</v>
      </c>
      <c r="W86" s="165">
        <f>W75</f>
        <v>2050</v>
      </c>
      <c r="X86" s="165">
        <f>SUM(S86:V86)</f>
        <v>1558.7021619253283</v>
      </c>
      <c r="Y86" s="129">
        <f>W86/X86</f>
        <v>1.3151967387199968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289.45910624316735</v>
      </c>
      <c r="U87" s="131">
        <f t="shared" si="5"/>
        <v>447.43526181124446</v>
      </c>
      <c r="V87" s="131">
        <f t="shared" si="5"/>
        <v>681.66582128475397</v>
      </c>
      <c r="W87" s="165">
        <f>W76</f>
        <v>2050</v>
      </c>
      <c r="X87" s="165">
        <f>SUM(S87:V87)</f>
        <v>1418.5601893391658</v>
      </c>
      <c r="Y87" s="129">
        <f>W87/X87</f>
        <v>1.4451272603067971</v>
      </c>
    </row>
    <row r="88" spans="17:25" ht="15.6" x14ac:dyDescent="0.3">
      <c r="Q88" s="128"/>
      <c r="R88" s="131">
        <v>3</v>
      </c>
      <c r="S88" s="131">
        <f t="shared" si="5"/>
        <v>866.51524621218243</v>
      </c>
      <c r="T88" s="131">
        <f t="shared" si="5"/>
        <v>688.81954100259713</v>
      </c>
      <c r="U88" s="131">
        <f t="shared" si="5"/>
        <v>23.666699896675059</v>
      </c>
      <c r="V88" s="131">
        <f t="shared" si="5"/>
        <v>0</v>
      </c>
      <c r="W88" s="165">
        <f>W77</f>
        <v>1054</v>
      </c>
      <c r="X88" s="165">
        <f>SUM(S88:V88)</f>
        <v>1579.0014871114547</v>
      </c>
      <c r="Y88" s="129">
        <f>W88/X88</f>
        <v>0.66751045429864297</v>
      </c>
    </row>
    <row r="89" spans="17:25" ht="15.6" x14ac:dyDescent="0.3">
      <c r="Q89" s="128"/>
      <c r="R89" s="131">
        <v>4</v>
      </c>
      <c r="S89" s="131">
        <f t="shared" si="5"/>
        <v>608.48148838675979</v>
      </c>
      <c r="T89" s="131">
        <f t="shared" si="5"/>
        <v>1071.7213527542353</v>
      </c>
      <c r="U89" s="131">
        <f t="shared" si="5"/>
        <v>0</v>
      </c>
      <c r="V89" s="131">
        <f t="shared" si="5"/>
        <v>25.533320483056578</v>
      </c>
      <c r="W89" s="165">
        <f>W78</f>
        <v>1108</v>
      </c>
      <c r="X89" s="165">
        <f>SUM(S89:V89)</f>
        <v>1705.7361616240516</v>
      </c>
      <c r="Y89" s="129">
        <f>W89/X89</f>
        <v>0.64957290871119255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2050.0000000000005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0.99999999999999978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756.24241940882041</v>
      </c>
      <c r="T97" s="131">
        <f t="shared" si="6"/>
        <v>0</v>
      </c>
      <c r="U97" s="131">
        <f t="shared" si="6"/>
        <v>766.62559896802804</v>
      </c>
      <c r="V97" s="131">
        <f t="shared" si="6"/>
        <v>527.13198162315143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418.30524517604255</v>
      </c>
      <c r="U98" s="131">
        <f t="shared" si="6"/>
        <v>646.60089406593818</v>
      </c>
      <c r="V98" s="131">
        <f t="shared" si="6"/>
        <v>985.09386075801922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578.40798565579439</v>
      </c>
      <c r="T99" s="131">
        <f t="shared" si="6"/>
        <v>459.79424474442635</v>
      </c>
      <c r="U99" s="131">
        <f t="shared" si="6"/>
        <v>15.797769599779215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395.25309030830329</v>
      </c>
      <c r="T100" s="131">
        <f t="shared" si="6"/>
        <v>696.16115643646276</v>
      </c>
      <c r="U100" s="131">
        <f t="shared" si="6"/>
        <v>0</v>
      </c>
      <c r="V100" s="131">
        <f t="shared" si="6"/>
        <v>16.585753255234135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1729.9034953729183</v>
      </c>
      <c r="T102" s="165">
        <f>SUM(T97:T100)</f>
        <v>1574.2606463569316</v>
      </c>
      <c r="U102" s="165">
        <f>SUM(U97:U100)</f>
        <v>1429.0242626337454</v>
      </c>
      <c r="V102" s="165">
        <f>SUM(V97:V100)</f>
        <v>1528.8115956364047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1.1850372032216039</v>
      </c>
      <c r="T103" s="120">
        <f>T101/T102</f>
        <v>1.3021985938249796</v>
      </c>
      <c r="U103" s="120">
        <f>U101/U102</f>
        <v>0.7375662034299113</v>
      </c>
      <c r="V103" s="120">
        <f>V101/V102</f>
        <v>0.72474594198689879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896.17540165376772</v>
      </c>
      <c r="T108" s="131">
        <f t="shared" ref="T108:V108" si="7">T97*T$103</f>
        <v>0</v>
      </c>
      <c r="U108" s="131">
        <f t="shared" si="7"/>
        <v>565.43713248303015</v>
      </c>
      <c r="V108" s="131">
        <f t="shared" si="7"/>
        <v>382.03676457289151</v>
      </c>
      <c r="W108" s="165">
        <f>W97</f>
        <v>2050</v>
      </c>
      <c r="X108" s="165">
        <f>SUM(S108:V108)</f>
        <v>1843.6492987096894</v>
      </c>
      <c r="Y108" s="129">
        <f>W108/X108</f>
        <v>1.1119251375165162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544.71650205785591</v>
      </c>
      <c r="U109" s="131">
        <f t="shared" si="8"/>
        <v>476.91096657060029</v>
      </c>
      <c r="V109" s="131">
        <f t="shared" si="8"/>
        <v>713.94277806058153</v>
      </c>
      <c r="W109" s="165">
        <f>W98</f>
        <v>2050</v>
      </c>
      <c r="X109" s="165">
        <f>SUM(S109:V109)</f>
        <v>1735.5702466890377</v>
      </c>
      <c r="Y109" s="129">
        <f>W109/X109</f>
        <v>1.1811679786000033</v>
      </c>
    </row>
    <row r="110" spans="17:25" ht="15.6" x14ac:dyDescent="0.3">
      <c r="Q110" s="70"/>
      <c r="R110" s="131">
        <v>3</v>
      </c>
      <c r="S110" s="131">
        <f t="shared" ref="S110:V110" si="9">S99*S$103</f>
        <v>685.43498164258415</v>
      </c>
      <c r="T110" s="131">
        <f t="shared" si="9"/>
        <v>598.7434189550105</v>
      </c>
      <c r="U110" s="131">
        <f t="shared" si="9"/>
        <v>11.651900946369626</v>
      </c>
      <c r="V110" s="131">
        <f t="shared" si="9"/>
        <v>0</v>
      </c>
      <c r="W110" s="165">
        <f>W99</f>
        <v>1054</v>
      </c>
      <c r="X110" s="165">
        <f>SUM(S110:V110)</f>
        <v>1295.8303015439642</v>
      </c>
      <c r="Y110" s="129">
        <f>W110/X110</f>
        <v>0.81337810880342376</v>
      </c>
    </row>
    <row r="111" spans="17:25" ht="15.6" x14ac:dyDescent="0.3">
      <c r="Q111" s="70"/>
      <c r="R111" s="131">
        <v>4</v>
      </c>
      <c r="S111" s="131">
        <f t="shared" ref="S111:V111" si="10">S100*S$103</f>
        <v>468.38961670364773</v>
      </c>
      <c r="T111" s="131">
        <f t="shared" si="10"/>
        <v>906.54007898713348</v>
      </c>
      <c r="U111" s="131">
        <f t="shared" si="10"/>
        <v>0</v>
      </c>
      <c r="V111" s="131">
        <f t="shared" si="10"/>
        <v>12.020457366526935</v>
      </c>
      <c r="W111" s="165">
        <f>W100</f>
        <v>1108</v>
      </c>
      <c r="X111" s="165">
        <f>SUM(S111:V111)</f>
        <v>1386.9501530573082</v>
      </c>
      <c r="Y111" s="129">
        <f>W111/X111</f>
        <v>0.79887514166070961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2049.9999999999995</v>
      </c>
      <c r="T113" s="165">
        <f>SUM(T108:T111)</f>
        <v>2050</v>
      </c>
      <c r="U113" s="165">
        <f>SUM(U108:U111)</f>
        <v>1054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1.0000000000000002</v>
      </c>
      <c r="T114" s="120">
        <f>T112/T113</f>
        <v>1</v>
      </c>
      <c r="U114" s="120">
        <f>U112/U113</f>
        <v>1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14.209548687991079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L108" zoomScale="55" zoomScaleNormal="55" workbookViewId="0">
      <selection activeCell="AH134" sqref="AH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3.5627132737078991E-11</v>
      </c>
      <c r="H7" s="132">
        <f>'Trip Length Frequency'!V44</f>
        <v>2.3834150703438456E-11</v>
      </c>
      <c r="I7" s="120">
        <f>SUMPRODUCT(E18:H18,E7:H7)</f>
        <v>7.5947446808023548E-8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3.5627132737078991E-11</v>
      </c>
      <c r="R7" s="132">
        <f t="shared" si="0"/>
        <v>2.3834150703438456E-11</v>
      </c>
      <c r="S7" s="120">
        <f>SUMPRODUCT(O18:R18,O7:R7)</f>
        <v>1.1791948110637315E-7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3.5627132737078991E-11</v>
      </c>
      <c r="AB7" s="132">
        <f t="shared" si="1"/>
        <v>2.3834150703438456E-11</v>
      </c>
      <c r="AC7" s="120">
        <f>SUMPRODUCT(Y18:AB18,Y7:AB7)</f>
        <v>1.1791948110637315E-7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3.5627132737078991E-11</v>
      </c>
      <c r="AL7" s="132">
        <f t="shared" si="2"/>
        <v>2.3834150703438456E-11</v>
      </c>
      <c r="AM7" s="120">
        <f>SUMPRODUCT(AI18:AL18,AI7:AL7)</f>
        <v>1.3359503050066209E-7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3.5627132737078991E-11</v>
      </c>
      <c r="AV7" s="132">
        <f t="shared" si="3"/>
        <v>2.3834150703438456E-11</v>
      </c>
      <c r="AW7" s="120">
        <f>SUMPRODUCT(AS18:AV18,AS7:AV7)</f>
        <v>1.4232977765491956E-7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3.5627132737078991E-11</v>
      </c>
      <c r="BF7" s="132">
        <f t="shared" si="4"/>
        <v>2.3834150703438456E-11</v>
      </c>
      <c r="BG7" s="120">
        <f>SUMPRODUCT(BC18:BF18,BC7:BF7)</f>
        <v>1.5172329413105463E-7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3.5627132737078991E-11</v>
      </c>
      <c r="BP7" s="132">
        <f t="shared" si="5"/>
        <v>2.3834150703438456E-11</v>
      </c>
      <c r="BQ7" s="120">
        <f>SUMPRODUCT(BM18:BP18,BM7:BP7)</f>
        <v>1.7161961860130063E-7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3.9224358630042958E-11</v>
      </c>
      <c r="H8" s="132">
        <f>'Trip Length Frequency'!V45</f>
        <v>5.8140655368283235E-11</v>
      </c>
      <c r="I8" s="120">
        <f>SUMPRODUCT(E18:H18,E8:H8)</f>
        <v>1.1775053006785559E-7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3.9224358630042958E-11</v>
      </c>
      <c r="R8" s="132">
        <f t="shared" si="0"/>
        <v>5.8140655368283235E-11</v>
      </c>
      <c r="S8" s="120">
        <f>SUMPRODUCT(O18:R18,O8:R8)</f>
        <v>1.8695621648621048E-7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3.9224358630042958E-11</v>
      </c>
      <c r="AB8" s="132">
        <f t="shared" si="1"/>
        <v>5.8140655368283235E-11</v>
      </c>
      <c r="AC8" s="120">
        <f>SUMPRODUCT(Y18:AB18,Y8:AB8)</f>
        <v>1.8695621648621048E-7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3.9224358630042958E-11</v>
      </c>
      <c r="AL8" s="132">
        <f t="shared" si="2"/>
        <v>5.8140655368283235E-11</v>
      </c>
      <c r="AM8" s="120">
        <f>SUMPRODUCT(AI18:AL18,AI8:AL8)</f>
        <v>2.1187755962982874E-7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3.9224358630042958E-11</v>
      </c>
      <c r="AV8" s="132">
        <f t="shared" si="3"/>
        <v>5.8140655368283235E-11</v>
      </c>
      <c r="AW8" s="120">
        <f>SUMPRODUCT(AS18:AV18,AS8:AV8)</f>
        <v>2.2576613248302738E-7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3.9224358630042958E-11</v>
      </c>
      <c r="BF8" s="132">
        <f t="shared" si="4"/>
        <v>5.8140655368283235E-11</v>
      </c>
      <c r="BG8" s="120">
        <f>SUMPRODUCT(BC18:BF18,BC8:BF8)</f>
        <v>2.4070350578281333E-7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3.9224358630042958E-11</v>
      </c>
      <c r="BP8" s="132">
        <f t="shared" si="5"/>
        <v>5.8140655368283235E-11</v>
      </c>
      <c r="BQ8" s="120">
        <f>SUMPRODUCT(BM18:BP18,BM8:BP8)</f>
        <v>2.7230960334888167E-7</v>
      </c>
      <c r="BS8" s="129"/>
    </row>
    <row r="9" spans="2:71" x14ac:dyDescent="0.3">
      <c r="C9" s="128"/>
      <c r="D9" s="4" t="s">
        <v>13</v>
      </c>
      <c r="E9" s="132">
        <f>'Trip Length Frequency'!S46</f>
        <v>3.5627132737078991E-11</v>
      </c>
      <c r="F9" s="132">
        <f>'Trip Length Frequency'!T46</f>
        <v>3.9224358630042958E-11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1.5960925157558247E-7</v>
      </c>
      <c r="K9" s="129"/>
      <c r="M9" s="128"/>
      <c r="N9" s="4" t="s">
        <v>13</v>
      </c>
      <c r="O9" s="132">
        <f t="shared" si="0"/>
        <v>3.5627132737078991E-11</v>
      </c>
      <c r="P9" s="132">
        <f t="shared" si="0"/>
        <v>3.9224358630042958E-11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1.2358032063257034E-7</v>
      </c>
      <c r="U9" s="129"/>
      <c r="W9" s="128"/>
      <c r="X9" s="4" t="s">
        <v>13</v>
      </c>
      <c r="Y9" s="132">
        <f t="shared" si="1"/>
        <v>3.5627132737078991E-11</v>
      </c>
      <c r="Z9" s="132">
        <f t="shared" si="1"/>
        <v>3.9224358630042958E-11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1.2358032063257034E-7</v>
      </c>
      <c r="AE9" s="129"/>
      <c r="AG9" s="128"/>
      <c r="AH9" s="4" t="s">
        <v>13</v>
      </c>
      <c r="AI9" s="132">
        <f t="shared" si="2"/>
        <v>3.5627132737078991E-11</v>
      </c>
      <c r="AJ9" s="132">
        <f t="shared" si="2"/>
        <v>3.9224358630042958E-11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1.400668380095621E-7</v>
      </c>
      <c r="AO9" s="129"/>
      <c r="AQ9" s="128"/>
      <c r="AR9" s="4" t="s">
        <v>13</v>
      </c>
      <c r="AS9" s="132">
        <f t="shared" si="3"/>
        <v>3.5627132737078991E-11</v>
      </c>
      <c r="AT9" s="132">
        <f t="shared" si="3"/>
        <v>3.9224358630042958E-11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1.4927246339275462E-7</v>
      </c>
      <c r="AY9" s="129"/>
      <c r="BA9" s="128"/>
      <c r="BB9" s="4" t="s">
        <v>13</v>
      </c>
      <c r="BC9" s="132">
        <f t="shared" si="4"/>
        <v>3.5627132737078991E-11</v>
      </c>
      <c r="BD9" s="132">
        <f t="shared" si="4"/>
        <v>3.9224358630042958E-11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1.5918616005683136E-7</v>
      </c>
      <c r="BI9" s="129"/>
      <c r="BK9" s="128"/>
      <c r="BL9" s="4" t="s">
        <v>13</v>
      </c>
      <c r="BM9" s="132">
        <f t="shared" si="5"/>
        <v>3.5627132737078991E-11</v>
      </c>
      <c r="BN9" s="132">
        <f t="shared" si="5"/>
        <v>3.9224358630042958E-11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1.8014319406926693E-7</v>
      </c>
      <c r="BS9" s="129"/>
    </row>
    <row r="10" spans="2:71" x14ac:dyDescent="0.3">
      <c r="C10" s="128"/>
      <c r="D10" s="4" t="s">
        <v>14</v>
      </c>
      <c r="E10" s="132">
        <f>'Trip Length Frequency'!S47</f>
        <v>2.3834150703438456E-11</v>
      </c>
      <c r="F10" s="132">
        <f>'Trip Length Frequency'!T47</f>
        <v>5.8140655368283235E-11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1.7452783371312486E-7</v>
      </c>
      <c r="K10" s="129"/>
      <c r="M10" s="128"/>
      <c r="N10" s="4" t="s">
        <v>14</v>
      </c>
      <c r="O10" s="132">
        <f t="shared" si="0"/>
        <v>2.3834150703438456E-11</v>
      </c>
      <c r="P10" s="132">
        <f t="shared" si="0"/>
        <v>5.8140655368283235E-11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1.3833842646571583E-7</v>
      </c>
      <c r="U10" s="129"/>
      <c r="W10" s="128"/>
      <c r="X10" s="4" t="s">
        <v>14</v>
      </c>
      <c r="Y10" s="132">
        <f t="shared" si="1"/>
        <v>2.3834150703438456E-11</v>
      </c>
      <c r="Z10" s="132">
        <f t="shared" si="1"/>
        <v>5.8140655368283235E-11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1.3833842646571583E-7</v>
      </c>
      <c r="AE10" s="129"/>
      <c r="AG10" s="128"/>
      <c r="AH10" s="4" t="s">
        <v>14</v>
      </c>
      <c r="AI10" s="132">
        <f t="shared" si="2"/>
        <v>2.3834150703438456E-11</v>
      </c>
      <c r="AJ10" s="132">
        <f t="shared" si="2"/>
        <v>5.8140655368283235E-11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1.5686802019288268E-7</v>
      </c>
      <c r="AO10" s="129"/>
      <c r="AQ10" s="128"/>
      <c r="AR10" s="4" t="s">
        <v>14</v>
      </c>
      <c r="AS10" s="132">
        <f t="shared" si="3"/>
        <v>2.3834150703438456E-11</v>
      </c>
      <c r="AT10" s="132">
        <f t="shared" si="3"/>
        <v>5.8140655368283235E-11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1.6721454469120371E-7</v>
      </c>
      <c r="AY10" s="129"/>
      <c r="BA10" s="128"/>
      <c r="BB10" s="4" t="s">
        <v>14</v>
      </c>
      <c r="BC10" s="132">
        <f t="shared" si="4"/>
        <v>2.3834150703438456E-11</v>
      </c>
      <c r="BD10" s="132">
        <f t="shared" si="4"/>
        <v>5.8140655368283235E-11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1.7835697983319472E-7</v>
      </c>
      <c r="BI10" s="129"/>
      <c r="BK10" s="128"/>
      <c r="BL10" s="4" t="s">
        <v>14</v>
      </c>
      <c r="BM10" s="132">
        <f t="shared" si="5"/>
        <v>2.3834150703438456E-11</v>
      </c>
      <c r="BN10" s="132">
        <f t="shared" si="5"/>
        <v>5.8140655368283235E-11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2.0187775542494572E-7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323.5899477407483</v>
      </c>
      <c r="F14" s="139">
        <f t="shared" si="6"/>
        <v>0</v>
      </c>
      <c r="G14" s="139">
        <f t="shared" si="6"/>
        <v>1013.5896457400593</v>
      </c>
      <c r="H14" s="139">
        <f t="shared" si="6"/>
        <v>712.82040651919272</v>
      </c>
      <c r="I14" s="120">
        <v>2050</v>
      </c>
      <c r="J14" s="165">
        <f>SUM(E14:H14)</f>
        <v>2050.0000000000005</v>
      </c>
      <c r="K14" s="129">
        <f>I14/J14</f>
        <v>0.99999999999999978</v>
      </c>
      <c r="M14" s="128"/>
      <c r="N14" s="4" t="s">
        <v>11</v>
      </c>
      <c r="O14" s="139">
        <f t="shared" ref="O14:R17" si="7">$S14*(O$18*O7*1)/$S7</f>
        <v>144.01757726971107</v>
      </c>
      <c r="P14" s="139">
        <f t="shared" si="7"/>
        <v>0</v>
      </c>
      <c r="Q14" s="139">
        <f t="shared" si="7"/>
        <v>1267.0669857226444</v>
      </c>
      <c r="R14" s="139">
        <f t="shared" si="7"/>
        <v>775.6619881589246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153.71168626264642</v>
      </c>
      <c r="Z14" s="139">
        <f t="shared" ref="Z14:AB14" si="8">$AC14*(Z$18*Z7*1)/$AC7</f>
        <v>0</v>
      </c>
      <c r="AA14" s="139">
        <f t="shared" si="8"/>
        <v>1352.355779589396</v>
      </c>
      <c r="AB14" s="139">
        <f t="shared" si="8"/>
        <v>827.87333622797019</v>
      </c>
      <c r="AC14" s="120">
        <v>2333.9408020800124</v>
      </c>
      <c r="AD14" s="165">
        <f>SUM(Y14:AB14)</f>
        <v>2333.9408020800129</v>
      </c>
      <c r="AE14" s="129">
        <f>AC14/AD14</f>
        <v>0.99999999999999978</v>
      </c>
      <c r="AG14" s="128"/>
      <c r="AH14" s="4" t="s">
        <v>11</v>
      </c>
      <c r="AI14" s="139">
        <f>$AM14*(AI$18*AI7*1)/$AM7</f>
        <v>163.99917950171201</v>
      </c>
      <c r="AJ14" s="139">
        <f t="shared" ref="AJ14:AL14" si="9">$AM14*(AJ$18*AJ7*1)/$AM7</f>
        <v>0</v>
      </c>
      <c r="AK14" s="139">
        <f t="shared" si="9"/>
        <v>1443.7072175266376</v>
      </c>
      <c r="AL14" s="139">
        <f t="shared" si="9"/>
        <v>884.67764293391735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175.17874593221396</v>
      </c>
      <c r="AT14" s="139">
        <f t="shared" ref="AT14:AV14" si="10">$AW14*(AT$18*AT7*1)/$AW7</f>
        <v>0</v>
      </c>
      <c r="AU14" s="139">
        <f t="shared" si="10"/>
        <v>1542.2162925556072</v>
      </c>
      <c r="AV14" s="139">
        <f t="shared" si="10"/>
        <v>945.54412630808474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187.23449603182644</v>
      </c>
      <c r="BD14" s="139">
        <f t="shared" ref="BD14:BF14" si="11">$BG14*(BD$18*BD7*1)/$BG7</f>
        <v>0</v>
      </c>
      <c r="BE14" s="139">
        <f t="shared" si="11"/>
        <v>1648.2133125228477</v>
      </c>
      <c r="BF14" s="139">
        <f t="shared" si="11"/>
        <v>1011.0876265214807</v>
      </c>
      <c r="BG14" s="120">
        <v>2846.535435076155</v>
      </c>
      <c r="BH14" s="165">
        <f>SUM(BC14:BF14)</f>
        <v>2846.535435076155</v>
      </c>
      <c r="BI14" s="129">
        <f>BG14/BH14</f>
        <v>1</v>
      </c>
      <c r="BK14" s="128"/>
      <c r="BL14" s="4" t="s">
        <v>11</v>
      </c>
      <c r="BM14" s="139">
        <f>$BQ14*(BM$18*BM7*1)/$BQ7</f>
        <v>200.23542511608491</v>
      </c>
      <c r="BN14" s="139">
        <f t="shared" ref="BN14:BP14" si="12">$BQ14*(BN$18*BN7*1)/$BQ7</f>
        <v>0</v>
      </c>
      <c r="BO14" s="139">
        <f t="shared" si="12"/>
        <v>1762.2697970161214</v>
      </c>
      <c r="BP14" s="139">
        <f t="shared" si="12"/>
        <v>1081.6683572871075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208.71099543661836</v>
      </c>
      <c r="G15" s="139">
        <f t="shared" si="6"/>
        <v>719.75957681968907</v>
      </c>
      <c r="H15" s="139">
        <f t="shared" si="6"/>
        <v>1121.5294277436926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113.43913885247201</v>
      </c>
      <c r="Q15" s="139">
        <f t="shared" si="7"/>
        <v>879.87343023659594</v>
      </c>
      <c r="R15" s="139">
        <f t="shared" si="7"/>
        <v>1193.433982062212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121.07495245903704</v>
      </c>
      <c r="AA15" s="139">
        <f t="shared" si="13"/>
        <v>939.09945732582776</v>
      </c>
      <c r="AB15" s="139">
        <f t="shared" si="13"/>
        <v>1273.7663922951474</v>
      </c>
      <c r="AC15" s="120">
        <v>2333.9408020800124</v>
      </c>
      <c r="AD15" s="165">
        <f>SUM(Y15:AB15)</f>
        <v>2333.940802080012</v>
      </c>
      <c r="AE15" s="129">
        <f>AC15/AD15</f>
        <v>1.0000000000000002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129.44653682840135</v>
      </c>
      <c r="AK15" s="139">
        <f t="shared" si="14"/>
        <v>1002.2116530543939</v>
      </c>
      <c r="AL15" s="139">
        <f t="shared" si="14"/>
        <v>1360.7258500794717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138.39580885758184</v>
      </c>
      <c r="AU15" s="139">
        <f t="shared" si="15"/>
        <v>1070.4274649230101</v>
      </c>
      <c r="AV15" s="139">
        <f t="shared" si="15"/>
        <v>1454.115891015314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148.04157750180869</v>
      </c>
      <c r="BE15" s="139">
        <f t="shared" si="16"/>
        <v>1143.8214704960337</v>
      </c>
      <c r="BF15" s="139">
        <f t="shared" si="16"/>
        <v>1554.6723870783123</v>
      </c>
      <c r="BG15" s="120">
        <v>2846.535435076155</v>
      </c>
      <c r="BH15" s="165">
        <f>SUM(BC15:BF15)</f>
        <v>2846.5354350761545</v>
      </c>
      <c r="BI15" s="129">
        <f>BG15/BH15</f>
        <v>1.0000000000000002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158.43831397090852</v>
      </c>
      <c r="BO15" s="139">
        <f t="shared" si="17"/>
        <v>1222.7885183215412</v>
      </c>
      <c r="BP15" s="139">
        <f t="shared" si="17"/>
        <v>1662.9467471268638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482.30002299430089</v>
      </c>
      <c r="F16" s="139">
        <f t="shared" si="6"/>
        <v>530.99723766200191</v>
      </c>
      <c r="G16" s="139">
        <f t="shared" si="6"/>
        <v>40.702739343697125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426.11065908908068</v>
      </c>
      <c r="P16" s="139">
        <f t="shared" si="7"/>
        <v>585.86715152213969</v>
      </c>
      <c r="Q16" s="139">
        <f t="shared" si="7"/>
        <v>101.0056540576913</v>
      </c>
      <c r="R16" s="139">
        <f t="shared" si="7"/>
        <v>0</v>
      </c>
      <c r="S16" s="120">
        <v>1112.9834646689119</v>
      </c>
      <c r="T16" s="165">
        <f>SUM(O16:R16)</f>
        <v>1112.9834646689117</v>
      </c>
      <c r="U16" s="129">
        <f>S16/T16</f>
        <v>1.0000000000000002</v>
      </c>
      <c r="W16" s="128"/>
      <c r="X16" s="4" t="s">
        <v>13</v>
      </c>
      <c r="Y16" s="139">
        <f t="shared" ref="Y16:AB16" si="18">$AC16*(Y$18*Y9*1)/$AC9</f>
        <v>450.37640014898369</v>
      </c>
      <c r="Z16" s="139">
        <f t="shared" si="18"/>
        <v>619.23055206398624</v>
      </c>
      <c r="AA16" s="139">
        <f t="shared" si="18"/>
        <v>106.75762715357597</v>
      </c>
      <c r="AB16" s="139">
        <f t="shared" si="18"/>
        <v>0</v>
      </c>
      <c r="AC16" s="120">
        <v>1176.364579366546</v>
      </c>
      <c r="AD16" s="165">
        <f>SUM(Y16:AB16)</f>
        <v>1176.3645793665457</v>
      </c>
      <c r="AE16" s="129">
        <f>AC16/AD16</f>
        <v>1.0000000000000002</v>
      </c>
      <c r="AG16" s="128"/>
      <c r="AH16" s="4" t="s">
        <v>13</v>
      </c>
      <c r="AI16" s="139">
        <f t="shared" ref="AI16:AL16" si="19">$AM16*(AI$18*AI9*1)/$AM9</f>
        <v>475.82610590576473</v>
      </c>
      <c r="AJ16" s="139">
        <f t="shared" si="19"/>
        <v>655.79283026357814</v>
      </c>
      <c r="AK16" s="139">
        <f t="shared" si="19"/>
        <v>112.85607206664388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503.52823453216968</v>
      </c>
      <c r="AT16" s="139">
        <f t="shared" si="20"/>
        <v>694.70968713433376</v>
      </c>
      <c r="AU16" s="139">
        <f t="shared" si="20"/>
        <v>119.4337076074882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533.31932719326369</v>
      </c>
      <c r="BD16" s="139">
        <f t="shared" si="21"/>
        <v>736.5297477651626</v>
      </c>
      <c r="BE16" s="139">
        <f t="shared" si="21"/>
        <v>126.48938665348355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565.35781557849646</v>
      </c>
      <c r="BN16" s="139">
        <f t="shared" si="22"/>
        <v>781.4725049971712</v>
      </c>
      <c r="BO16" s="139">
        <f t="shared" si="22"/>
        <v>134.05842008002202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310.19057966866234</v>
      </c>
      <c r="F17" s="139">
        <f t="shared" si="6"/>
        <v>756.67406048590237</v>
      </c>
      <c r="G17" s="139">
        <f t="shared" si="6"/>
        <v>0</v>
      </c>
      <c r="H17" s="139">
        <f t="shared" si="6"/>
        <v>41.135359845435481</v>
      </c>
      <c r="I17" s="120">
        <v>1108</v>
      </c>
      <c r="J17" s="165">
        <f>SUM(E17:H17)</f>
        <v>1108.0000000000002</v>
      </c>
      <c r="K17" s="129">
        <f>I17/J17</f>
        <v>0.99999999999999978</v>
      </c>
      <c r="M17" s="128"/>
      <c r="N17" s="4" t="s">
        <v>14</v>
      </c>
      <c r="O17" s="139">
        <f t="shared" si="7"/>
        <v>268.32319444923877</v>
      </c>
      <c r="P17" s="139">
        <f t="shared" si="7"/>
        <v>817.41053133640503</v>
      </c>
      <c r="Q17" s="139">
        <f t="shared" si="7"/>
        <v>0</v>
      </c>
      <c r="R17" s="139">
        <f t="shared" si="7"/>
        <v>86.999512320086836</v>
      </c>
      <c r="S17" s="120">
        <v>1172.7332381057306</v>
      </c>
      <c r="T17" s="165">
        <f>SUM(O17:R17)</f>
        <v>1172.7332381057306</v>
      </c>
      <c r="U17" s="129">
        <f>S17/T17</f>
        <v>1</v>
      </c>
      <c r="W17" s="128"/>
      <c r="X17" s="4" t="s">
        <v>14</v>
      </c>
      <c r="Y17" s="139">
        <f t="shared" ref="Y17:AB17" si="23">$AC17*(Y$18*Y10*1)/$AC10</f>
        <v>284.26051990854927</v>
      </c>
      <c r="Z17" s="139">
        <f t="shared" si="23"/>
        <v>865.96145030752177</v>
      </c>
      <c r="AA17" s="139">
        <f t="shared" si="23"/>
        <v>0</v>
      </c>
      <c r="AB17" s="139">
        <f t="shared" si="23"/>
        <v>92.166935678669503</v>
      </c>
      <c r="AC17" s="120">
        <v>1242.3889058947407</v>
      </c>
      <c r="AD17" s="165">
        <f>SUM(Y17:AB17)</f>
        <v>1242.3889058947404</v>
      </c>
      <c r="AE17" s="129">
        <f>AC17/AD17</f>
        <v>1.0000000000000002</v>
      </c>
      <c r="AG17" s="128"/>
      <c r="AH17" s="4" t="s">
        <v>14</v>
      </c>
      <c r="AI17" s="139">
        <f t="shared" ref="AI17:AL17" si="24">$AM17*(AI$18*AI10*1)/$AM10</f>
        <v>300.87131232786993</v>
      </c>
      <c r="AJ17" s="139">
        <f t="shared" si="24"/>
        <v>918.76499786867714</v>
      </c>
      <c r="AK17" s="139">
        <f t="shared" si="24"/>
        <v>0</v>
      </c>
      <c r="AL17" s="139">
        <f t="shared" si="24"/>
        <v>97.707016315837606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319.04268378035886</v>
      </c>
      <c r="AT17" s="139">
        <f t="shared" si="25"/>
        <v>975.28956914711409</v>
      </c>
      <c r="AU17" s="139">
        <f t="shared" si="25"/>
        <v>0</v>
      </c>
      <c r="AV17" s="139">
        <f t="shared" si="25"/>
        <v>103.66944469634646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338.60914119893727</v>
      </c>
      <c r="BD17" s="139">
        <f t="shared" si="26"/>
        <v>1036.1124938970381</v>
      </c>
      <c r="BE17" s="139">
        <f t="shared" si="26"/>
        <v>0</v>
      </c>
      <c r="BF17" s="139">
        <f t="shared" si="26"/>
        <v>110.07867718320722</v>
      </c>
      <c r="BG17" s="120">
        <v>1484.8003122791824</v>
      </c>
      <c r="BH17" s="165">
        <f>SUM(BC17:BF17)</f>
        <v>1484.8003122791827</v>
      </c>
      <c r="BI17" s="129">
        <f>BG17/BH17</f>
        <v>0.99999999999999989</v>
      </c>
      <c r="BK17" s="128"/>
      <c r="BL17" s="4" t="s">
        <v>14</v>
      </c>
      <c r="BM17" s="139">
        <f t="shared" ref="BM17:BP17" si="27">$BQ17*(BM$18*BM10*1)/$BQ10</f>
        <v>359.67783213898093</v>
      </c>
      <c r="BN17" s="139">
        <f t="shared" si="27"/>
        <v>1101.5627381472284</v>
      </c>
      <c r="BO17" s="139">
        <f t="shared" si="27"/>
        <v>0</v>
      </c>
      <c r="BP17" s="139">
        <f t="shared" si="27"/>
        <v>116.968380585463</v>
      </c>
      <c r="BQ17" s="120">
        <v>1578.2089508716722</v>
      </c>
      <c r="BR17" s="165">
        <f>SUM(BM17:BP17)</f>
        <v>1578.2089508716722</v>
      </c>
      <c r="BS17" s="129">
        <f>BQ17/BR17</f>
        <v>1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1116.0805504037116</v>
      </c>
      <c r="F19" s="165">
        <f>SUM(F14:F17)</f>
        <v>1496.3822935845226</v>
      </c>
      <c r="G19" s="165">
        <f>SUM(G14:G17)</f>
        <v>1774.0519619034455</v>
      </c>
      <c r="H19" s="165">
        <f>SUM(H14:H17)</f>
        <v>1875.4851941083209</v>
      </c>
      <c r="K19" s="129"/>
      <c r="M19" s="128"/>
      <c r="N19" s="120" t="s">
        <v>195</v>
      </c>
      <c r="O19" s="165">
        <f>SUM(O14:O17)</f>
        <v>838.45143080803064</v>
      </c>
      <c r="P19" s="165">
        <f>SUM(P14:P17)</f>
        <v>1516.7168217110168</v>
      </c>
      <c r="Q19" s="165">
        <f>SUM(Q14:Q17)</f>
        <v>2247.9460700169316</v>
      </c>
      <c r="R19" s="165">
        <f>SUM(R14:R17)</f>
        <v>2056.0954825412236</v>
      </c>
      <c r="U19" s="129"/>
      <c r="W19" s="128"/>
      <c r="X19" s="120" t="s">
        <v>195</v>
      </c>
      <c r="Y19" s="165">
        <f>SUM(Y14:Y17)</f>
        <v>888.34860632017944</v>
      </c>
      <c r="Z19" s="165">
        <f>SUM(Z14:Z17)</f>
        <v>1606.266954830545</v>
      </c>
      <c r="AA19" s="165">
        <f>SUM(AA14:AA17)</f>
        <v>2398.2128640687997</v>
      </c>
      <c r="AB19" s="165">
        <f>SUM(AB14:AB17)</f>
        <v>2193.8066642017875</v>
      </c>
      <c r="AE19" s="129"/>
      <c r="AG19" s="128"/>
      <c r="AH19" s="120" t="s">
        <v>195</v>
      </c>
      <c r="AI19" s="165">
        <f>SUM(AI14:AI17)</f>
        <v>940.69659773534659</v>
      </c>
      <c r="AJ19" s="165">
        <f>SUM(AJ14:AJ17)</f>
        <v>1704.0043649606566</v>
      </c>
      <c r="AK19" s="165">
        <f>SUM(AK14:AK17)</f>
        <v>2558.7749426476753</v>
      </c>
      <c r="AL19" s="165">
        <f>SUM(AL14:AL17)</f>
        <v>2343.1105093292267</v>
      </c>
      <c r="AO19" s="129"/>
      <c r="AQ19" s="128"/>
      <c r="AR19" s="120" t="s">
        <v>195</v>
      </c>
      <c r="AS19" s="165">
        <f>SUM(AS14:AS17)</f>
        <v>997.74966424474246</v>
      </c>
      <c r="AT19" s="165">
        <f>SUM(AT14:AT17)</f>
        <v>1808.3950651390296</v>
      </c>
      <c r="AU19" s="165">
        <f>SUM(AU14:AU17)</f>
        <v>2732.0774650861053</v>
      </c>
      <c r="AV19" s="165">
        <f>SUM(AV14:AV17)</f>
        <v>2503.3294620197453</v>
      </c>
      <c r="AY19" s="129"/>
      <c r="BA19" s="128"/>
      <c r="BB19" s="120" t="s">
        <v>195</v>
      </c>
      <c r="BC19" s="165">
        <f>SUM(BC14:BC17)</f>
        <v>1059.1629644240275</v>
      </c>
      <c r="BD19" s="165">
        <f>SUM(BD14:BD17)</f>
        <v>1920.6838191640095</v>
      </c>
      <c r="BE19" s="165">
        <f>SUM(BE14:BE17)</f>
        <v>2918.5241696723647</v>
      </c>
      <c r="BF19" s="165">
        <f>SUM(BF14:BF17)</f>
        <v>2675.8386907830004</v>
      </c>
      <c r="BI19" s="129"/>
      <c r="BK19" s="128"/>
      <c r="BL19" s="120" t="s">
        <v>195</v>
      </c>
      <c r="BM19" s="165">
        <f>SUM(BM14:BM17)</f>
        <v>1125.2710728335624</v>
      </c>
      <c r="BN19" s="165">
        <f>SUM(BN14:BN17)</f>
        <v>2041.4735571153083</v>
      </c>
      <c r="BO19" s="165">
        <f>SUM(BO14:BO17)</f>
        <v>3119.116735417685</v>
      </c>
      <c r="BP19" s="165">
        <f>SUM(BP14:BP17)</f>
        <v>2861.5834849994344</v>
      </c>
      <c r="BS19" s="129"/>
    </row>
    <row r="20" spans="3:71" x14ac:dyDescent="0.3">
      <c r="C20" s="128"/>
      <c r="D20" s="120" t="s">
        <v>194</v>
      </c>
      <c r="E20" s="120">
        <f>E18/E19</f>
        <v>1.8367849876592406</v>
      </c>
      <c r="F20" s="120">
        <f>F18/F19</f>
        <v>1.369970768024332</v>
      </c>
      <c r="G20" s="120">
        <f>G18/G19</f>
        <v>0.59412014001502222</v>
      </c>
      <c r="H20" s="120">
        <f>H18/H19</f>
        <v>0.59078045696158454</v>
      </c>
      <c r="K20" s="129"/>
      <c r="M20" s="128"/>
      <c r="N20" s="120" t="s">
        <v>194</v>
      </c>
      <c r="O20" s="120">
        <f>O18/O19</f>
        <v>1.5838870996762766</v>
      </c>
      <c r="P20" s="120">
        <f>P18/P19</f>
        <v>1.0934511850098221</v>
      </c>
      <c r="Q20" s="120">
        <f>Q18/Q19</f>
        <v>0.85313925357622611</v>
      </c>
      <c r="R20" s="120">
        <f>R18/R19</f>
        <v>0.85352580983649096</v>
      </c>
      <c r="U20" s="129"/>
      <c r="W20" s="128"/>
      <c r="X20" s="120" t="s">
        <v>194</v>
      </c>
      <c r="Y20" s="120">
        <f>Y18/Y19</f>
        <v>1.4949225962800829</v>
      </c>
      <c r="Z20" s="120">
        <f>Z18/Z19</f>
        <v>1.0324907706261088</v>
      </c>
      <c r="AA20" s="120">
        <f>AA18/AA19</f>
        <v>0.79968340633454216</v>
      </c>
      <c r="AB20" s="120">
        <f>AB18/AB19</f>
        <v>0.79994768475902911</v>
      </c>
      <c r="AE20" s="129"/>
      <c r="AG20" s="128"/>
      <c r="AH20" s="120" t="s">
        <v>194</v>
      </c>
      <c r="AI20" s="120">
        <f>AI18/AI19</f>
        <v>1.5979639068009208</v>
      </c>
      <c r="AJ20" s="120">
        <f>AJ18/AJ19</f>
        <v>1.1043055515922084</v>
      </c>
      <c r="AK20" s="120">
        <f>AK18/AK19</f>
        <v>0.84887063158208964</v>
      </c>
      <c r="AL20" s="120">
        <f>AL18/AL19</f>
        <v>0.84911779214621685</v>
      </c>
      <c r="AO20" s="129"/>
      <c r="AQ20" s="128"/>
      <c r="AR20" s="120" t="s">
        <v>194</v>
      </c>
      <c r="AS20" s="120">
        <f>AS18/AS19</f>
        <v>1.6047000657420336</v>
      </c>
      <c r="AT20" s="120">
        <f>AT18/AT19</f>
        <v>1.1094984379915327</v>
      </c>
      <c r="AU20" s="120">
        <f>AU18/AU19</f>
        <v>0.84684890783056943</v>
      </c>
      <c r="AV20" s="120">
        <f>AV18/AV19</f>
        <v>0.847029693610996</v>
      </c>
      <c r="AY20" s="129"/>
      <c r="BA20" s="128"/>
      <c r="BB20" s="120" t="s">
        <v>194</v>
      </c>
      <c r="BC20" s="120">
        <f>BC18/BC19</f>
        <v>1.6112327109295848</v>
      </c>
      <c r="BD20" s="120">
        <f>BD18/BD19</f>
        <v>1.1145336098702892</v>
      </c>
      <c r="BE20" s="120">
        <f>BE18/BE19</f>
        <v>0.84489924161245977</v>
      </c>
      <c r="BF20" s="120">
        <f>BF18/BF19</f>
        <v>0.8450158484405812</v>
      </c>
      <c r="BI20" s="129"/>
      <c r="BK20" s="128"/>
      <c r="BL20" s="120" t="s">
        <v>194</v>
      </c>
      <c r="BM20" s="120">
        <f>BM18/BM19</f>
        <v>1.7154608118904711</v>
      </c>
      <c r="BN20" s="120">
        <f>BN18/BN19</f>
        <v>1.187160724839895</v>
      </c>
      <c r="BO20" s="120">
        <f>BO18/BO19</f>
        <v>0.8940409625314838</v>
      </c>
      <c r="BP20" s="120">
        <f>BP18/BP19</f>
        <v>0.89409886494913648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594.36515816764472</v>
      </c>
      <c r="F25" s="139">
        <f t="shared" si="28"/>
        <v>0</v>
      </c>
      <c r="G25" s="139">
        <f t="shared" si="28"/>
        <v>602.19402224486078</v>
      </c>
      <c r="H25" s="139">
        <f t="shared" si="28"/>
        <v>421.12036549495116</v>
      </c>
      <c r="I25" s="120">
        <f>I14</f>
        <v>2050</v>
      </c>
      <c r="J25" s="165">
        <f>SUM(E25:H25)</f>
        <v>1617.6795459074567</v>
      </c>
      <c r="K25" s="129">
        <f>I25/J25</f>
        <v>1.2672472772411967</v>
      </c>
      <c r="M25" s="128"/>
      <c r="N25" s="4" t="s">
        <v>11</v>
      </c>
      <c r="O25" s="139">
        <f t="shared" ref="O25:R28" si="29">O14*O$20</f>
        <v>228.10758276412673</v>
      </c>
      <c r="P25" s="139">
        <f t="shared" si="29"/>
        <v>0</v>
      </c>
      <c r="Q25" s="139">
        <f t="shared" si="29"/>
        <v>1080.9845824304955</v>
      </c>
      <c r="R25" s="139">
        <f t="shared" si="29"/>
        <v>662.04752660272879</v>
      </c>
      <c r="S25" s="120">
        <f>S14</f>
        <v>2186.7465511512801</v>
      </c>
      <c r="T25" s="165">
        <f>SUM(O25:R25)</f>
        <v>1971.1396917973511</v>
      </c>
      <c r="U25" s="129">
        <f>S25/T25</f>
        <v>1.1093818262861581</v>
      </c>
      <c r="W25" s="128"/>
      <c r="X25" s="4" t="s">
        <v>11</v>
      </c>
      <c r="Y25" s="139">
        <f>Y14*Y$20</f>
        <v>229.78707310634496</v>
      </c>
      <c r="Z25" s="139">
        <f t="shared" ref="Z25:AB25" si="30">Z14*Z$20</f>
        <v>0</v>
      </c>
      <c r="AA25" s="139">
        <f t="shared" si="30"/>
        <v>1081.4564763982535</v>
      </c>
      <c r="AB25" s="139">
        <f t="shared" si="30"/>
        <v>662.255358589298</v>
      </c>
      <c r="AC25" s="120">
        <f>AC14</f>
        <v>2333.9408020800124</v>
      </c>
      <c r="AD25" s="165">
        <f>SUM(Y25:AB25)</f>
        <v>1973.4989080938963</v>
      </c>
      <c r="AE25" s="129">
        <f>AC25/AD25</f>
        <v>1.1826410404930241</v>
      </c>
      <c r="AG25" s="128"/>
      <c r="AH25" s="4" t="s">
        <v>11</v>
      </c>
      <c r="AI25" s="139">
        <f t="shared" ref="AI25:AL28" si="31">AI14*AI$20</f>
        <v>262.06476958870121</v>
      </c>
      <c r="AJ25" s="139">
        <f t="shared" si="31"/>
        <v>0</v>
      </c>
      <c r="AK25" s="139">
        <f t="shared" si="31"/>
        <v>1225.5206575614582</v>
      </c>
      <c r="AL25" s="139">
        <f t="shared" si="31"/>
        <v>751.19552692916704</v>
      </c>
      <c r="AM25" s="120">
        <f>AM14</f>
        <v>2492.3840399622668</v>
      </c>
      <c r="AN25" s="165">
        <f>SUM(AI25:AL25)</f>
        <v>2238.7809540793264</v>
      </c>
      <c r="AO25" s="129">
        <f>AM25/AN25</f>
        <v>1.113277310770777</v>
      </c>
      <c r="AQ25" s="128"/>
      <c r="AR25" s="4" t="s">
        <v>11</v>
      </c>
      <c r="AS25" s="139">
        <f t="shared" ref="AS25:AV28" si="32">AS14*AS$20</f>
        <v>281.10934511403076</v>
      </c>
      <c r="AT25" s="139">
        <f t="shared" si="32"/>
        <v>0</v>
      </c>
      <c r="AU25" s="139">
        <f t="shared" si="32"/>
        <v>1306.0241829892259</v>
      </c>
      <c r="AV25" s="139">
        <f t="shared" si="32"/>
        <v>800.90395160241394</v>
      </c>
      <c r="AW25" s="120">
        <f>AW14</f>
        <v>2662.939164795906</v>
      </c>
      <c r="AX25" s="165">
        <f>SUM(AS25:AV25)</f>
        <v>2388.0374797056706</v>
      </c>
      <c r="AY25" s="129">
        <f>AW25/AX25</f>
        <v>1.1151161518302959</v>
      </c>
      <c r="BA25" s="128"/>
      <c r="BB25" s="4" t="s">
        <v>11</v>
      </c>
      <c r="BC25" s="139">
        <f t="shared" ref="BC25:BF28" si="33">BC14*BC$20</f>
        <v>301.67834462089428</v>
      </c>
      <c r="BD25" s="139">
        <f t="shared" si="33"/>
        <v>0</v>
      </c>
      <c r="BE25" s="139">
        <f t="shared" si="33"/>
        <v>1392.5741777661142</v>
      </c>
      <c r="BF25" s="139">
        <f t="shared" si="33"/>
        <v>854.38506857282255</v>
      </c>
      <c r="BG25" s="120">
        <f>BG14</f>
        <v>2846.535435076155</v>
      </c>
      <c r="BH25" s="165">
        <f>SUM(BC25:BF25)</f>
        <v>2548.637590959831</v>
      </c>
      <c r="BI25" s="129">
        <f>BG25/BH25</f>
        <v>1.1168851331287686</v>
      </c>
      <c r="BK25" s="128"/>
      <c r="BL25" s="4" t="s">
        <v>11</v>
      </c>
      <c r="BM25" s="139">
        <f t="shared" ref="BM25:BP28" si="34">BM14*BM$20</f>
        <v>343.49602493887267</v>
      </c>
      <c r="BN25" s="139">
        <f t="shared" si="34"/>
        <v>0</v>
      </c>
      <c r="BO25" s="139">
        <f t="shared" si="34"/>
        <v>1575.5413855644558</v>
      </c>
      <c r="BP25" s="139">
        <f t="shared" si="34"/>
        <v>967.11845050179977</v>
      </c>
      <c r="BQ25" s="120">
        <f>BQ14</f>
        <v>3044.1735794193137</v>
      </c>
      <c r="BR25" s="165">
        <f>SUM(BM25:BP25)</f>
        <v>2886.1558610051279</v>
      </c>
      <c r="BS25" s="129">
        <f>BQ25/BR25</f>
        <v>1.0547502373482889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285.92796271342689</v>
      </c>
      <c r="G26" s="139">
        <f t="shared" si="28"/>
        <v>427.62366055726682</v>
      </c>
      <c r="H26" s="139">
        <f t="shared" si="28"/>
        <v>662.57766781828309</v>
      </c>
      <c r="I26" s="120">
        <f>I15</f>
        <v>2050</v>
      </c>
      <c r="J26" s="165">
        <f>SUM(E26:H26)</f>
        <v>1376.1292910889767</v>
      </c>
      <c r="K26" s="129">
        <f>I26/J26</f>
        <v>1.4896856082307259</v>
      </c>
      <c r="M26" s="128"/>
      <c r="N26" s="4" t="s">
        <v>12</v>
      </c>
      <c r="O26" s="139">
        <f t="shared" si="29"/>
        <v>0</v>
      </c>
      <c r="P26" s="139">
        <f t="shared" si="29"/>
        <v>124.04016080472927</v>
      </c>
      <c r="Q26" s="139">
        <f t="shared" si="29"/>
        <v>750.65456151360308</v>
      </c>
      <c r="R26" s="139">
        <f t="shared" si="29"/>
        <v>1018.6267060260377</v>
      </c>
      <c r="S26" s="120">
        <f>S15</f>
        <v>2186.7465511512801</v>
      </c>
      <c r="T26" s="165">
        <f>SUM(O26:R26)</f>
        <v>1893.3214283443699</v>
      </c>
      <c r="U26" s="129">
        <f>S26/T26</f>
        <v>1.1549790323048834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125.00877096795064</v>
      </c>
      <c r="AA26" s="139">
        <f t="shared" si="35"/>
        <v>750.982252921238</v>
      </c>
      <c r="AB26" s="139">
        <f t="shared" si="35"/>
        <v>1018.9464764403643</v>
      </c>
      <c r="AC26" s="120">
        <f>AC15</f>
        <v>2333.9408020800124</v>
      </c>
      <c r="AD26" s="165">
        <f>SUM(Y26:AB26)</f>
        <v>1894.9375003295531</v>
      </c>
      <c r="AE26" s="129">
        <f>AC26/AD26</f>
        <v>1.2316716523231563</v>
      </c>
      <c r="AG26" s="128"/>
      <c r="AH26" s="4" t="s">
        <v>12</v>
      </c>
      <c r="AI26" s="139">
        <f t="shared" si="31"/>
        <v>0</v>
      </c>
      <c r="AJ26" s="139">
        <f t="shared" si="31"/>
        <v>142.94852925398888</v>
      </c>
      <c r="AK26" s="139">
        <f t="shared" si="31"/>
        <v>850.74803890721341</v>
      </c>
      <c r="AL26" s="139">
        <f t="shared" si="31"/>
        <v>1155.416529535765</v>
      </c>
      <c r="AM26" s="120">
        <f>AM15</f>
        <v>2492.3840399622668</v>
      </c>
      <c r="AN26" s="165">
        <f>SUM(AI26:AL26)</f>
        <v>2149.1130976969671</v>
      </c>
      <c r="AO26" s="129">
        <f>AM26/AN26</f>
        <v>1.159726792709586</v>
      </c>
      <c r="AQ26" s="128"/>
      <c r="AR26" s="4" t="s">
        <v>12</v>
      </c>
      <c r="AS26" s="139">
        <f t="shared" si="32"/>
        <v>0</v>
      </c>
      <c r="AT26" s="139">
        <f t="shared" si="32"/>
        <v>153.54993375206178</v>
      </c>
      <c r="AU26" s="139">
        <f t="shared" si="32"/>
        <v>906.49032958189628</v>
      </c>
      <c r="AV26" s="139">
        <f t="shared" si="32"/>
        <v>1231.6793376415819</v>
      </c>
      <c r="AW26" s="120">
        <f>AW15</f>
        <v>2662.939164795906</v>
      </c>
      <c r="AX26" s="165">
        <f>SUM(AS26:AV26)</f>
        <v>2291.7196009755398</v>
      </c>
      <c r="AY26" s="129">
        <f>AW26/AX26</f>
        <v>1.1619829771767651</v>
      </c>
      <c r="BA26" s="128"/>
      <c r="BB26" s="4" t="s">
        <v>12</v>
      </c>
      <c r="BC26" s="139">
        <f t="shared" si="33"/>
        <v>0</v>
      </c>
      <c r="BD26" s="139">
        <f t="shared" si="33"/>
        <v>164.99731378398303</v>
      </c>
      <c r="BE26" s="139">
        <f t="shared" si="33"/>
        <v>966.41389296214743</v>
      </c>
      <c r="BF26" s="139">
        <f t="shared" si="33"/>
        <v>1313.7228062141237</v>
      </c>
      <c r="BG26" s="120">
        <f>BG15</f>
        <v>2846.535435076155</v>
      </c>
      <c r="BH26" s="165">
        <f>SUM(BC26:BF26)</f>
        <v>2445.134012960254</v>
      </c>
      <c r="BI26" s="129">
        <f>BG26/BH26</f>
        <v>1.1641633628211387</v>
      </c>
      <c r="BK26" s="128"/>
      <c r="BL26" s="4" t="s">
        <v>12</v>
      </c>
      <c r="BM26" s="139">
        <f t="shared" si="34"/>
        <v>0</v>
      </c>
      <c r="BN26" s="139">
        <f t="shared" si="34"/>
        <v>188.09174365611463</v>
      </c>
      <c r="BO26" s="139">
        <f t="shared" si="34"/>
        <v>1093.2230238926377</v>
      </c>
      <c r="BP26" s="139">
        <f t="shared" si="34"/>
        <v>1486.8387990769877</v>
      </c>
      <c r="BQ26" s="120">
        <f>BQ15</f>
        <v>3044.1735794193137</v>
      </c>
      <c r="BR26" s="165">
        <f>SUM(BM26:BP26)</f>
        <v>2768.15356662574</v>
      </c>
      <c r="BS26" s="129">
        <f>BQ26/BR26</f>
        <v>1.0997126807274751</v>
      </c>
    </row>
    <row r="27" spans="3:71" x14ac:dyDescent="0.3">
      <c r="C27" s="128"/>
      <c r="D27" s="4" t="s">
        <v>13</v>
      </c>
      <c r="E27" s="139">
        <f t="shared" si="28"/>
        <v>885.88144178363837</v>
      </c>
      <c r="F27" s="139">
        <f t="shared" si="28"/>
        <v>727.45069349861149</v>
      </c>
      <c r="G27" s="139">
        <f t="shared" si="28"/>
        <v>24.18231719787229</v>
      </c>
      <c r="H27" s="139">
        <f t="shared" si="28"/>
        <v>0</v>
      </c>
      <c r="I27" s="120">
        <f>I16</f>
        <v>1054</v>
      </c>
      <c r="J27" s="165">
        <f>SUM(E27:H27)</f>
        <v>1637.5144524801221</v>
      </c>
      <c r="K27" s="129">
        <f>I27/J27</f>
        <v>0.64365844124529614</v>
      </c>
      <c r="M27" s="128"/>
      <c r="N27" s="4" t="s">
        <v>13</v>
      </c>
      <c r="O27" s="139">
        <f t="shared" si="29"/>
        <v>674.91117596575066</v>
      </c>
      <c r="P27" s="139">
        <f t="shared" si="29"/>
        <v>640.61713109021264</v>
      </c>
      <c r="Q27" s="139">
        <f t="shared" si="29"/>
        <v>86.171888309757279</v>
      </c>
      <c r="R27" s="139">
        <f t="shared" si="29"/>
        <v>0</v>
      </c>
      <c r="S27" s="120">
        <f>S16</f>
        <v>1112.9834646689119</v>
      </c>
      <c r="T27" s="165">
        <f>SUM(O27:R27)</f>
        <v>1401.7001953657207</v>
      </c>
      <c r="U27" s="129">
        <f>S27/T27</f>
        <v>0.7940239063593203</v>
      </c>
      <c r="W27" s="128"/>
      <c r="X27" s="4" t="s">
        <v>13</v>
      </c>
      <c r="Y27" s="139">
        <f t="shared" ref="Y27:AB27" si="36">Y16*Y$20</f>
        <v>673.27785741399623</v>
      </c>
      <c r="Z27" s="139">
        <f t="shared" si="36"/>
        <v>639.349829895776</v>
      </c>
      <c r="AA27" s="139">
        <f t="shared" si="36"/>
        <v>85.37230293436464</v>
      </c>
      <c r="AB27" s="139">
        <f t="shared" si="36"/>
        <v>0</v>
      </c>
      <c r="AC27" s="120">
        <f>AC16</f>
        <v>1176.364579366546</v>
      </c>
      <c r="AD27" s="165">
        <f>SUM(Y27:AB27)</f>
        <v>1397.9999902441368</v>
      </c>
      <c r="AE27" s="129">
        <f>AC27/AD27</f>
        <v>0.84146250899552155</v>
      </c>
      <c r="AG27" s="128"/>
      <c r="AH27" s="4" t="s">
        <v>13</v>
      </c>
      <c r="AI27" s="139">
        <f t="shared" si="31"/>
        <v>760.35294315104454</v>
      </c>
      <c r="AJ27" s="139">
        <f t="shared" si="31"/>
        <v>724.19566315443615</v>
      </c>
      <c r="AK27" s="139">
        <f t="shared" si="31"/>
        <v>95.800205173085814</v>
      </c>
      <c r="AL27" s="139">
        <f t="shared" si="31"/>
        <v>0</v>
      </c>
      <c r="AM27" s="120">
        <f>AM16</f>
        <v>1244.4750082359867</v>
      </c>
      <c r="AN27" s="165">
        <f>SUM(AI27:AL27)</f>
        <v>1580.3488114785664</v>
      </c>
      <c r="AO27" s="129">
        <f>AM27/AN27</f>
        <v>0.78746856339371185</v>
      </c>
      <c r="AQ27" s="128"/>
      <c r="AR27" s="4" t="s">
        <v>13</v>
      </c>
      <c r="AS27" s="139">
        <f t="shared" si="32"/>
        <v>808.01179105674282</v>
      </c>
      <c r="AT27" s="139">
        <f t="shared" si="32"/>
        <v>770.7793127331297</v>
      </c>
      <c r="AU27" s="139">
        <f t="shared" si="32"/>
        <v>101.14230484555695</v>
      </c>
      <c r="AV27" s="139">
        <f t="shared" si="32"/>
        <v>0</v>
      </c>
      <c r="AW27" s="120">
        <f>AW16</f>
        <v>1317.6716292739918</v>
      </c>
      <c r="AX27" s="165">
        <f>SUM(AS27:AV27)</f>
        <v>1679.9334086354295</v>
      </c>
      <c r="AY27" s="129">
        <f>AW27/AX27</f>
        <v>0.78435944097588106</v>
      </c>
      <c r="BA27" s="128"/>
      <c r="BB27" s="4" t="s">
        <v>13</v>
      </c>
      <c r="BC27" s="139">
        <f t="shared" si="33"/>
        <v>859.30154534474445</v>
      </c>
      <c r="BD27" s="139">
        <f t="shared" si="33"/>
        <v>820.8871585535602</v>
      </c>
      <c r="BE27" s="139">
        <f t="shared" si="33"/>
        <v>106.87078685555345</v>
      </c>
      <c r="BF27" s="139">
        <f t="shared" si="33"/>
        <v>0</v>
      </c>
      <c r="BG27" s="120">
        <f>BG16</f>
        <v>1396.3384616119097</v>
      </c>
      <c r="BH27" s="165">
        <f>SUM(BC27:BF27)</f>
        <v>1787.059490753858</v>
      </c>
      <c r="BI27" s="129">
        <f>BG27/BH27</f>
        <v>0.78136092773435006</v>
      </c>
      <c r="BK27" s="128"/>
      <c r="BL27" s="4" t="s">
        <v>13</v>
      </c>
      <c r="BM27" s="139">
        <f t="shared" si="34"/>
        <v>969.84917732091071</v>
      </c>
      <c r="BN27" s="139">
        <f t="shared" si="34"/>
        <v>927.73346547489018</v>
      </c>
      <c r="BO27" s="139">
        <f t="shared" si="34"/>
        <v>119.85371892379288</v>
      </c>
      <c r="BP27" s="139">
        <f t="shared" si="34"/>
        <v>0</v>
      </c>
      <c r="BQ27" s="120">
        <f>BQ16</f>
        <v>1480.8887406556896</v>
      </c>
      <c r="BR27" s="165">
        <f>SUM(BM27:BP27)</f>
        <v>2017.4363617195938</v>
      </c>
      <c r="BS27" s="129">
        <f>BQ27/BR27</f>
        <v>0.73404483469973281</v>
      </c>
    </row>
    <row r="28" spans="3:71" x14ac:dyDescent="0.3">
      <c r="C28" s="128"/>
      <c r="D28" s="4" t="s">
        <v>14</v>
      </c>
      <c r="E28" s="139">
        <f t="shared" si="28"/>
        <v>569.75340004871668</v>
      </c>
      <c r="F28" s="139">
        <f t="shared" si="28"/>
        <v>1036.6213437879615</v>
      </c>
      <c r="G28" s="139">
        <f t="shared" si="28"/>
        <v>0</v>
      </c>
      <c r="H28" s="139">
        <f t="shared" si="28"/>
        <v>24.301966686765589</v>
      </c>
      <c r="I28" s="120">
        <f>I17</f>
        <v>1108</v>
      </c>
      <c r="J28" s="165">
        <f>SUM(E28:H28)</f>
        <v>1630.6767105234437</v>
      </c>
      <c r="K28" s="129">
        <f>I28/J28</f>
        <v>0.67947251153438892</v>
      </c>
      <c r="M28" s="128"/>
      <c r="N28" s="4" t="s">
        <v>14</v>
      </c>
      <c r="O28" s="139">
        <f t="shared" si="29"/>
        <v>424.99364623207839</v>
      </c>
      <c r="P28" s="139">
        <f t="shared" si="29"/>
        <v>893.79851412930043</v>
      </c>
      <c r="Q28" s="139">
        <f t="shared" si="29"/>
        <v>0</v>
      </c>
      <c r="R28" s="139">
        <f t="shared" si="29"/>
        <v>74.256329208381885</v>
      </c>
      <c r="S28" s="120">
        <f>S17</f>
        <v>1172.7332381057306</v>
      </c>
      <c r="T28" s="165">
        <f>SUM(O28:R28)</f>
        <v>1393.0484895697607</v>
      </c>
      <c r="U28" s="129">
        <f>S28/T28</f>
        <v>0.84184667431635929</v>
      </c>
      <c r="W28" s="128"/>
      <c r="X28" s="4" t="s">
        <v>14</v>
      </c>
      <c r="Y28" s="139">
        <f t="shared" ref="Y28:AB28" si="37">Y17*Y$20</f>
        <v>424.9474744416147</v>
      </c>
      <c r="Z28" s="139">
        <f t="shared" si="37"/>
        <v>894.09720516051595</v>
      </c>
      <c r="AA28" s="139">
        <f t="shared" si="37"/>
        <v>0</v>
      </c>
      <c r="AB28" s="139">
        <f t="shared" si="37"/>
        <v>73.728726807486026</v>
      </c>
      <c r="AC28" s="120">
        <f>AC17</f>
        <v>1242.3889058947407</v>
      </c>
      <c r="AD28" s="165">
        <f>SUM(Y28:AB28)</f>
        <v>1392.7734064096167</v>
      </c>
      <c r="AE28" s="129">
        <f>AC28/AD28</f>
        <v>0.89202514937261257</v>
      </c>
      <c r="AG28" s="128"/>
      <c r="AH28" s="4" t="s">
        <v>14</v>
      </c>
      <c r="AI28" s="139">
        <f t="shared" si="31"/>
        <v>480.78149769176309</v>
      </c>
      <c r="AJ28" s="139">
        <f t="shared" si="31"/>
        <v>1014.5972877549838</v>
      </c>
      <c r="AK28" s="139">
        <f t="shared" si="31"/>
        <v>0</v>
      </c>
      <c r="AL28" s="139">
        <f t="shared" si="31"/>
        <v>82.964765971298419</v>
      </c>
      <c r="AM28" s="120">
        <f>AM17</f>
        <v>1317.3433265123847</v>
      </c>
      <c r="AN28" s="165">
        <f>SUM(AI28:AL28)</f>
        <v>1578.3435514180453</v>
      </c>
      <c r="AO28" s="129">
        <f>AM28/AN28</f>
        <v>0.83463661971997927</v>
      </c>
      <c r="AQ28" s="128"/>
      <c r="AR28" s="4" t="s">
        <v>14</v>
      </c>
      <c r="AS28" s="139">
        <f t="shared" si="32"/>
        <v>511.9678156368567</v>
      </c>
      <c r="AT28" s="139">
        <f t="shared" si="32"/>
        <v>1082.0822535581581</v>
      </c>
      <c r="AU28" s="139">
        <f t="shared" si="32"/>
        <v>0</v>
      </c>
      <c r="AV28" s="139">
        <f t="shared" si="32"/>
        <v>87.81109797796843</v>
      </c>
      <c r="AW28" s="120">
        <f>AW17</f>
        <v>1398.0016976238194</v>
      </c>
      <c r="AX28" s="165">
        <f>SUM(AS28:AV28)</f>
        <v>1681.8611671729832</v>
      </c>
      <c r="AY28" s="129">
        <f>AW28/AX28</f>
        <v>0.83122300752903455</v>
      </c>
      <c r="BA28" s="128"/>
      <c r="BB28" s="4" t="s">
        <v>14</v>
      </c>
      <c r="BC28" s="139">
        <f t="shared" si="33"/>
        <v>545.57812451950224</v>
      </c>
      <c r="BD28" s="139">
        <f t="shared" si="33"/>
        <v>1154.7821980547737</v>
      </c>
      <c r="BE28" s="139">
        <f t="shared" si="33"/>
        <v>0</v>
      </c>
      <c r="BF28" s="139">
        <f t="shared" si="33"/>
        <v>93.018226795184688</v>
      </c>
      <c r="BG28" s="120">
        <f>BG17</f>
        <v>1484.8003122791824</v>
      </c>
      <c r="BH28" s="165">
        <f>SUM(BC28:BF28)</f>
        <v>1793.3785493694606</v>
      </c>
      <c r="BI28" s="129">
        <f>BG28/BH28</f>
        <v>0.82793468941692638</v>
      </c>
      <c r="BK28" s="128"/>
      <c r="BL28" s="4" t="s">
        <v>14</v>
      </c>
      <c r="BM28" s="139">
        <f t="shared" si="34"/>
        <v>617.01322594014084</v>
      </c>
      <c r="BN28" s="139">
        <f t="shared" si="34"/>
        <v>1307.732018675483</v>
      </c>
      <c r="BO28" s="139">
        <f t="shared" si="34"/>
        <v>0</v>
      </c>
      <c r="BP28" s="139">
        <f t="shared" si="34"/>
        <v>104.58129631640108</v>
      </c>
      <c r="BQ28" s="120">
        <f>BQ17</f>
        <v>1578.2089508716722</v>
      </c>
      <c r="BR28" s="165">
        <f>SUM(BM28:BP28)</f>
        <v>2029.326540932025</v>
      </c>
      <c r="BS28" s="129">
        <f>BQ28/BR28</f>
        <v>0.77770083771083764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1053.9999999999998</v>
      </c>
      <c r="H30" s="165">
        <f>SUM(H25:H28)</f>
        <v>1107.9999999999998</v>
      </c>
      <c r="K30" s="129"/>
      <c r="M30" s="128"/>
      <c r="N30" s="120" t="s">
        <v>195</v>
      </c>
      <c r="O30" s="165">
        <f>SUM(O25:O28)</f>
        <v>1328.0124049619558</v>
      </c>
      <c r="P30" s="165">
        <f>SUM(P25:P28)</f>
        <v>1658.4558060242423</v>
      </c>
      <c r="Q30" s="165">
        <f>SUM(Q25:Q28)</f>
        <v>1917.811032253856</v>
      </c>
      <c r="R30" s="165">
        <f>SUM(R25:R28)</f>
        <v>1754.9305618371484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1917.811032253856</v>
      </c>
      <c r="AB30" s="165">
        <f>SUM(AB25:AB28)</f>
        <v>1754.9305618371484</v>
      </c>
      <c r="AE30" s="129"/>
      <c r="AG30" s="128"/>
      <c r="AH30" s="120" t="s">
        <v>195</v>
      </c>
      <c r="AI30" s="165">
        <f>SUM(AI25:AI28)</f>
        <v>1503.1992104315088</v>
      </c>
      <c r="AJ30" s="165">
        <f>SUM(AJ25:AJ28)</f>
        <v>1881.7414801634088</v>
      </c>
      <c r="AK30" s="165">
        <f>SUM(AK25:AK28)</f>
        <v>2172.0689016417577</v>
      </c>
      <c r="AL30" s="165">
        <f>SUM(AL25:AL28)</f>
        <v>1989.5768224362305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2006.4115000433494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</v>
      </c>
      <c r="BE30" s="165">
        <f>SUM(BE25:BE28)</f>
        <v>2465.8588575838153</v>
      </c>
      <c r="BF30" s="165">
        <f>SUM(BF25:BF28)</f>
        <v>2261.1261015821306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2423.5572278064878</v>
      </c>
      <c r="BO30" s="165">
        <f>SUM(BO25:BO28)</f>
        <v>2788.618128380886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1.0000000000000002</v>
      </c>
      <c r="H31" s="120">
        <f>H29/H30</f>
        <v>1.0000000000000002</v>
      </c>
      <c r="K31" s="129"/>
      <c r="M31" s="128"/>
      <c r="N31" s="120" t="s">
        <v>194</v>
      </c>
      <c r="O31" s="120">
        <f>O29/O30</f>
        <v>1.0000000000000002</v>
      </c>
      <c r="P31" s="120">
        <f>P29/P30</f>
        <v>1.0000000000000002</v>
      </c>
      <c r="Q31" s="120">
        <f>Q29/Q30</f>
        <v>1</v>
      </c>
      <c r="R31" s="120">
        <f>R29/R30</f>
        <v>1.0000000000000002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1</v>
      </c>
      <c r="AB31" s="120">
        <f>AB29/AB30</f>
        <v>1.0000000000000002</v>
      </c>
      <c r="AE31" s="129"/>
      <c r="AG31" s="128"/>
      <c r="AH31" s="120" t="s">
        <v>194</v>
      </c>
      <c r="AI31" s="120">
        <f>AI29/AI30</f>
        <v>0.99999999999999989</v>
      </c>
      <c r="AJ31" s="120">
        <f>AJ29/AJ30</f>
        <v>1</v>
      </c>
      <c r="AK31" s="120">
        <f>AK29/AK30</f>
        <v>0.99999999999999978</v>
      </c>
      <c r="AL31" s="120">
        <f>AL29/AL30</f>
        <v>1.0000000000000002</v>
      </c>
      <c r="AO31" s="129"/>
      <c r="AQ31" s="128"/>
      <c r="AR31" s="120" t="s">
        <v>194</v>
      </c>
      <c r="AS31" s="120">
        <f>AS29/AS30</f>
        <v>1</v>
      </c>
      <c r="AT31" s="120">
        <f>AT29/AT30</f>
        <v>1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1</v>
      </c>
      <c r="BE31" s="120">
        <f>BE29/BE30</f>
        <v>0.99999999999999978</v>
      </c>
      <c r="BF31" s="120">
        <f>BF29/BF30</f>
        <v>1.0000000000000002</v>
      </c>
      <c r="BI31" s="129"/>
      <c r="BK31" s="128"/>
      <c r="BL31" s="120" t="s">
        <v>194</v>
      </c>
      <c r="BM31" s="120">
        <f>BM29/BM30</f>
        <v>1</v>
      </c>
      <c r="BN31" s="120">
        <f>BN29/BN30</f>
        <v>1.0000000000000002</v>
      </c>
      <c r="BO31" s="120">
        <f>BO29/BO30</f>
        <v>1.0000000000000002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753.20762837498103</v>
      </c>
      <c r="F36" s="139">
        <f t="shared" si="38"/>
        <v>0</v>
      </c>
      <c r="G36" s="139">
        <f t="shared" si="38"/>
        <v>763.12873506072447</v>
      </c>
      <c r="H36" s="139">
        <f t="shared" si="38"/>
        <v>533.66363656429439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253.05840675658789</v>
      </c>
      <c r="P36" s="139">
        <f t="shared" ref="P36:R36" si="39">P25*$U25</f>
        <v>0</v>
      </c>
      <c r="Q36" s="139">
        <f t="shared" si="39"/>
        <v>1199.2246502439232</v>
      </c>
      <c r="R36" s="139">
        <f t="shared" si="39"/>
        <v>734.46349415076907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271.75562323033438</v>
      </c>
      <c r="Z36" s="139">
        <f t="shared" ref="Z36:AB36" si="40">Z25*$AE25</f>
        <v>0</v>
      </c>
      <c r="AA36" s="139">
        <f t="shared" si="40"/>
        <v>1278.9748124955499</v>
      </c>
      <c r="AB36" s="139">
        <f t="shared" si="40"/>
        <v>783.21036635412815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291.75076193547255</v>
      </c>
      <c r="AJ36" s="139">
        <f t="shared" ref="AJ36:AL36" si="41">AJ25*$AO25</f>
        <v>0</v>
      </c>
      <c r="AK36" s="139">
        <f t="shared" si="41"/>
        <v>1364.3443419440543</v>
      </c>
      <c r="AL36" s="139">
        <f t="shared" si="41"/>
        <v>836.28893608273984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313.46957116709257</v>
      </c>
      <c r="AT36" s="139">
        <f t="shared" ref="AT36:AV36" si="42">AT25*$AY25</f>
        <v>0</v>
      </c>
      <c r="AU36" s="139">
        <f t="shared" si="42"/>
        <v>1456.3686611322519</v>
      </c>
      <c r="AV36" s="139">
        <f t="shared" si="42"/>
        <v>893.10093249656143</v>
      </c>
      <c r="AW36" s="120">
        <f>AW25</f>
        <v>2662.939164795906</v>
      </c>
      <c r="AX36" s="165">
        <f>SUM(AS36:AV36)</f>
        <v>2662.9391647959055</v>
      </c>
      <c r="AY36" s="129">
        <f>AW36/AX36</f>
        <v>1.0000000000000002</v>
      </c>
      <c r="BA36" s="128"/>
      <c r="BB36" s="4" t="s">
        <v>11</v>
      </c>
      <c r="BC36" s="139">
        <f>BC25*$BI25</f>
        <v>336.94005809397402</v>
      </c>
      <c r="BD36" s="139">
        <f t="shared" ref="BD36:BF36" si="43">BD25*$BI25</f>
        <v>0</v>
      </c>
      <c r="BE36" s="139">
        <f t="shared" si="43"/>
        <v>1555.3453959259919</v>
      </c>
      <c r="BF36" s="139">
        <f t="shared" si="43"/>
        <v>954.24998105618897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362.30251383246969</v>
      </c>
      <c r="BN36" s="139">
        <f t="shared" ref="BN36:BP36" si="44">BN25*$BS25</f>
        <v>0</v>
      </c>
      <c r="BO36" s="139">
        <f t="shared" si="44"/>
        <v>1661.8026503761616</v>
      </c>
      <c r="BP36" s="139">
        <f t="shared" si="44"/>
        <v>1020.0684152106827</v>
      </c>
      <c r="BQ36" s="120">
        <f>BQ25</f>
        <v>3044.1735794193137</v>
      </c>
      <c r="BR36" s="165">
        <f>SUM(BM36:BP36)</f>
        <v>3044.1735794193141</v>
      </c>
      <c r="BS36" s="129">
        <f>BQ36/BR36</f>
        <v>0.99999999999999989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425.94277104492369</v>
      </c>
      <c r="G37" s="139">
        <f t="shared" si="38"/>
        <v>637.02481287110152</v>
      </c>
      <c r="H37" s="139">
        <f t="shared" si="38"/>
        <v>987.03241608397491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143.26378489318833</v>
      </c>
      <c r="Q37" s="139">
        <f t="shared" si="45"/>
        <v>866.99027905222783</v>
      </c>
      <c r="R37" s="139">
        <f t="shared" si="45"/>
        <v>1176.4924872058639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153.96975949298277</v>
      </c>
      <c r="AA37" s="139">
        <f t="shared" si="46"/>
        <v>924.96355232086773</v>
      </c>
      <c r="AB37" s="139">
        <f t="shared" si="46"/>
        <v>1255.0074902661615</v>
      </c>
      <c r="AC37" s="120">
        <f>AC26</f>
        <v>2333.9408020800124</v>
      </c>
      <c r="AD37" s="165">
        <f>SUM(Y37:AB37)</f>
        <v>2333.940802080012</v>
      </c>
      <c r="AE37" s="129">
        <f>AC37/AD37</f>
        <v>1.0000000000000002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165.78123935428096</v>
      </c>
      <c r="AK37" s="139">
        <f t="shared" si="47"/>
        <v>986.63529456583274</v>
      </c>
      <c r="AL37" s="139">
        <f t="shared" si="47"/>
        <v>1339.9675060421534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178.42240916651579</v>
      </c>
      <c r="AU37" s="139">
        <f t="shared" si="48"/>
        <v>1053.3263319495188</v>
      </c>
      <c r="AV37" s="139">
        <f t="shared" si="48"/>
        <v>1431.1904236798714</v>
      </c>
      <c r="AW37" s="120">
        <f>AW26</f>
        <v>2662.939164795906</v>
      </c>
      <c r="AX37" s="165">
        <f>SUM(AS37:AV37)</f>
        <v>2662.939164795906</v>
      </c>
      <c r="AY37" s="129">
        <f>AW37/AX37</f>
        <v>1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192.08382767121631</v>
      </c>
      <c r="BE37" s="139">
        <f t="shared" si="49"/>
        <v>1125.0636475078816</v>
      </c>
      <c r="BF37" s="139">
        <f t="shared" si="49"/>
        <v>1529.3879598970575</v>
      </c>
      <c r="BG37" s="120">
        <f>BG26</f>
        <v>2846.535435076155</v>
      </c>
      <c r="BH37" s="165">
        <f>SUM(BC37:BF37)</f>
        <v>2846.5354350761554</v>
      </c>
      <c r="BI37" s="129">
        <f>BG37/BH37</f>
        <v>0.99999999999999989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206.84687563877088</v>
      </c>
      <c r="BO37" s="139">
        <f t="shared" si="50"/>
        <v>1202.2312222379692</v>
      </c>
      <c r="BP37" s="139">
        <f t="shared" si="50"/>
        <v>1635.0954815425739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570.20506794659218</v>
      </c>
      <c r="F38" s="139">
        <f t="shared" si="38"/>
        <v>468.22977946012594</v>
      </c>
      <c r="G38" s="139">
        <f t="shared" si="38"/>
        <v>15.565152593281796</v>
      </c>
      <c r="H38" s="139">
        <f t="shared" si="38"/>
        <v>0</v>
      </c>
      <c r="I38" s="120">
        <f>I27</f>
        <v>1054</v>
      </c>
      <c r="J38" s="165">
        <f>SUM(E38:H38)</f>
        <v>1053.9999999999998</v>
      </c>
      <c r="K38" s="129">
        <f>I38/J38</f>
        <v>1.0000000000000002</v>
      </c>
      <c r="M38" s="128"/>
      <c r="N38" s="4" t="s">
        <v>13</v>
      </c>
      <c r="O38" s="139">
        <f t="shared" ref="O38:R38" si="51">O27*$U27</f>
        <v>535.89560838588795</v>
      </c>
      <c r="P38" s="139">
        <f t="shared" si="51"/>
        <v>508.66531690895141</v>
      </c>
      <c r="Q38" s="139">
        <f t="shared" si="51"/>
        <v>68.422539374072514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566.53807515071026</v>
      </c>
      <c r="Z38" s="139">
        <f t="shared" si="52"/>
        <v>537.98891198995955</v>
      </c>
      <c r="AA38" s="139">
        <f t="shared" si="52"/>
        <v>71.837592225876193</v>
      </c>
      <c r="AB38" s="139">
        <f t="shared" si="52"/>
        <v>0</v>
      </c>
      <c r="AC38" s="120">
        <f>AC27</f>
        <v>1176.364579366546</v>
      </c>
      <c r="AD38" s="165">
        <f>SUM(Y38:AB38)</f>
        <v>1176.3645793665462</v>
      </c>
      <c r="AE38" s="129">
        <f>AC38/AD38</f>
        <v>0.99999999999999978</v>
      </c>
      <c r="AG38" s="128"/>
      <c r="AH38" s="4" t="s">
        <v>13</v>
      </c>
      <c r="AI38" s="139">
        <f t="shared" ref="AI38:AL38" si="53">AI27*$AO27</f>
        <v>598.75403981533373</v>
      </c>
      <c r="AJ38" s="139">
        <f t="shared" si="53"/>
        <v>570.28131848018029</v>
      </c>
      <c r="AK38" s="139">
        <f t="shared" si="53"/>
        <v>75.439649940472734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633.77167673518716</v>
      </c>
      <c r="AT38" s="139">
        <f t="shared" si="54"/>
        <v>604.56803085113143</v>
      </c>
      <c r="AU38" s="139">
        <f t="shared" si="54"/>
        <v>79.331921687673201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671.42465267413024</v>
      </c>
      <c r="BD38" s="139">
        <f t="shared" si="55"/>
        <v>641.40915177262434</v>
      </c>
      <c r="BE38" s="139">
        <f t="shared" si="55"/>
        <v>83.504657165155223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1396.3384616119099</v>
      </c>
      <c r="BI38" s="129">
        <f>BG38/BH38</f>
        <v>0.99999999999999989</v>
      </c>
      <c r="BK38" s="128"/>
      <c r="BL38" s="4" t="s">
        <v>13</v>
      </c>
      <c r="BM38" s="139">
        <f t="shared" ref="BM38:BP38" si="56">BM27*$BS27</f>
        <v>711.91277905019979</v>
      </c>
      <c r="BN38" s="139">
        <f t="shared" si="56"/>
        <v>680.99795830992605</v>
      </c>
      <c r="BO38" s="139">
        <f t="shared" si="56"/>
        <v>87.978003295563781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387.13177368635894</v>
      </c>
      <c r="F39" s="139">
        <f t="shared" si="38"/>
        <v>704.35570797375942</v>
      </c>
      <c r="G39" s="139">
        <f t="shared" si="38"/>
        <v>0</v>
      </c>
      <c r="H39" s="139">
        <f t="shared" si="38"/>
        <v>16.512518339881666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357.77948768605853</v>
      </c>
      <c r="P39" s="139">
        <f t="shared" si="57"/>
        <v>752.44130662865507</v>
      </c>
      <c r="Q39" s="139">
        <f t="shared" si="57"/>
        <v>0</v>
      </c>
      <c r="R39" s="139">
        <f t="shared" si="57"/>
        <v>62.51244379101702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379.06383436429581</v>
      </c>
      <c r="Z39" s="139">
        <f t="shared" si="58"/>
        <v>797.55719298694464</v>
      </c>
      <c r="AA39" s="139">
        <f t="shared" si="58"/>
        <v>0</v>
      </c>
      <c r="AB39" s="139">
        <f t="shared" si="58"/>
        <v>65.767878543500274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401.27784405736219</v>
      </c>
      <c r="AJ39" s="139">
        <f t="shared" si="59"/>
        <v>846.82005062887879</v>
      </c>
      <c r="AK39" s="139">
        <f t="shared" si="59"/>
        <v>0</v>
      </c>
      <c r="AL39" s="139">
        <f t="shared" si="59"/>
        <v>69.245431826143673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425.55942747173833</v>
      </c>
      <c r="AT39" s="139">
        <f t="shared" si="60"/>
        <v>899.45166519640748</v>
      </c>
      <c r="AU39" s="139">
        <f t="shared" si="60"/>
        <v>0</v>
      </c>
      <c r="AV39" s="139">
        <f t="shared" si="60"/>
        <v>72.990604955673646</v>
      </c>
      <c r="AW39" s="120">
        <f>AW28</f>
        <v>1398.0016976238194</v>
      </c>
      <c r="AX39" s="165">
        <f>SUM(AS39:AV39)</f>
        <v>1398.0016976238196</v>
      </c>
      <c r="AY39" s="129">
        <f>AW39/AX39</f>
        <v>0.99999999999999989</v>
      </c>
      <c r="BA39" s="128"/>
      <c r="BB39" s="4" t="s">
        <v>14</v>
      </c>
      <c r="BC39" s="139">
        <f t="shared" ref="BC39:BF39" si="61">BC28*$BI28</f>
        <v>451.70305507672327</v>
      </c>
      <c r="BD39" s="139">
        <f t="shared" si="61"/>
        <v>956.08424049067469</v>
      </c>
      <c r="BE39" s="139">
        <f t="shared" si="61"/>
        <v>0</v>
      </c>
      <c r="BF39" s="139">
        <f t="shared" si="61"/>
        <v>77.013016711784459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479.85170269231389</v>
      </c>
      <c r="BN39" s="139">
        <f t="shared" si="62"/>
        <v>1017.0242864252079</v>
      </c>
      <c r="BO39" s="139">
        <f t="shared" si="62"/>
        <v>0</v>
      </c>
      <c r="BP39" s="139">
        <f t="shared" si="62"/>
        <v>81.33296175415046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1710.544470007932</v>
      </c>
      <c r="F41" s="165">
        <f>SUM(F36:F39)</f>
        <v>1598.5282584788092</v>
      </c>
      <c r="G41" s="165">
        <f>SUM(G36:G39)</f>
        <v>1415.7187005251076</v>
      </c>
      <c r="H41" s="165">
        <f>SUM(H36:H39)</f>
        <v>1537.208570988151</v>
      </c>
      <c r="K41" s="129"/>
      <c r="M41" s="128"/>
      <c r="N41" s="120" t="s">
        <v>195</v>
      </c>
      <c r="O41" s="165">
        <f>SUM(O36:O39)</f>
        <v>1146.7335028285343</v>
      </c>
      <c r="P41" s="165">
        <f>SUM(P36:P39)</f>
        <v>1404.3704084307947</v>
      </c>
      <c r="Q41" s="165">
        <f>SUM(Q36:Q39)</f>
        <v>2134.6374686702238</v>
      </c>
      <c r="R41" s="165">
        <f>SUM(R36:R39)</f>
        <v>1973.4684251476499</v>
      </c>
      <c r="U41" s="129"/>
      <c r="W41" s="128"/>
      <c r="X41" s="120" t="s">
        <v>195</v>
      </c>
      <c r="Y41" s="165">
        <f>SUM(Y36:Y39)</f>
        <v>1217.3575327453404</v>
      </c>
      <c r="Z41" s="165">
        <f>SUM(Z36:Z39)</f>
        <v>1489.515864469887</v>
      </c>
      <c r="AA41" s="165">
        <f>SUM(AA36:AA39)</f>
        <v>2275.7759570422936</v>
      </c>
      <c r="AB41" s="165">
        <f>SUM(AB36:AB39)</f>
        <v>2103.9857351637902</v>
      </c>
      <c r="AE41" s="129"/>
      <c r="AG41" s="128"/>
      <c r="AH41" s="120" t="s">
        <v>195</v>
      </c>
      <c r="AI41" s="165">
        <f>SUM(AI36:AI39)</f>
        <v>1291.7826458081686</v>
      </c>
      <c r="AJ41" s="165">
        <f>SUM(AJ36:AJ39)</f>
        <v>1582.8826084633401</v>
      </c>
      <c r="AK41" s="165">
        <f>SUM(AK36:AK39)</f>
        <v>2426.4192864503602</v>
      </c>
      <c r="AL41" s="165">
        <f>SUM(AL36:AL39)</f>
        <v>2245.5018739510374</v>
      </c>
      <c r="AO41" s="129"/>
      <c r="AQ41" s="128"/>
      <c r="AR41" s="120" t="s">
        <v>195</v>
      </c>
      <c r="AS41" s="165">
        <f>SUM(AS36:AS39)</f>
        <v>1372.8006753740181</v>
      </c>
      <c r="AT41" s="165">
        <f>SUM(AT36:AT39)</f>
        <v>1682.4421052140547</v>
      </c>
      <c r="AU41" s="165">
        <f>SUM(AU36:AU39)</f>
        <v>2589.0269147694439</v>
      </c>
      <c r="AV41" s="165">
        <f>SUM(AV36:AV39)</f>
        <v>2397.2819611321061</v>
      </c>
      <c r="AY41" s="129"/>
      <c r="BA41" s="128"/>
      <c r="BB41" s="120" t="s">
        <v>195</v>
      </c>
      <c r="BC41" s="165">
        <f>SUM(BC36:BC39)</f>
        <v>1460.0677658448276</v>
      </c>
      <c r="BD41" s="165">
        <f>SUM(BD36:BD39)</f>
        <v>1789.5772199345154</v>
      </c>
      <c r="BE41" s="165">
        <f>SUM(BE36:BE39)</f>
        <v>2763.9137005990283</v>
      </c>
      <c r="BF41" s="165">
        <f>SUM(BF36:BF39)</f>
        <v>2560.650957665031</v>
      </c>
      <c r="BI41" s="129"/>
      <c r="BK41" s="128"/>
      <c r="BL41" s="120" t="s">
        <v>195</v>
      </c>
      <c r="BM41" s="165">
        <f>SUM(BM36:BM39)</f>
        <v>1554.0669955749834</v>
      </c>
      <c r="BN41" s="165">
        <f>SUM(BN36:BN39)</f>
        <v>1904.8691203739049</v>
      </c>
      <c r="BO41" s="165">
        <f>SUM(BO36:BO39)</f>
        <v>2952.0118759096945</v>
      </c>
      <c r="BP41" s="165">
        <f>SUM(BP36:BP39)</f>
        <v>2736.4968585074071</v>
      </c>
      <c r="BS41" s="129"/>
    </row>
    <row r="42" spans="3:71" x14ac:dyDescent="0.3">
      <c r="C42" s="128"/>
      <c r="D42" s="120" t="s">
        <v>194</v>
      </c>
      <c r="E42" s="120">
        <f>E40/E41</f>
        <v>1.1984488190420994</v>
      </c>
      <c r="F42" s="120">
        <f>F40/F41</f>
        <v>1.2824296280822838</v>
      </c>
      <c r="G42" s="120">
        <f>G40/G41</f>
        <v>0.74449818287281111</v>
      </c>
      <c r="H42" s="120">
        <f>H40/H41</f>
        <v>0.72078702975729159</v>
      </c>
      <c r="K42" s="129"/>
      <c r="M42" s="128"/>
      <c r="N42" s="120" t="s">
        <v>194</v>
      </c>
      <c r="O42" s="120">
        <f>O40/O41</f>
        <v>1.1580828515834578</v>
      </c>
      <c r="P42" s="120">
        <f>P40/P41</f>
        <v>1.1809247731710297</v>
      </c>
      <c r="Q42" s="120">
        <f>Q40/Q41</f>
        <v>0.89842470227441462</v>
      </c>
      <c r="R42" s="120">
        <f>R40/R41</f>
        <v>0.88926204213571303</v>
      </c>
      <c r="U42" s="129"/>
      <c r="W42" s="128"/>
      <c r="X42" s="120" t="s">
        <v>194</v>
      </c>
      <c r="Y42" s="120">
        <f>Y40/Y41</f>
        <v>1.0908975951929838</v>
      </c>
      <c r="Z42" s="120">
        <f>Z40/Z41</f>
        <v>1.1134193636900138</v>
      </c>
      <c r="AA42" s="120">
        <f>AA40/AA41</f>
        <v>0.84270643000655221</v>
      </c>
      <c r="AB42" s="120">
        <f>AB40/AB41</f>
        <v>0.83409812742885903</v>
      </c>
      <c r="AE42" s="129"/>
      <c r="AG42" s="128"/>
      <c r="AH42" s="120" t="s">
        <v>194</v>
      </c>
      <c r="AI42" s="120">
        <f>AI40/AI41</f>
        <v>1.16366264503505</v>
      </c>
      <c r="AJ42" s="120">
        <f>AJ40/AJ41</f>
        <v>1.1888067188950926</v>
      </c>
      <c r="AK42" s="120">
        <f>AK40/AK41</f>
        <v>0.89517459483241446</v>
      </c>
      <c r="AL42" s="120">
        <f>AL40/AL41</f>
        <v>0.88602768294978185</v>
      </c>
      <c r="AO42" s="129"/>
      <c r="AQ42" s="128"/>
      <c r="AR42" s="120" t="s">
        <v>194</v>
      </c>
      <c r="AS42" s="120">
        <f>AS40/AS41</f>
        <v>1.166293825847234</v>
      </c>
      <c r="AT42" s="120">
        <f>AT40/AT41</f>
        <v>1.1925590151514167</v>
      </c>
      <c r="AU42" s="120">
        <f>AU40/AU41</f>
        <v>0.89363953855331513</v>
      </c>
      <c r="AV42" s="120">
        <f>AV40/AV41</f>
        <v>0.88449937120480282</v>
      </c>
      <c r="AY42" s="129"/>
      <c r="BA42" s="128"/>
      <c r="BB42" s="120" t="s">
        <v>194</v>
      </c>
      <c r="BC42" s="120">
        <f>BC40/BC41</f>
        <v>1.1688211015998211</v>
      </c>
      <c r="BD42" s="120">
        <f>BD40/BD41</f>
        <v>1.1961856948931484</v>
      </c>
      <c r="BE42" s="120">
        <f>BE40/BE41</f>
        <v>0.89216202989600746</v>
      </c>
      <c r="BF42" s="120">
        <f>BF40/BF41</f>
        <v>0.88302784681125523</v>
      </c>
      <c r="BI42" s="129"/>
      <c r="BK42" s="128"/>
      <c r="BL42" s="120" t="s">
        <v>194</v>
      </c>
      <c r="BM42" s="120">
        <f>BM40/BM41</f>
        <v>1.2421333402590653</v>
      </c>
      <c r="BN42" s="120">
        <f>BN40/BN41</f>
        <v>1.272295929355383</v>
      </c>
      <c r="BO42" s="120">
        <f>BO40/BO41</f>
        <v>0.94465003719591867</v>
      </c>
      <c r="BP42" s="120">
        <f>BP40/BP41</f>
        <v>0.9349685668160117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902.68079271949648</v>
      </c>
      <c r="F47" s="139">
        <f t="shared" ref="F47:H47" si="63">F36*F$42</f>
        <v>0</v>
      </c>
      <c r="G47" s="139">
        <f t="shared" si="63"/>
        <v>568.14795655073624</v>
      </c>
      <c r="H47" s="139">
        <f t="shared" si="63"/>
        <v>384.65782748865252</v>
      </c>
      <c r="I47" s="120">
        <f>I36</f>
        <v>2050</v>
      </c>
      <c r="J47" s="165">
        <f>SUM(E47:H47)</f>
        <v>1855.4865767588853</v>
      </c>
      <c r="K47" s="129">
        <f>I47/J47</f>
        <v>1.1048314903904535</v>
      </c>
      <c r="L47" s="150"/>
      <c r="M47" s="128"/>
      <c r="N47" s="4" t="s">
        <v>11</v>
      </c>
      <c r="O47" s="139">
        <f>O36*O$42</f>
        <v>293.06260131383584</v>
      </c>
      <c r="P47" s="139">
        <f t="shared" ref="P47:R47" si="64">P36*P$42</f>
        <v>0</v>
      </c>
      <c r="Q47" s="139">
        <f t="shared" si="64"/>
        <v>1077.4130493555356</v>
      </c>
      <c r="R47" s="139">
        <f t="shared" si="64"/>
        <v>653.13050668264418</v>
      </c>
      <c r="S47" s="120">
        <f>S36</f>
        <v>2186.7465511512801</v>
      </c>
      <c r="T47" s="165">
        <f>SUM(O47:R47)</f>
        <v>2023.6061573520155</v>
      </c>
      <c r="U47" s="129">
        <f>S47/T47</f>
        <v>1.0806186486468994</v>
      </c>
      <c r="W47" s="128"/>
      <c r="X47" s="4" t="s">
        <v>11</v>
      </c>
      <c r="Y47" s="139">
        <f>Y36*Y$42</f>
        <v>296.45755586214233</v>
      </c>
      <c r="Z47" s="139">
        <f t="shared" ref="Z47:AB47" si="65">Z36*Z$42</f>
        <v>0</v>
      </c>
      <c r="AA47" s="139">
        <f t="shared" si="65"/>
        <v>1077.8002983064243</v>
      </c>
      <c r="AB47" s="139">
        <f t="shared" si="65"/>
        <v>653.27429995884893</v>
      </c>
      <c r="AC47" s="120">
        <f>AC36</f>
        <v>2333.9408020800124</v>
      </c>
      <c r="AD47" s="165">
        <f>SUM(Y47:AB47)</f>
        <v>2027.5321541274157</v>
      </c>
      <c r="AE47" s="129">
        <f>AC47/AD47</f>
        <v>1.1511239401697504</v>
      </c>
      <c r="AG47" s="128"/>
      <c r="AH47" s="4" t="s">
        <v>11</v>
      </c>
      <c r="AI47" s="139">
        <f>AI36*AI$42</f>
        <v>339.49946332482318</v>
      </c>
      <c r="AJ47" s="139">
        <f t="shared" ref="AJ47:AL47" si="66">AJ36*AJ$42</f>
        <v>0</v>
      </c>
      <c r="AK47" s="139">
        <f t="shared" si="66"/>
        <v>1221.3263935116661</v>
      </c>
      <c r="AL47" s="139">
        <f t="shared" si="66"/>
        <v>740.97514831392823</v>
      </c>
      <c r="AM47" s="120">
        <f>AM36</f>
        <v>2492.3840399622668</v>
      </c>
      <c r="AN47" s="165">
        <f>SUM(AI47:AL47)</f>
        <v>2301.8010051504175</v>
      </c>
      <c r="AO47" s="129">
        <f>AM47/AN47</f>
        <v>1.0827973549344223</v>
      </c>
      <c r="BA47" s="128"/>
      <c r="BB47" s="4" t="s">
        <v>11</v>
      </c>
      <c r="BC47" s="139">
        <f>BC36*BC$42</f>
        <v>393.82264987450645</v>
      </c>
      <c r="BD47" s="139">
        <f t="shared" ref="BD47:BF47" si="67">BD36*BD$42</f>
        <v>0</v>
      </c>
      <c r="BE47" s="139">
        <f t="shared" si="67"/>
        <v>1387.6201056187424</v>
      </c>
      <c r="BF47" s="139">
        <f t="shared" si="67"/>
        <v>842.6293060917277</v>
      </c>
      <c r="BG47" s="120">
        <f>BG36</f>
        <v>2846.535435076155</v>
      </c>
      <c r="BH47" s="165">
        <f>SUM(BC47:BF47)</f>
        <v>2624.0720615849764</v>
      </c>
      <c r="BI47" s="129">
        <f>BG47/BH47</f>
        <v>1.0847779208307289</v>
      </c>
      <c r="BK47" s="128"/>
      <c r="BL47" s="4" t="s">
        <v>11</v>
      </c>
      <c r="BM47" s="139">
        <f>BM36*BM$42</f>
        <v>450.02803169098178</v>
      </c>
      <c r="BN47" s="139">
        <f t="shared" ref="BN47:BP47" si="68">BN36*BN$42</f>
        <v>0</v>
      </c>
      <c r="BO47" s="139">
        <f t="shared" si="68"/>
        <v>1569.8219354901173</v>
      </c>
      <c r="BP47" s="139">
        <f t="shared" si="68"/>
        <v>953.73190422381231</v>
      </c>
      <c r="BQ47" s="120">
        <f>BQ36</f>
        <v>3044.1735794193137</v>
      </c>
      <c r="BR47" s="165">
        <f>SUM(BM47:BP47)</f>
        <v>2973.5818714049115</v>
      </c>
      <c r="BS47" s="129">
        <f>BQ47/BR47</f>
        <v>1.0237396214623309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546.2416294554788</v>
      </c>
      <c r="G48" s="139">
        <f t="shared" si="69"/>
        <v>474.26381562742762</v>
      </c>
      <c r="H48" s="139">
        <f t="shared" si="69"/>
        <v>711.44016346333149</v>
      </c>
      <c r="I48" s="120">
        <f>I37</f>
        <v>2050</v>
      </c>
      <c r="J48" s="165">
        <f>SUM(E48:H48)</f>
        <v>1731.945608546238</v>
      </c>
      <c r="K48" s="129">
        <f>I48/J48</f>
        <v>1.1836399422039188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169.18375267861163</v>
      </c>
      <c r="Q48" s="139">
        <f t="shared" si="70"/>
        <v>778.92548333230945</v>
      </c>
      <c r="R48" s="139">
        <f t="shared" si="70"/>
        <v>1046.2101117300108</v>
      </c>
      <c r="S48" s="120">
        <f>S37</f>
        <v>2186.7465511512801</v>
      </c>
      <c r="T48" s="165">
        <f>SUM(O48:R48)</f>
        <v>1994.3193477409318</v>
      </c>
      <c r="U48" s="129">
        <f>S48/T48</f>
        <v>1.0964876581217149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171.43291164218135</v>
      </c>
      <c r="AA48" s="139">
        <f t="shared" si="71"/>
        <v>779.47273306249724</v>
      </c>
      <c r="AB48" s="139">
        <f t="shared" si="71"/>
        <v>1046.7993975401973</v>
      </c>
      <c r="AC48" s="120">
        <f>AC37</f>
        <v>2333.9408020800124</v>
      </c>
      <c r="AD48" s="165">
        <f>SUM(Y48:AB48)</f>
        <v>1997.705042244876</v>
      </c>
      <c r="AE48" s="129">
        <f>AC48/AD48</f>
        <v>1.1683110132501338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197.08185121112473</v>
      </c>
      <c r="AK48" s="139">
        <f t="shared" si="72"/>
        <v>883.21085006032922</v>
      </c>
      <c r="AL48" s="139">
        <f t="shared" si="72"/>
        <v>1187.248304606527</v>
      </c>
      <c r="AM48" s="120">
        <f>AM37</f>
        <v>2492.3840399622668</v>
      </c>
      <c r="AN48" s="165">
        <f>SUM(AI48:AL48)</f>
        <v>2267.5410058779808</v>
      </c>
      <c r="AO48" s="129">
        <f>AM48/AN48</f>
        <v>1.0991572075219112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229.76792688062966</v>
      </c>
      <c r="BE48" s="139">
        <f t="shared" si="73"/>
        <v>1003.7390675228378</v>
      </c>
      <c r="BF48" s="139">
        <f t="shared" si="73"/>
        <v>1350.492157166957</v>
      </c>
      <c r="BG48" s="120">
        <f>BG37</f>
        <v>2846.535435076155</v>
      </c>
      <c r="BH48" s="165">
        <f>SUM(BC48:BF48)</f>
        <v>2583.9991515704241</v>
      </c>
      <c r="BI48" s="129">
        <f>BG48/BH48</f>
        <v>1.101600762270442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263.17043787508732</v>
      </c>
      <c r="BO48" s="139">
        <f t="shared" si="74"/>
        <v>1135.6877688051923</v>
      </c>
      <c r="BP48" s="139">
        <f t="shared" si="74"/>
        <v>1528.7628789851969</v>
      </c>
      <c r="BQ48" s="120">
        <f>BQ37</f>
        <v>3044.1735794193137</v>
      </c>
      <c r="BR48" s="165">
        <f>SUM(BM48:BP48)</f>
        <v>2927.6210856654766</v>
      </c>
      <c r="BS48" s="129">
        <f>BQ48/BR48</f>
        <v>1.0398113315703708</v>
      </c>
    </row>
    <row r="49" spans="3:71" x14ac:dyDescent="0.3">
      <c r="C49" s="128"/>
      <c r="D49" s="4" t="s">
        <v>13</v>
      </c>
      <c r="E49" s="139">
        <f t="shared" ref="E49:H49" si="75">E38*E$42</f>
        <v>683.36159029241344</v>
      </c>
      <c r="F49" s="139">
        <f t="shared" si="75"/>
        <v>600.47174193009903</v>
      </c>
      <c r="G49" s="139">
        <f t="shared" si="75"/>
        <v>11.588227821836321</v>
      </c>
      <c r="H49" s="139">
        <f t="shared" si="75"/>
        <v>0</v>
      </c>
      <c r="I49" s="120">
        <f>I38</f>
        <v>1054</v>
      </c>
      <c r="J49" s="165">
        <f>SUM(E49:H49)</f>
        <v>1295.421560044349</v>
      </c>
      <c r="K49" s="129">
        <f>I49/J49</f>
        <v>0.81363475219905723</v>
      </c>
      <c r="L49" s="150"/>
      <c r="M49" s="128"/>
      <c r="N49" s="4" t="s">
        <v>13</v>
      </c>
      <c r="O49" s="139">
        <f t="shared" ref="O49:R49" si="76">O38*O$42</f>
        <v>620.61151431058113</v>
      </c>
      <c r="P49" s="139">
        <f t="shared" si="76"/>
        <v>600.69547399067335</v>
      </c>
      <c r="Q49" s="139">
        <f t="shared" si="76"/>
        <v>61.472499566010512</v>
      </c>
      <c r="R49" s="139">
        <f t="shared" si="76"/>
        <v>0</v>
      </c>
      <c r="S49" s="120">
        <f>S38</f>
        <v>1112.9834646689119</v>
      </c>
      <c r="T49" s="165">
        <f>SUM(O49:R49)</f>
        <v>1282.7794878672651</v>
      </c>
      <c r="U49" s="129">
        <f>S49/T49</f>
        <v>0.86763428570201562</v>
      </c>
      <c r="W49" s="128"/>
      <c r="X49" s="4" t="s">
        <v>13</v>
      </c>
      <c r="Y49" s="139">
        <f t="shared" ref="Y49:AB49" si="77">Y38*Y$42</f>
        <v>618.03502376717177</v>
      </c>
      <c r="Z49" s="139">
        <f t="shared" si="77"/>
        <v>599.00727206014358</v>
      </c>
      <c r="AA49" s="139">
        <f t="shared" si="77"/>
        <v>60.538000884934576</v>
      </c>
      <c r="AB49" s="139">
        <f t="shared" si="77"/>
        <v>0</v>
      </c>
      <c r="AC49" s="120">
        <f>AC38</f>
        <v>1176.364579366546</v>
      </c>
      <c r="AD49" s="165">
        <f>SUM(Y49:AB49)</f>
        <v>1277.5802967122497</v>
      </c>
      <c r="AE49" s="129">
        <f>AC49/AD49</f>
        <v>0.92077545528357452</v>
      </c>
      <c r="AG49" s="128"/>
      <c r="AH49" s="4" t="s">
        <v>13</v>
      </c>
      <c r="AI49" s="139">
        <f t="shared" ref="AI49:AL49" si="78">AI38*AI$42</f>
        <v>696.74770969693293</v>
      </c>
      <c r="AJ49" s="139">
        <f t="shared" si="78"/>
        <v>677.95426306959041</v>
      </c>
      <c r="AK49" s="139">
        <f t="shared" si="78"/>
        <v>67.53165806976186</v>
      </c>
      <c r="AL49" s="139">
        <f t="shared" si="78"/>
        <v>0</v>
      </c>
      <c r="AM49" s="120">
        <f>AM38</f>
        <v>1244.4750082359867</v>
      </c>
      <c r="AN49" s="165">
        <f>SUM(AI49:AL49)</f>
        <v>1442.2336308362851</v>
      </c>
      <c r="AO49" s="129">
        <f>AM49/AN49</f>
        <v>0.86288031399903831</v>
      </c>
      <c r="BA49" s="128"/>
      <c r="BB49" s="4" t="s">
        <v>13</v>
      </c>
      <c r="BC49" s="139">
        <f t="shared" ref="BC49:BF49" si="79">BC38*BC$42</f>
        <v>784.77530217985418</v>
      </c>
      <c r="BD49" s="139">
        <f t="shared" si="79"/>
        <v>767.24445192396149</v>
      </c>
      <c r="BE49" s="139">
        <f t="shared" si="79"/>
        <v>74.499684442235065</v>
      </c>
      <c r="BF49" s="139">
        <f t="shared" si="79"/>
        <v>0</v>
      </c>
      <c r="BG49" s="120">
        <f>BG38</f>
        <v>1396.3384616119097</v>
      </c>
      <c r="BH49" s="165">
        <f>SUM(BC49:BF49)</f>
        <v>1626.5194385460507</v>
      </c>
      <c r="BI49" s="129">
        <f>BG49/BH49</f>
        <v>0.85848249244417252</v>
      </c>
      <c r="BK49" s="128"/>
      <c r="BL49" s="4" t="s">
        <v>13</v>
      </c>
      <c r="BM49" s="139">
        <f t="shared" ref="BM49:BP49" si="80">BM38*BM$42</f>
        <v>884.29059821473857</v>
      </c>
      <c r="BN49" s="139">
        <f t="shared" si="80"/>
        <v>866.43093025704582</v>
      </c>
      <c r="BO49" s="139">
        <f t="shared" si="80"/>
        <v>83.108424085576985</v>
      </c>
      <c r="BP49" s="139">
        <f t="shared" si="80"/>
        <v>0</v>
      </c>
      <c r="BQ49" s="120">
        <f>BQ38</f>
        <v>1480.8887406556896</v>
      </c>
      <c r="BR49" s="165">
        <f>SUM(BM49:BP49)</f>
        <v>1833.8299525573616</v>
      </c>
      <c r="BS49" s="129">
        <f>BQ49/BR49</f>
        <v>0.8075387462128214</v>
      </c>
    </row>
    <row r="50" spans="3:71" x14ac:dyDescent="0.3">
      <c r="C50" s="128"/>
      <c r="D50" s="4" t="s">
        <v>14</v>
      </c>
      <c r="E50" s="139">
        <f t="shared" ref="E50:H50" si="81">E39*E$42</f>
        <v>463.95761698809019</v>
      </c>
      <c r="F50" s="139">
        <f t="shared" si="81"/>
        <v>903.28662861442194</v>
      </c>
      <c r="G50" s="139">
        <f t="shared" si="81"/>
        <v>0</v>
      </c>
      <c r="H50" s="139">
        <f t="shared" si="81"/>
        <v>11.90200904801611</v>
      </c>
      <c r="I50" s="120">
        <f>I39</f>
        <v>1108</v>
      </c>
      <c r="J50" s="165">
        <f>SUM(E50:H50)</f>
        <v>1379.1462546505281</v>
      </c>
      <c r="K50" s="129">
        <f>I50/J50</f>
        <v>0.80339557625870806</v>
      </c>
      <c r="L50" s="150"/>
      <c r="M50" s="128"/>
      <c r="N50" s="4" t="s">
        <v>14</v>
      </c>
      <c r="O50" s="139">
        <f t="shared" ref="O50:R50" si="82">O39*O$42</f>
        <v>414.33828933753927</v>
      </c>
      <c r="P50" s="139">
        <f t="shared" si="82"/>
        <v>888.57657935495774</v>
      </c>
      <c r="Q50" s="139">
        <f t="shared" si="82"/>
        <v>0</v>
      </c>
      <c r="R50" s="139">
        <f t="shared" si="82"/>
        <v>55.589943424493768</v>
      </c>
      <c r="S50" s="120">
        <f>S39</f>
        <v>1172.7332381057306</v>
      </c>
      <c r="T50" s="165">
        <f>SUM(O50:R50)</f>
        <v>1358.5048121169909</v>
      </c>
      <c r="U50" s="129">
        <f>S50/T50</f>
        <v>0.86325291426699624</v>
      </c>
      <c r="W50" s="128"/>
      <c r="X50" s="4" t="s">
        <v>14</v>
      </c>
      <c r="Y50" s="139">
        <f t="shared" ref="Y50:AB50" si="83">Y39*Y$42</f>
        <v>413.51982533264186</v>
      </c>
      <c r="Z50" s="139">
        <f t="shared" si="83"/>
        <v>888.01562232191748</v>
      </c>
      <c r="AA50" s="139">
        <f t="shared" si="83"/>
        <v>0</v>
      </c>
      <c r="AB50" s="139">
        <f t="shared" si="83"/>
        <v>54.856864338102213</v>
      </c>
      <c r="AC50" s="120">
        <f>AC39</f>
        <v>1242.3889058947407</v>
      </c>
      <c r="AD50" s="165">
        <f>SUM(Y50:AB50)</f>
        <v>1356.3923119926617</v>
      </c>
      <c r="AE50" s="129">
        <f>AC50/AD50</f>
        <v>0.91595100835506815</v>
      </c>
      <c r="AG50" s="128"/>
      <c r="AH50" s="4" t="s">
        <v>14</v>
      </c>
      <c r="AI50" s="139">
        <f t="shared" ref="AI50:AL50" si="84">AI39*AI$42</f>
        <v>466.95203740975239</v>
      </c>
      <c r="AJ50" s="139">
        <f t="shared" si="84"/>
        <v>1006.7053658826936</v>
      </c>
      <c r="AK50" s="139">
        <f t="shared" si="84"/>
        <v>0</v>
      </c>
      <c r="AL50" s="139">
        <f t="shared" si="84"/>
        <v>61.353369515775157</v>
      </c>
      <c r="AM50" s="120">
        <f>AM39</f>
        <v>1317.3433265123847</v>
      </c>
      <c r="AN50" s="165">
        <f>SUM(AI50:AL50)</f>
        <v>1535.010772808221</v>
      </c>
      <c r="AO50" s="129">
        <f>AM50/AN50</f>
        <v>0.85819809857254281</v>
      </c>
      <c r="BA50" s="128"/>
      <c r="BB50" s="4" t="s">
        <v>14</v>
      </c>
      <c r="BC50" s="139">
        <f t="shared" ref="BC50:BF50" si="85">BC39*BC$42</f>
        <v>527.96006243078034</v>
      </c>
      <c r="BD50" s="139">
        <f t="shared" si="85"/>
        <v>1143.6542915877258</v>
      </c>
      <c r="BE50" s="139">
        <f t="shared" si="85"/>
        <v>0</v>
      </c>
      <c r="BF50" s="139">
        <f t="shared" si="85"/>
        <v>68.004638323446244</v>
      </c>
      <c r="BG50" s="120">
        <f>BG39</f>
        <v>1484.8003122791824</v>
      </c>
      <c r="BH50" s="165">
        <f>SUM(BC50:BF50)</f>
        <v>1739.6189923419524</v>
      </c>
      <c r="BI50" s="129">
        <f>BG50/BH50</f>
        <v>0.85352040809825735</v>
      </c>
      <c r="BK50" s="128"/>
      <c r="BL50" s="4" t="s">
        <v>14</v>
      </c>
      <c r="BM50" s="139">
        <f t="shared" ref="BM50:BP50" si="86">BM39*BM$42</f>
        <v>596.03979829420382</v>
      </c>
      <c r="BN50" s="139">
        <f t="shared" si="86"/>
        <v>1293.9558596743552</v>
      </c>
      <c r="BO50" s="139">
        <f t="shared" si="86"/>
        <v>0</v>
      </c>
      <c r="BP50" s="139">
        <f t="shared" si="86"/>
        <v>76.043762686179548</v>
      </c>
      <c r="BQ50" s="120">
        <f>BQ39</f>
        <v>1578.2089508716722</v>
      </c>
      <c r="BR50" s="165">
        <f>SUM(BM50:BP50)</f>
        <v>1966.0394206547385</v>
      </c>
      <c r="BS50" s="129">
        <f>BQ50/BR50</f>
        <v>0.80273515082728641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1054.0000000000002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1328.0124049619562</v>
      </c>
      <c r="P52" s="165">
        <f>SUM(P47:P50)</f>
        <v>1658.4558060242427</v>
      </c>
      <c r="Q52" s="165">
        <f>SUM(Q47:Q50)</f>
        <v>1917.8110322538557</v>
      </c>
      <c r="R52" s="165">
        <f>SUM(R47:R50)</f>
        <v>1754.9305618371488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1917.8110322538562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1881.7414801634086</v>
      </c>
      <c r="AK52" s="165">
        <f>SUM(AK47:AK50)</f>
        <v>2172.0689016417573</v>
      </c>
      <c r="AL52" s="165">
        <f>SUM(AL47:AL50)</f>
        <v>1989.5768224362303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2788.6181283808864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0.99999999999999978</v>
      </c>
      <c r="H53" s="120">
        <f>H51/H52</f>
        <v>1</v>
      </c>
      <c r="K53" s="129"/>
      <c r="M53" s="128"/>
      <c r="N53" s="120" t="s">
        <v>194</v>
      </c>
      <c r="O53" s="120">
        <f>O51/O52</f>
        <v>0.99999999999999978</v>
      </c>
      <c r="P53" s="120">
        <f>P51/P52</f>
        <v>0.99999999999999989</v>
      </c>
      <c r="Q53" s="120">
        <f>Q51/Q52</f>
        <v>1.0000000000000002</v>
      </c>
      <c r="R53" s="120">
        <f>R51/R52</f>
        <v>0.99999999999999989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0.99999999999999989</v>
      </c>
      <c r="AB53" s="120">
        <f>AB51/AB52</f>
        <v>1</v>
      </c>
      <c r="AE53" s="129"/>
      <c r="AG53" s="128"/>
      <c r="AH53" s="120" t="s">
        <v>194</v>
      </c>
      <c r="AI53" s="120">
        <f>AI51/AI52</f>
        <v>1</v>
      </c>
      <c r="AJ53" s="120">
        <f>AJ51/AJ52</f>
        <v>1.0000000000000002</v>
      </c>
      <c r="AK53" s="120">
        <f>AK51/AK52</f>
        <v>1</v>
      </c>
      <c r="AL53" s="120">
        <f>AL51/AL52</f>
        <v>1.0000000000000002</v>
      </c>
      <c r="AO53" s="129"/>
      <c r="BA53" s="128"/>
      <c r="BB53" s="120" t="s">
        <v>194</v>
      </c>
      <c r="BC53" s="120">
        <f>BC51/BC52</f>
        <v>1</v>
      </c>
      <c r="BD53" s="120">
        <f>BD51/BD52</f>
        <v>1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997.31016556711734</v>
      </c>
      <c r="F58" s="139">
        <f t="shared" ref="F58:H58" si="87">F47*$K47</f>
        <v>0</v>
      </c>
      <c r="G58" s="139">
        <f t="shared" si="87"/>
        <v>627.70775359824052</v>
      </c>
      <c r="H58" s="139">
        <f t="shared" si="87"/>
        <v>424.98208083464192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316.6889122007023</v>
      </c>
      <c r="P58" s="139">
        <f t="shared" ref="P58:R58" si="88">P47*$U47</f>
        <v>0</v>
      </c>
      <c r="Q58" s="139">
        <f t="shared" si="88"/>
        <v>1164.272633429114</v>
      </c>
      <c r="R58" s="139">
        <f t="shared" si="88"/>
        <v>705.78500552146363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367.60912088977443</v>
      </c>
      <c r="AJ58" s="139">
        <f t="shared" ref="AJ58:AL58" si="89">AJ47*$AO47</f>
        <v>0</v>
      </c>
      <c r="AK58" s="139">
        <f t="shared" si="89"/>
        <v>1322.4489884060295</v>
      </c>
      <c r="AL58" s="139">
        <f t="shared" si="89"/>
        <v>802.3259306664628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427.21011530691521</v>
      </c>
      <c r="BD58" s="139">
        <f t="shared" ref="BD58:BF58" si="90">BD47*$BI47</f>
        <v>0</v>
      </c>
      <c r="BE58" s="139">
        <f t="shared" si="90"/>
        <v>1505.2596530760159</v>
      </c>
      <c r="BF58" s="139">
        <f t="shared" si="90"/>
        <v>914.06566669322422</v>
      </c>
      <c r="BG58" s="120">
        <f>BG47</f>
        <v>2846.535435076155</v>
      </c>
      <c r="BH58" s="165">
        <f>SUM(BC58:BF58)</f>
        <v>2846.5354350761554</v>
      </c>
      <c r="BI58" s="129">
        <f>BG58/BH58</f>
        <v>0.99999999999999989</v>
      </c>
      <c r="BK58" s="128"/>
      <c r="BL58" s="4" t="s">
        <v>11</v>
      </c>
      <c r="BM58" s="139">
        <f>BM47*$BS47</f>
        <v>460.71152681076353</v>
      </c>
      <c r="BN58" s="139">
        <f t="shared" ref="BN58:BP58" si="91">BN47*$BS47</f>
        <v>0</v>
      </c>
      <c r="BO58" s="139">
        <f t="shared" si="91"/>
        <v>1607.0889140019162</v>
      </c>
      <c r="BP58" s="139">
        <f t="shared" si="91"/>
        <v>976.37313860663357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646.55341071805731</v>
      </c>
      <c r="G59" s="139">
        <f t="shared" si="92"/>
        <v>561.35759531865847</v>
      </c>
      <c r="H59" s="139">
        <f t="shared" si="92"/>
        <v>842.08899396328422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185.50789676681427</v>
      </c>
      <c r="Q59" s="139">
        <f t="shared" si="93"/>
        <v>854.08217907036885</v>
      </c>
      <c r="R59" s="139">
        <f t="shared" si="93"/>
        <v>1147.1564753140972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216.62393723046864</v>
      </c>
      <c r="AK59" s="139">
        <f t="shared" si="94"/>
        <v>970.78757160536486</v>
      </c>
      <c r="AL59" s="139">
        <f t="shared" si="94"/>
        <v>1304.9725311264335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253.11252339700081</v>
      </c>
      <c r="BE59" s="139">
        <f t="shared" si="95"/>
        <v>1105.7197219037807</v>
      </c>
      <c r="BF59" s="139">
        <f t="shared" si="95"/>
        <v>1487.7031897753734</v>
      </c>
      <c r="BG59" s="120">
        <f>BG48</f>
        <v>2846.535435076155</v>
      </c>
      <c r="BH59" s="165">
        <f>SUM(BC59:BF59)</f>
        <v>2846.535435076155</v>
      </c>
      <c r="BI59" s="129">
        <f>BG59/BH59</f>
        <v>1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273.64760343685208</v>
      </c>
      <c r="BO59" s="139">
        <f t="shared" si="96"/>
        <v>1180.9010111295104</v>
      </c>
      <c r="BP59" s="139">
        <f t="shared" si="96"/>
        <v>1589.6249648529513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556.00673817992151</v>
      </c>
      <c r="F60" s="139">
        <f t="shared" si="97"/>
        <v>488.56467694783237</v>
      </c>
      <c r="G60" s="139">
        <f t="shared" si="97"/>
        <v>9.4285848722460166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538.4638279173073</v>
      </c>
      <c r="P60" s="139">
        <f t="shared" si="98"/>
        <v>521.18398850033157</v>
      </c>
      <c r="Q60" s="139">
        <f t="shared" si="98"/>
        <v>53.335648251272993</v>
      </c>
      <c r="R60" s="139">
        <f t="shared" si="98"/>
        <v>0</v>
      </c>
      <c r="S60" s="120">
        <f>S49</f>
        <v>1112.9834646689119</v>
      </c>
      <c r="T60" s="165">
        <f>SUM(O60:R60)</f>
        <v>1112.9834646689117</v>
      </c>
      <c r="U60" s="129">
        <f>S60/T60</f>
        <v>1.0000000000000002</v>
      </c>
      <c r="AG60" s="128"/>
      <c r="AH60" s="4" t="s">
        <v>13</v>
      </c>
      <c r="AI60" s="139">
        <f t="shared" ref="AI60:AL60" si="99">AI49*$AO49</f>
        <v>601.20988252140023</v>
      </c>
      <c r="AJ60" s="139">
        <f t="shared" si="99"/>
        <v>584.99338739447478</v>
      </c>
      <c r="AK60" s="139">
        <f t="shared" si="99"/>
        <v>58.271738320111801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673.71585742398986</v>
      </c>
      <c r="BD60" s="139">
        <f t="shared" si="100"/>
        <v>658.6659294016456</v>
      </c>
      <c r="BE60" s="139">
        <f t="shared" si="100"/>
        <v>63.956674786274299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1396.3384616119099</v>
      </c>
      <c r="BI60" s="129">
        <f>BG60/BH60</f>
        <v>0.99999999999999989</v>
      </c>
      <c r="BK60" s="128"/>
      <c r="BL60" s="4" t="s">
        <v>13</v>
      </c>
      <c r="BM60" s="139">
        <f t="shared" ref="BM60:BP60" si="101">BM49*$BS49</f>
        <v>714.09892097011573</v>
      </c>
      <c r="BN60" s="139">
        <f t="shared" si="101"/>
        <v>699.67654709978331</v>
      </c>
      <c r="BO60" s="139">
        <f t="shared" si="101"/>
        <v>67.113272585790284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1480.8887406556894</v>
      </c>
      <c r="BS60" s="129">
        <f>BQ60/BR60</f>
        <v>1.0000000000000002</v>
      </c>
    </row>
    <row r="61" spans="3:71" x14ac:dyDescent="0.3">
      <c r="C61" s="128"/>
      <c r="D61" s="4" t="s">
        <v>14</v>
      </c>
      <c r="E61" s="139">
        <f t="shared" ref="E61:H61" si="102">E50*$K50</f>
        <v>372.74149705976367</v>
      </c>
      <c r="F61" s="139">
        <f t="shared" si="102"/>
        <v>725.69648152246907</v>
      </c>
      <c r="G61" s="139">
        <f t="shared" si="102"/>
        <v>0</v>
      </c>
      <c r="H61" s="139">
        <f t="shared" si="102"/>
        <v>9.5620214177672604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357.67873576303265</v>
      </c>
      <c r="P61" s="139">
        <f t="shared" si="103"/>
        <v>767.06632167756607</v>
      </c>
      <c r="Q61" s="139">
        <f t="shared" si="103"/>
        <v>0</v>
      </c>
      <c r="R61" s="139">
        <f t="shared" si="103"/>
        <v>47.988180665131694</v>
      </c>
      <c r="S61" s="120">
        <f>S50</f>
        <v>1172.7332381057306</v>
      </c>
      <c r="T61" s="165">
        <f>SUM(O61:R61)</f>
        <v>1172.7332381057304</v>
      </c>
      <c r="U61" s="129">
        <f>S61/T61</f>
        <v>1.0000000000000002</v>
      </c>
      <c r="AG61" s="128"/>
      <c r="AH61" s="4" t="s">
        <v>14</v>
      </c>
      <c r="AI61" s="139">
        <f t="shared" ref="AI61:AL61" si="104">AI50*$AO50</f>
        <v>400.73735062962436</v>
      </c>
      <c r="AJ61" s="139">
        <f t="shared" si="104"/>
        <v>863.95263082330371</v>
      </c>
      <c r="AK61" s="139">
        <f t="shared" si="104"/>
        <v>0</v>
      </c>
      <c r="AL61" s="139">
        <f t="shared" si="104"/>
        <v>52.653345059456854</v>
      </c>
      <c r="AM61" s="120">
        <f>AM50</f>
        <v>1317.3433265123847</v>
      </c>
      <c r="AN61" s="165">
        <f>SUM(AI61:AL61)</f>
        <v>1317.3433265123849</v>
      </c>
      <c r="AO61" s="129">
        <f>AM61/AN61</f>
        <v>0.99999999999999978</v>
      </c>
      <c r="BA61" s="128"/>
      <c r="BB61" s="4" t="s">
        <v>14</v>
      </c>
      <c r="BC61" s="139">
        <f t="shared" ref="BC61:BF61" si="105">BC50*$BI50</f>
        <v>450.62468794550108</v>
      </c>
      <c r="BD61" s="139">
        <f t="shared" si="105"/>
        <v>976.13227767927913</v>
      </c>
      <c r="BE61" s="139">
        <f t="shared" si="105"/>
        <v>0</v>
      </c>
      <c r="BF61" s="139">
        <f t="shared" si="105"/>
        <v>58.043346654402228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478.46209738276309</v>
      </c>
      <c r="BN61" s="139">
        <f t="shared" si="106"/>
        <v>1038.7038521795446</v>
      </c>
      <c r="BO61" s="139">
        <f t="shared" si="106"/>
        <v>0</v>
      </c>
      <c r="BP61" s="139">
        <f t="shared" si="106"/>
        <v>61.043001309364712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1926.0584008068026</v>
      </c>
      <c r="F63" s="165">
        <f>SUM(F58:F61)</f>
        <v>1860.8145691883587</v>
      </c>
      <c r="G63" s="165">
        <f>SUM(G58:G61)</f>
        <v>1198.4939337891451</v>
      </c>
      <c r="H63" s="165">
        <f>SUM(H58:H61)</f>
        <v>1276.6330962156933</v>
      </c>
      <c r="K63" s="129"/>
      <c r="M63" s="128"/>
      <c r="N63" s="120" t="s">
        <v>195</v>
      </c>
      <c r="O63" s="165">
        <f>SUM(O58:O61)</f>
        <v>1212.8314758810423</v>
      </c>
      <c r="P63" s="165">
        <f>SUM(P58:P61)</f>
        <v>1473.7582069447119</v>
      </c>
      <c r="Q63" s="165">
        <f>SUM(Q58:Q61)</f>
        <v>2071.6904607507558</v>
      </c>
      <c r="R63" s="165">
        <f>SUM(R58:R61)</f>
        <v>1900.9296615006926</v>
      </c>
      <c r="U63" s="129"/>
      <c r="AG63" s="128"/>
      <c r="AH63" s="120" t="s">
        <v>195</v>
      </c>
      <c r="AI63" s="165">
        <f>SUM(AI58:AI61)</f>
        <v>1369.5563540407991</v>
      </c>
      <c r="AJ63" s="165">
        <f>SUM(AJ58:AJ61)</f>
        <v>1665.5699554482471</v>
      </c>
      <c r="AK63" s="165">
        <f>SUM(AK58:AK61)</f>
        <v>2351.508298331506</v>
      </c>
      <c r="AL63" s="165">
        <f>SUM(AL58:AL61)</f>
        <v>2159.9518068523535</v>
      </c>
      <c r="AO63" s="129"/>
      <c r="BA63" s="128"/>
      <c r="BB63" s="120" t="s">
        <v>195</v>
      </c>
      <c r="BC63" s="165">
        <f>SUM(BC58:BC61)</f>
        <v>1551.5506606764061</v>
      </c>
      <c r="BD63" s="165">
        <f>SUM(BD58:BD61)</f>
        <v>1887.9107304779254</v>
      </c>
      <c r="BE63" s="165">
        <f>SUM(BE58:BE61)</f>
        <v>2674.9360497660705</v>
      </c>
      <c r="BF63" s="165">
        <f>SUM(BF58:BF61)</f>
        <v>2459.812203123</v>
      </c>
      <c r="BI63" s="129"/>
      <c r="BK63" s="128"/>
      <c r="BL63" s="120" t="s">
        <v>195</v>
      </c>
      <c r="BM63" s="165">
        <f>SUM(BM58:BM61)</f>
        <v>1653.2725451636425</v>
      </c>
      <c r="BN63" s="165">
        <f>SUM(BN58:BN61)</f>
        <v>2012.02800271618</v>
      </c>
      <c r="BO63" s="165">
        <f>SUM(BO58:BO61)</f>
        <v>2855.1031977172165</v>
      </c>
      <c r="BP63" s="165">
        <f>SUM(BP58:BP61)</f>
        <v>2627.0411047689495</v>
      </c>
      <c r="BS63" s="129"/>
    </row>
    <row r="64" spans="3:71" x14ac:dyDescent="0.3">
      <c r="C64" s="128"/>
      <c r="D64" s="120" t="s">
        <v>194</v>
      </c>
      <c r="E64" s="120">
        <f>E62/E63</f>
        <v>1.0643498655810644</v>
      </c>
      <c r="F64" s="120">
        <f>F62/F63</f>
        <v>1.1016680726517307</v>
      </c>
      <c r="G64" s="120">
        <f>G62/G63</f>
        <v>0.87943707538651061</v>
      </c>
      <c r="H64" s="120">
        <f>H62/H63</f>
        <v>0.86790793947331446</v>
      </c>
      <c r="K64" s="129"/>
      <c r="M64" s="128"/>
      <c r="N64" s="120" t="s">
        <v>194</v>
      </c>
      <c r="O64" s="120">
        <f>O62/O63</f>
        <v>1.0949686179584368</v>
      </c>
      <c r="P64" s="120">
        <f>P62/P63</f>
        <v>1.1253242208994596</v>
      </c>
      <c r="Q64" s="120">
        <f>Q62/Q63</f>
        <v>0.92572277016657412</v>
      </c>
      <c r="R64" s="120">
        <f>R62/R63</f>
        <v>0.92319594847697584</v>
      </c>
      <c r="U64" s="129"/>
      <c r="AG64" s="128"/>
      <c r="AH64" s="120" t="s">
        <v>194</v>
      </c>
      <c r="AI64" s="120">
        <f>AI62/AI63</f>
        <v>1.0975811298282132</v>
      </c>
      <c r="AJ64" s="120">
        <f>AJ62/AJ63</f>
        <v>1.1297883190123854</v>
      </c>
      <c r="AK64" s="120">
        <f>AK62/AK63</f>
        <v>0.92369178674935215</v>
      </c>
      <c r="AL64" s="120">
        <f>AL62/AL63</f>
        <v>0.92112093247839355</v>
      </c>
      <c r="AO64" s="129"/>
      <c r="BA64" s="128"/>
      <c r="BB64" s="120" t="s">
        <v>194</v>
      </c>
      <c r="BC64" s="120">
        <f>BC62/BC63</f>
        <v>1.0999047970120155</v>
      </c>
      <c r="BD64" s="120">
        <f>BD62/BD63</f>
        <v>1.1338812984289814</v>
      </c>
      <c r="BE64" s="120">
        <f>BE62/BE63</f>
        <v>0.92183843340832772</v>
      </c>
      <c r="BF64" s="120">
        <f>BF62/BF63</f>
        <v>0.91922712583968191</v>
      </c>
      <c r="BI64" s="129"/>
      <c r="BK64" s="128"/>
      <c r="BL64" s="120" t="s">
        <v>194</v>
      </c>
      <c r="BM64" s="120">
        <f>BM62/BM63</f>
        <v>1.1675984300633599</v>
      </c>
      <c r="BN64" s="120">
        <f>BN62/BN63</f>
        <v>1.2045345415345887</v>
      </c>
      <c r="BO64" s="120">
        <f>BO62/BO63</f>
        <v>0.97671360201988922</v>
      </c>
      <c r="BP64" s="120">
        <f>BP62/BP63</f>
        <v>0.97392406279848232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1061.4869406639905</v>
      </c>
      <c r="F69" s="139">
        <f t="shared" ref="F69:H69" si="107">F58*F$64</f>
        <v>0</v>
      </c>
      <c r="G69" s="139">
        <f t="shared" si="107"/>
        <v>552.02947102187306</v>
      </c>
      <c r="H69" s="139">
        <f t="shared" si="107"/>
        <v>368.84532209027566</v>
      </c>
      <c r="I69" s="120">
        <f>I58</f>
        <v>2050</v>
      </c>
      <c r="J69" s="165">
        <f>SUM(E69:H69)</f>
        <v>1982.3617337761393</v>
      </c>
      <c r="K69" s="129">
        <f>I69/J69</f>
        <v>1.0341200423068189</v>
      </c>
      <c r="M69" s="128"/>
      <c r="N69" s="4" t="s">
        <v>11</v>
      </c>
      <c r="O69" s="139">
        <f>O58*O$64</f>
        <v>346.76442051516375</v>
      </c>
      <c r="P69" s="139">
        <f t="shared" ref="P69:R69" si="108">P58*P$64</f>
        <v>0</v>
      </c>
      <c r="Q69" s="139">
        <f t="shared" si="108"/>
        <v>1077.7936874471316</v>
      </c>
      <c r="R69" s="139">
        <f t="shared" si="108"/>
        <v>651.5778575932153</v>
      </c>
      <c r="S69" s="120">
        <f>S58</f>
        <v>2186.7465511512801</v>
      </c>
      <c r="T69" s="165">
        <f>SUM(O69:R69)</f>
        <v>2076.1359655555107</v>
      </c>
      <c r="U69" s="129">
        <f>S69/T69</f>
        <v>1.053277139566422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712.28724985216502</v>
      </c>
      <c r="G70" s="139">
        <f t="shared" si="109"/>
        <v>493.67868187304538</v>
      </c>
      <c r="H70" s="139">
        <f t="shared" si="109"/>
        <v>730.85572360383037</v>
      </c>
      <c r="I70" s="120">
        <f>I59</f>
        <v>2050</v>
      </c>
      <c r="J70" s="165">
        <f>SUM(E70:H70)</f>
        <v>1936.8216553290408</v>
      </c>
      <c r="K70" s="129">
        <f>I70/J70</f>
        <v>1.0584350884138227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208.75652939981265</v>
      </c>
      <c r="Q70" s="139">
        <f t="shared" si="110"/>
        <v>790.64332075892582</v>
      </c>
      <c r="R70" s="139">
        <f t="shared" si="110"/>
        <v>1059.0502102791024</v>
      </c>
      <c r="S70" s="120">
        <f>S59</f>
        <v>2186.7465511512801</v>
      </c>
      <c r="T70" s="165">
        <f>SUM(O70:R70)</f>
        <v>2058.4500604378409</v>
      </c>
      <c r="U70" s="129">
        <f>S70/T70</f>
        <v>1.062326744369086</v>
      </c>
    </row>
    <row r="71" spans="3:21" x14ac:dyDescent="0.3">
      <c r="C71" s="128"/>
      <c r="D71" s="4" t="s">
        <v>13</v>
      </c>
      <c r="E71" s="139">
        <f t="shared" ref="E71:H71" si="111">E60*E$64</f>
        <v>591.78569704396546</v>
      </c>
      <c r="F71" s="139">
        <f t="shared" si="111"/>
        <v>538.23610601883399</v>
      </c>
      <c r="G71" s="139">
        <f t="shared" si="111"/>
        <v>8.2918471050815334</v>
      </c>
      <c r="H71" s="139">
        <f t="shared" si="111"/>
        <v>0</v>
      </c>
      <c r="I71" s="120">
        <f>I60</f>
        <v>1054</v>
      </c>
      <c r="J71" s="165">
        <f>SUM(E71:H71)</f>
        <v>1138.313650167881</v>
      </c>
      <c r="K71" s="129">
        <f>I71/J71</f>
        <v>0.92593109099987847</v>
      </c>
      <c r="M71" s="128"/>
      <c r="N71" s="4" t="s">
        <v>13</v>
      </c>
      <c r="O71" s="139">
        <f t="shared" ref="O71:R71" si="112">O60*O$64</f>
        <v>589.6009934752235</v>
      </c>
      <c r="P71" s="139">
        <f t="shared" si="112"/>
        <v>586.50096580440857</v>
      </c>
      <c r="Q71" s="139">
        <f t="shared" si="112"/>
        <v>49.374024047798429</v>
      </c>
      <c r="R71" s="139">
        <f t="shared" si="112"/>
        <v>0</v>
      </c>
      <c r="S71" s="120">
        <f>S60</f>
        <v>1112.9834646689119</v>
      </c>
      <c r="T71" s="165">
        <f>SUM(O71:R71)</f>
        <v>1225.4759833274304</v>
      </c>
      <c r="U71" s="129">
        <f>S71/T71</f>
        <v>0.90820504017298065</v>
      </c>
    </row>
    <row r="72" spans="3:21" x14ac:dyDescent="0.3">
      <c r="C72" s="128"/>
      <c r="D72" s="4" t="s">
        <v>14</v>
      </c>
      <c r="E72" s="139">
        <f t="shared" ref="E72:H72" si="113">E61*E$64</f>
        <v>396.72736229204418</v>
      </c>
      <c r="F72" s="139">
        <f t="shared" si="113"/>
        <v>799.47664412900087</v>
      </c>
      <c r="G72" s="139">
        <f t="shared" si="113"/>
        <v>0</v>
      </c>
      <c r="H72" s="139">
        <f t="shared" si="113"/>
        <v>8.2989543058940836</v>
      </c>
      <c r="I72" s="120">
        <f>I61</f>
        <v>1108</v>
      </c>
      <c r="J72" s="165">
        <f>SUM(E72:H72)</f>
        <v>1204.5029607269391</v>
      </c>
      <c r="K72" s="129">
        <f>I72/J72</f>
        <v>0.9198815080797329</v>
      </c>
      <c r="M72" s="128"/>
      <c r="N72" s="4" t="s">
        <v>14</v>
      </c>
      <c r="O72" s="139">
        <f t="shared" ref="O72:R72" si="114">O61*O$64</f>
        <v>391.64699097156875</v>
      </c>
      <c r="P72" s="139">
        <f t="shared" si="114"/>
        <v>863.19831082002133</v>
      </c>
      <c r="Q72" s="139">
        <f t="shared" si="114"/>
        <v>0</v>
      </c>
      <c r="R72" s="139">
        <f t="shared" si="114"/>
        <v>44.302493964830724</v>
      </c>
      <c r="S72" s="120">
        <f>S61</f>
        <v>1172.7332381057306</v>
      </c>
      <c r="T72" s="165">
        <f>SUM(O72:R72)</f>
        <v>1299.1477957564209</v>
      </c>
      <c r="U72" s="129">
        <f>S72/T72</f>
        <v>0.90269424459355974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1108.0000000000002</v>
      </c>
      <c r="K74" s="129"/>
      <c r="M74" s="128"/>
      <c r="N74" s="120" t="s">
        <v>195</v>
      </c>
      <c r="O74" s="165">
        <f>SUM(O69:O72)</f>
        <v>1328.012404961956</v>
      </c>
      <c r="P74" s="165">
        <f>SUM(P69:P72)</f>
        <v>1658.4558060242425</v>
      </c>
      <c r="Q74" s="165">
        <f>SUM(Q69:Q72)</f>
        <v>1917.8110322538557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0.99999999999999978</v>
      </c>
      <c r="K75" s="129"/>
      <c r="M75" s="128"/>
      <c r="N75" s="120" t="s">
        <v>194</v>
      </c>
      <c r="O75" s="120">
        <f>O73/O74</f>
        <v>1</v>
      </c>
      <c r="P75" s="120">
        <f>P73/P74</f>
        <v>1</v>
      </c>
      <c r="Q75" s="120">
        <f>Q73/Q74</f>
        <v>1.0000000000000002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1097.7049199875817</v>
      </c>
      <c r="F80" s="139">
        <f t="shared" ref="F80:H80" si="115">F69*$K69</f>
        <v>0</v>
      </c>
      <c r="G80" s="139">
        <f t="shared" si="115"/>
        <v>570.86473992775018</v>
      </c>
      <c r="H80" s="139">
        <f t="shared" si="115"/>
        <v>381.4303400846681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365.23903694361957</v>
      </c>
      <c r="P80" s="139">
        <f t="shared" ref="P80:R80" si="116">P69*$U69</f>
        <v>0</v>
      </c>
      <c r="Q80" s="139">
        <f t="shared" si="116"/>
        <v>1135.215452157061</v>
      </c>
      <c r="R80" s="139">
        <f t="shared" si="116"/>
        <v>686.29206205059927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753.90981827331495</v>
      </c>
      <c r="G81" s="139">
        <f t="shared" si="117"/>
        <v>522.52683929631621</v>
      </c>
      <c r="H81" s="139">
        <f t="shared" si="117"/>
        <v>773.56334243036861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221.76764424309238</v>
      </c>
      <c r="Q81" s="139">
        <f t="shared" si="118"/>
        <v>839.92154489899269</v>
      </c>
      <c r="R81" s="139">
        <f t="shared" si="118"/>
        <v>1125.0573620091948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547.95277610204244</v>
      </c>
      <c r="F82" s="139">
        <f t="shared" si="119"/>
        <v>498.36954486154519</v>
      </c>
      <c r="G82" s="139">
        <f t="shared" si="119"/>
        <v>7.6776790364123286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535.4785939651947</v>
      </c>
      <c r="P82" s="139">
        <f t="shared" si="120"/>
        <v>532.66313320988479</v>
      </c>
      <c r="Q82" s="139">
        <f t="shared" si="120"/>
        <v>44.841737493832483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364.94216432170015</v>
      </c>
      <c r="F83" s="139">
        <f t="shared" si="121"/>
        <v>735.42378107590923</v>
      </c>
      <c r="G83" s="139">
        <f t="shared" si="121"/>
        <v>0</v>
      </c>
      <c r="H83" s="139">
        <f t="shared" si="121"/>
        <v>7.6340546023906422</v>
      </c>
      <c r="I83" s="120">
        <f>I72</f>
        <v>1108</v>
      </c>
      <c r="J83" s="165">
        <f>SUM(E83:H83)</f>
        <v>1108</v>
      </c>
      <c r="K83" s="129">
        <f>I83/J83</f>
        <v>1</v>
      </c>
      <c r="M83" s="128"/>
      <c r="N83" s="4" t="s">
        <v>14</v>
      </c>
      <c r="O83" s="139">
        <f t="shared" ref="O83:R83" si="122">O72*$U72</f>
        <v>353.53748466242098</v>
      </c>
      <c r="P83" s="139">
        <f t="shared" si="122"/>
        <v>779.20414712011598</v>
      </c>
      <c r="Q83" s="139">
        <f t="shared" si="122"/>
        <v>0</v>
      </c>
      <c r="R83" s="139">
        <f t="shared" si="122"/>
        <v>39.991606323193608</v>
      </c>
      <c r="S83" s="120">
        <f>S72</f>
        <v>1172.7332381057306</v>
      </c>
      <c r="T83" s="165">
        <f>SUM(O83:R83)</f>
        <v>1172.7332381057304</v>
      </c>
      <c r="U83" s="129">
        <f>S83/T83</f>
        <v>1.0000000000000002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2010.5998604113242</v>
      </c>
      <c r="F85" s="165">
        <f>SUM(F80:F83)</f>
        <v>1987.7031442107696</v>
      </c>
      <c r="G85" s="165">
        <f>SUM(G80:G83)</f>
        <v>1101.0692582604788</v>
      </c>
      <c r="H85" s="165">
        <f>SUM(H80:H83)</f>
        <v>1162.6277371174274</v>
      </c>
      <c r="K85" s="129"/>
      <c r="M85" s="128"/>
      <c r="N85" s="120" t="s">
        <v>195</v>
      </c>
      <c r="O85" s="165">
        <f>SUM(O80:O83)</f>
        <v>1254.2551155712354</v>
      </c>
      <c r="P85" s="165">
        <f>SUM(P80:P83)</f>
        <v>1533.634924573093</v>
      </c>
      <c r="Q85" s="165">
        <f>SUM(Q80:Q83)</f>
        <v>2019.978734549886</v>
      </c>
      <c r="R85" s="165">
        <f>SUM(R80:R83)</f>
        <v>1851.3410303829876</v>
      </c>
      <c r="U85" s="129"/>
    </row>
    <row r="86" spans="3:21" x14ac:dyDescent="0.3">
      <c r="C86" s="128"/>
      <c r="D86" s="120" t="s">
        <v>194</v>
      </c>
      <c r="E86" s="120">
        <f>E84/E85</f>
        <v>1.0195962112424575</v>
      </c>
      <c r="F86" s="120">
        <f>F84/F85</f>
        <v>1.0313411265513521</v>
      </c>
      <c r="G86" s="120">
        <f>G84/G85</f>
        <v>0.95725131919962869</v>
      </c>
      <c r="H86" s="120">
        <f>H84/H85</f>
        <v>0.95301356111383584</v>
      </c>
      <c r="K86" s="129"/>
      <c r="M86" s="128"/>
      <c r="N86" s="120" t="s">
        <v>194</v>
      </c>
      <c r="O86" s="120">
        <f>O84/O85</f>
        <v>1.0588056516374094</v>
      </c>
      <c r="P86" s="120">
        <f>P84/P85</f>
        <v>1.0813889143049444</v>
      </c>
      <c r="Q86" s="120">
        <f>Q84/Q85</f>
        <v>0.9494213970926797</v>
      </c>
      <c r="R86" s="120">
        <f>R84/R85</f>
        <v>0.94792398214936413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1119.2157774815432</v>
      </c>
      <c r="F91" s="139">
        <f t="shared" ref="F91:H91" si="123">F80*F$86</f>
        <v>0</v>
      </c>
      <c r="G91" s="139">
        <f t="shared" si="123"/>
        <v>546.46102538039179</v>
      </c>
      <c r="H91" s="139">
        <f t="shared" si="123"/>
        <v>363.50828672095105</v>
      </c>
      <c r="I91" s="120">
        <f>I80</f>
        <v>2050</v>
      </c>
      <c r="J91" s="165">
        <f>SUM(E91:H91)</f>
        <v>2029.1850895828859</v>
      </c>
      <c r="K91" s="129">
        <f>I91/J91</f>
        <v>1.0102577682656799</v>
      </c>
      <c r="M91" s="128"/>
      <c r="N91" s="4" t="s">
        <v>11</v>
      </c>
      <c r="O91" s="139">
        <f>O80*O$86</f>
        <v>386.71715651450893</v>
      </c>
      <c r="P91" s="139">
        <f t="shared" ref="P91:R91" si="124">P80*P$86</f>
        <v>0</v>
      </c>
      <c r="Q91" s="139">
        <f t="shared" si="124"/>
        <v>1077.7978405881549</v>
      </c>
      <c r="R91" s="139">
        <f t="shared" si="124"/>
        <v>650.55270437650256</v>
      </c>
      <c r="S91" s="120">
        <f>S80</f>
        <v>2186.7465511512801</v>
      </c>
      <c r="T91" s="165">
        <f>SUM(O91:R91)</f>
        <v>2115.0677014791663</v>
      </c>
      <c r="U91" s="129">
        <f>S91/T91</f>
        <v>1.0338896242526825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777.53820129612575</v>
      </c>
      <c r="G92" s="139">
        <f t="shared" si="125"/>
        <v>500.1895062336111</v>
      </c>
      <c r="H92" s="139">
        <f t="shared" si="125"/>
        <v>737.21635571668719</v>
      </c>
      <c r="I92" s="120">
        <f>I81</f>
        <v>2050</v>
      </c>
      <c r="J92" s="165">
        <f>SUM(E92:H92)</f>
        <v>2014.9440632464239</v>
      </c>
      <c r="K92" s="129">
        <f>I92/J92</f>
        <v>1.0173979701933238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239.81707203600283</v>
      </c>
      <c r="Q92" s="139">
        <f t="shared" si="126"/>
        <v>797.43948660624358</v>
      </c>
      <c r="R92" s="139">
        <f t="shared" si="126"/>
        <v>1066.4688547422147</v>
      </c>
      <c r="S92" s="120">
        <f>S81</f>
        <v>2186.7465511512801</v>
      </c>
      <c r="T92" s="165">
        <f>SUM(O92:R92)</f>
        <v>2103.7254133844608</v>
      </c>
      <c r="U92" s="129">
        <f>S92/T92</f>
        <v>1.0394638659772881</v>
      </c>
    </row>
    <row r="93" spans="3:21" x14ac:dyDescent="0.3">
      <c r="C93" s="128"/>
      <c r="D93" s="4" t="s">
        <v>13</v>
      </c>
      <c r="E93" s="139">
        <f t="shared" ref="E93:H93" si="127">E82*E$86</f>
        <v>558.69057445342901</v>
      </c>
      <c r="F93" s="139">
        <f t="shared" si="127"/>
        <v>513.98900783639067</v>
      </c>
      <c r="G93" s="139">
        <f t="shared" si="127"/>
        <v>7.349468385997036</v>
      </c>
      <c r="H93" s="139">
        <f t="shared" si="127"/>
        <v>0</v>
      </c>
      <c r="I93" s="120">
        <f>I82</f>
        <v>1054</v>
      </c>
      <c r="J93" s="165">
        <f>SUM(E93:H93)</f>
        <v>1080.0290506758167</v>
      </c>
      <c r="K93" s="129">
        <f>I93/J93</f>
        <v>0.97589967542120337</v>
      </c>
      <c r="M93" s="128"/>
      <c r="N93" s="4" t="s">
        <v>13</v>
      </c>
      <c r="O93" s="139">
        <f t="shared" ref="O93:R93" si="128">O82*O$86</f>
        <v>566.9677616212017</v>
      </c>
      <c r="P93" s="139">
        <f t="shared" si="128"/>
        <v>576.01600731210726</v>
      </c>
      <c r="Q93" s="139">
        <f t="shared" si="128"/>
        <v>42.57370505945763</v>
      </c>
      <c r="R93" s="139">
        <f t="shared" si="128"/>
        <v>0</v>
      </c>
      <c r="S93" s="120">
        <f>S82</f>
        <v>1112.9834646689119</v>
      </c>
      <c r="T93" s="165">
        <f>SUM(O93:R93)</f>
        <v>1185.5574739927665</v>
      </c>
      <c r="U93" s="129">
        <f>S93/T93</f>
        <v>0.93878490843684104</v>
      </c>
    </row>
    <row r="94" spans="3:21" x14ac:dyDescent="0.3">
      <c r="C94" s="128"/>
      <c r="D94" s="4" t="s">
        <v>14</v>
      </c>
      <c r="E94" s="139">
        <f t="shared" ref="E94:H94" si="129">E83*E$86</f>
        <v>372.09364806502782</v>
      </c>
      <c r="F94" s="139">
        <f t="shared" si="129"/>
        <v>758.47279086748324</v>
      </c>
      <c r="G94" s="139">
        <f t="shared" si="129"/>
        <v>0</v>
      </c>
      <c r="H94" s="139">
        <f t="shared" si="129"/>
        <v>7.2753575623617737</v>
      </c>
      <c r="I94" s="120">
        <f>I83</f>
        <v>1108</v>
      </c>
      <c r="J94" s="165">
        <f>SUM(E94:H94)</f>
        <v>1137.8417964948728</v>
      </c>
      <c r="K94" s="129">
        <f>I94/J94</f>
        <v>0.97377333423082135</v>
      </c>
      <c r="M94" s="128"/>
      <c r="N94" s="4" t="s">
        <v>14</v>
      </c>
      <c r="O94" s="139">
        <f t="shared" ref="O94:R94" si="130">O83*O$86</f>
        <v>374.32748682624526</v>
      </c>
      <c r="P94" s="139">
        <f t="shared" si="130"/>
        <v>842.6227266761324</v>
      </c>
      <c r="Q94" s="139">
        <f t="shared" si="130"/>
        <v>0</v>
      </c>
      <c r="R94" s="139">
        <f t="shared" si="130"/>
        <v>37.909002718431374</v>
      </c>
      <c r="S94" s="120">
        <f>S83</f>
        <v>1172.7332381057306</v>
      </c>
      <c r="T94" s="165">
        <f>SUM(O94:R94)</f>
        <v>1254.859216220809</v>
      </c>
      <c r="U94" s="129">
        <f>S94/T94</f>
        <v>0.93455363195051255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2049.9999999999995</v>
      </c>
      <c r="G96" s="165">
        <f>SUM(G91:G94)</f>
        <v>1053.9999999999998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1328.0124049619558</v>
      </c>
      <c r="P96" s="165">
        <f>SUM(P91:P94)</f>
        <v>1658.4558060242425</v>
      </c>
      <c r="Q96" s="165">
        <f>SUM(Q91:Q94)</f>
        <v>1917.811032253856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1.0000000000000002</v>
      </c>
      <c r="G97" s="120">
        <f>G95/G96</f>
        <v>1.0000000000000002</v>
      </c>
      <c r="H97" s="120">
        <f>H95/H96</f>
        <v>1</v>
      </c>
      <c r="K97" s="129"/>
      <c r="M97" s="128"/>
      <c r="N97" s="120" t="s">
        <v>194</v>
      </c>
      <c r="O97" s="120">
        <f>O95/O96</f>
        <v>1.0000000000000002</v>
      </c>
      <c r="P97" s="120">
        <f>P95/P96</f>
        <v>1</v>
      </c>
      <c r="Q97" s="120">
        <f>Q95/Q96</f>
        <v>1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1130.6964335662417</v>
      </c>
      <c r="F102" s="139">
        <f t="shared" ref="F102:H102" si="131">F91*$K91</f>
        <v>0</v>
      </c>
      <c r="G102" s="139">
        <f t="shared" si="131"/>
        <v>552.06649594496969</v>
      </c>
      <c r="H102" s="139">
        <f t="shared" si="131"/>
        <v>367.2370704887889</v>
      </c>
      <c r="I102" s="120">
        <f>I91</f>
        <v>2050</v>
      </c>
      <c r="J102" s="165">
        <f>SUM(E102:H102)</f>
        <v>2050.0000000000005</v>
      </c>
      <c r="K102" s="129">
        <f>I102/J102</f>
        <v>0.99999999999999978</v>
      </c>
      <c r="M102" s="128"/>
      <c r="N102" s="4" t="s">
        <v>11</v>
      </c>
      <c r="O102" s="139">
        <f>O91*$U91</f>
        <v>399.82285564085146</v>
      </c>
      <c r="P102" s="139">
        <f t="shared" ref="P102:R102" si="132">P91*$U91</f>
        <v>0</v>
      </c>
      <c r="Q102" s="139">
        <f t="shared" si="132"/>
        <v>1114.3240044260401</v>
      </c>
      <c r="R102" s="139">
        <f t="shared" si="132"/>
        <v>672.59969108438861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791.06578774644629</v>
      </c>
      <c r="G103" s="139">
        <f t="shared" si="133"/>
        <v>508.89178835407682</v>
      </c>
      <c r="H103" s="139">
        <f t="shared" si="133"/>
        <v>750.04242389947694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249.28118082589731</v>
      </c>
      <c r="Q103" s="139">
        <f t="shared" si="134"/>
        <v>828.90953163066979</v>
      </c>
      <c r="R103" s="139">
        <f t="shared" si="134"/>
        <v>1108.5558386947134</v>
      </c>
      <c r="S103" s="120">
        <f>S92</f>
        <v>2186.7465511512801</v>
      </c>
      <c r="T103" s="165">
        <f>SUM(O103:R103)</f>
        <v>2186.7465511512805</v>
      </c>
      <c r="U103" s="129">
        <f>S103/T103</f>
        <v>0.99999999999999978</v>
      </c>
    </row>
    <row r="104" spans="3:21" x14ac:dyDescent="0.3">
      <c r="C104" s="128"/>
      <c r="D104" s="4" t="s">
        <v>13</v>
      </c>
      <c r="E104" s="139">
        <f t="shared" ref="E104:H104" si="135">E93*$K93</f>
        <v>545.22595026998704</v>
      </c>
      <c r="F104" s="139">
        <f t="shared" si="135"/>
        <v>501.60170591759999</v>
      </c>
      <c r="G104" s="139">
        <f t="shared" si="135"/>
        <v>7.1723438124129029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532.26077818020053</v>
      </c>
      <c r="P104" s="139">
        <f t="shared" si="136"/>
        <v>540.75513468265137</v>
      </c>
      <c r="Q104" s="139">
        <f t="shared" si="136"/>
        <v>39.967551806060008</v>
      </c>
      <c r="R104" s="139">
        <f t="shared" si="136"/>
        <v>0</v>
      </c>
      <c r="S104" s="120">
        <f>S93</f>
        <v>1112.9834646689119</v>
      </c>
      <c r="T104" s="165">
        <f>SUM(O104:R104)</f>
        <v>1112.9834646689121</v>
      </c>
      <c r="U104" s="129">
        <f>S104/T104</f>
        <v>0.99999999999999978</v>
      </c>
    </row>
    <row r="105" spans="3:21" x14ac:dyDescent="0.3">
      <c r="C105" s="128"/>
      <c r="D105" s="4" t="s">
        <v>14</v>
      </c>
      <c r="E105" s="139">
        <f t="shared" ref="E105:H105" si="137">E94*$K94</f>
        <v>362.33487232239196</v>
      </c>
      <c r="F105" s="139">
        <f t="shared" si="137"/>
        <v>738.58057848638566</v>
      </c>
      <c r="G105" s="139">
        <f t="shared" si="137"/>
        <v>0</v>
      </c>
      <c r="H105" s="139">
        <f t="shared" si="137"/>
        <v>7.084549191222445</v>
      </c>
      <c r="I105" s="120">
        <f>I94</f>
        <v>1108</v>
      </c>
      <c r="J105" s="165">
        <f>SUM(E105:H105)</f>
        <v>1108.0000000000002</v>
      </c>
      <c r="K105" s="129">
        <f>I105/J105</f>
        <v>0.99999999999999978</v>
      </c>
      <c r="M105" s="128"/>
      <c r="N105" s="4" t="s">
        <v>14</v>
      </c>
      <c r="O105" s="139">
        <f t="shared" ref="O105:R105" si="138">O94*$U94</f>
        <v>349.82911235237515</v>
      </c>
      <c r="P105" s="139">
        <f t="shared" si="138"/>
        <v>787.47612957922354</v>
      </c>
      <c r="Q105" s="139">
        <f t="shared" si="138"/>
        <v>0</v>
      </c>
      <c r="R105" s="139">
        <f t="shared" si="138"/>
        <v>35.427996174131891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2038.2572561586205</v>
      </c>
      <c r="F107" s="165">
        <f>SUM(F102:F105)</f>
        <v>2031.2480721504321</v>
      </c>
      <c r="G107" s="165">
        <f>SUM(G102:G105)</f>
        <v>1068.1306281114594</v>
      </c>
      <c r="H107" s="165">
        <f>SUM(H102:H105)</f>
        <v>1124.3640435794885</v>
      </c>
      <c r="K107" s="129"/>
      <c r="M107" s="128"/>
      <c r="N107" s="120" t="s">
        <v>195</v>
      </c>
      <c r="O107" s="165">
        <f>SUM(O102:O105)</f>
        <v>1281.9127461734272</v>
      </c>
      <c r="P107" s="165">
        <f>SUM(P102:P105)</f>
        <v>1577.5124450877722</v>
      </c>
      <c r="Q107" s="165">
        <f>SUM(Q102:Q105)</f>
        <v>1983.20108786277</v>
      </c>
      <c r="R107" s="165">
        <f>SUM(R102:R105)</f>
        <v>1816.5835259532339</v>
      </c>
      <c r="U107" s="129"/>
    </row>
    <row r="108" spans="3:21" x14ac:dyDescent="0.3">
      <c r="C108" s="128"/>
      <c r="D108" s="120" t="s">
        <v>194</v>
      </c>
      <c r="E108" s="120">
        <f>E106/E107</f>
        <v>1.0057611686679386</v>
      </c>
      <c r="F108" s="120">
        <f>F106/F107</f>
        <v>1.0092317270877287</v>
      </c>
      <c r="G108" s="120">
        <f>G106/G107</f>
        <v>0.98677069289133346</v>
      </c>
      <c r="H108" s="120">
        <f>H106/H107</f>
        <v>0.9854459561625678</v>
      </c>
      <c r="K108" s="129"/>
      <c r="M108" s="128"/>
      <c r="N108" s="120" t="s">
        <v>194</v>
      </c>
      <c r="O108" s="120">
        <f>O106/O107</f>
        <v>1.0359616197952151</v>
      </c>
      <c r="P108" s="120">
        <f>P106/P107</f>
        <v>1.0513107590298387</v>
      </c>
      <c r="Q108" s="120">
        <f>Q106/Q107</f>
        <v>0.96702802554460943</v>
      </c>
      <c r="R108" s="120">
        <f>R106/R107</f>
        <v>0.96606103532523591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1137.2105664322535</v>
      </c>
      <c r="F113" s="139">
        <f t="shared" ref="F113:H113" si="139">F102*F$108</f>
        <v>0</v>
      </c>
      <c r="G113" s="139">
        <f t="shared" si="139"/>
        <v>544.76303872570827</v>
      </c>
      <c r="H113" s="139">
        <f t="shared" si="139"/>
        <v>361.8922860661649</v>
      </c>
      <c r="I113" s="120">
        <f>I102</f>
        <v>2050</v>
      </c>
      <c r="J113" s="165">
        <f>SUM(E113:H113)</f>
        <v>2043.8658912241265</v>
      </c>
      <c r="K113" s="129">
        <f>I113/J113</f>
        <v>1.0030012286041916</v>
      </c>
      <c r="M113" s="128"/>
      <c r="N113" s="4" t="s">
        <v>11</v>
      </c>
      <c r="O113" s="139">
        <f>O102*O$108</f>
        <v>414.2011331608449</v>
      </c>
      <c r="P113" s="139">
        <f t="shared" ref="P113:R113" si="140">P102*P$108</f>
        <v>0</v>
      </c>
      <c r="Q113" s="139">
        <f t="shared" si="140"/>
        <v>1077.5825418170762</v>
      </c>
      <c r="R113" s="139">
        <f t="shared" si="140"/>
        <v>649.77235392841828</v>
      </c>
      <c r="S113" s="120">
        <f>S102</f>
        <v>2186.7465511512801</v>
      </c>
      <c r="T113" s="165">
        <f>SUM(O113:R113)</f>
        <v>2141.5560289063392</v>
      </c>
      <c r="U113" s="129">
        <f>S113/T113</f>
        <v>1.0211017230625616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798.3686912073606</v>
      </c>
      <c r="G114" s="139">
        <f t="shared" si="141"/>
        <v>502.1595026008622</v>
      </c>
      <c r="H114" s="139">
        <f t="shared" si="141"/>
        <v>739.12627358211</v>
      </c>
      <c r="I114" s="120">
        <f>I103</f>
        <v>2050</v>
      </c>
      <c r="J114" s="165">
        <f>SUM(E114:H114)</f>
        <v>2039.6544673903327</v>
      </c>
      <c r="K114" s="129">
        <f>I114/J114</f>
        <v>1.0050721986371074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262.07198742592857</v>
      </c>
      <c r="Q114" s="139">
        <f t="shared" si="142"/>
        <v>801.57874772791354</v>
      </c>
      <c r="R114" s="139">
        <f t="shared" si="142"/>
        <v>1070.93260124525</v>
      </c>
      <c r="S114" s="120">
        <f>S103</f>
        <v>2186.7465511512801</v>
      </c>
      <c r="T114" s="165">
        <f>SUM(O114:R114)</f>
        <v>2134.5833363990923</v>
      </c>
      <c r="U114" s="129">
        <f>S114/T114</f>
        <v>1.0244371882150003</v>
      </c>
    </row>
    <row r="115" spans="3:71" x14ac:dyDescent="0.3">
      <c r="C115" s="128"/>
      <c r="D115" s="4" t="s">
        <v>13</v>
      </c>
      <c r="E115" s="139">
        <f t="shared" ref="E115:H115" si="143">E104*E$108</f>
        <v>548.36708893162961</v>
      </c>
      <c r="F115" s="139">
        <f t="shared" si="143"/>
        <v>506.23235597337043</v>
      </c>
      <c r="G115" s="139">
        <f t="shared" si="143"/>
        <v>7.0774586734295486</v>
      </c>
      <c r="H115" s="139">
        <f t="shared" si="143"/>
        <v>0</v>
      </c>
      <c r="I115" s="120">
        <f>I104</f>
        <v>1054</v>
      </c>
      <c r="J115" s="165">
        <f>SUM(E115:H115)</f>
        <v>1061.6769035784296</v>
      </c>
      <c r="K115" s="129">
        <f>I115/J115</f>
        <v>0.99276907734118147</v>
      </c>
      <c r="M115" s="128"/>
      <c r="N115" s="4" t="s">
        <v>13</v>
      </c>
      <c r="O115" s="139">
        <f t="shared" ref="O115:R115" si="144">O104*O$108</f>
        <v>551.40173791702216</v>
      </c>
      <c r="P115" s="139">
        <f t="shared" si="144"/>
        <v>568.50169109250089</v>
      </c>
      <c r="Q115" s="139">
        <f t="shared" si="144"/>
        <v>38.6497427088661</v>
      </c>
      <c r="R115" s="139">
        <f t="shared" si="144"/>
        <v>0</v>
      </c>
      <c r="S115" s="120">
        <f>S104</f>
        <v>1112.9834646689119</v>
      </c>
      <c r="T115" s="165">
        <f>SUM(O115:R115)</f>
        <v>1158.5531717183892</v>
      </c>
      <c r="U115" s="129">
        <f>S115/T115</f>
        <v>0.96066671071998588</v>
      </c>
    </row>
    <row r="116" spans="3:71" x14ac:dyDescent="0.3">
      <c r="C116" s="128"/>
      <c r="D116" s="4" t="s">
        <v>14</v>
      </c>
      <c r="E116" s="139">
        <f t="shared" ref="E116:H116" si="145">E105*E$108</f>
        <v>364.42234463611726</v>
      </c>
      <c r="F116" s="139">
        <f t="shared" si="145"/>
        <v>745.39895281926874</v>
      </c>
      <c r="G116" s="139">
        <f t="shared" si="145"/>
        <v>0</v>
      </c>
      <c r="H116" s="139">
        <f t="shared" si="145"/>
        <v>6.9814403517249488</v>
      </c>
      <c r="I116" s="120">
        <f>I105</f>
        <v>1108</v>
      </c>
      <c r="J116" s="165">
        <f>SUM(E116:H116)</f>
        <v>1116.802737807111</v>
      </c>
      <c r="K116" s="129">
        <f>I116/J116</f>
        <v>0.99211791168743413</v>
      </c>
      <c r="M116" s="128"/>
      <c r="N116" s="4" t="s">
        <v>14</v>
      </c>
      <c r="O116" s="139">
        <f t="shared" ref="O116:R116" si="146">O105*O$108</f>
        <v>362.40953388408883</v>
      </c>
      <c r="P116" s="139">
        <f t="shared" si="146"/>
        <v>827.88212750581317</v>
      </c>
      <c r="Q116" s="139">
        <f t="shared" si="146"/>
        <v>0</v>
      </c>
      <c r="R116" s="139">
        <f t="shared" si="146"/>
        <v>34.225606663480349</v>
      </c>
      <c r="S116" s="120">
        <f>S105</f>
        <v>1172.7332381057306</v>
      </c>
      <c r="T116" s="165">
        <f>SUM(O116:R116)</f>
        <v>1224.5172680533824</v>
      </c>
      <c r="U116" s="129">
        <f>S116/T116</f>
        <v>0.95771065766187768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1658.4558060242425</v>
      </c>
      <c r="Q118" s="165">
        <f>SUM(Q113:Q116)</f>
        <v>1917.811032253856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</v>
      </c>
      <c r="H119" s="120">
        <f>H117/H118</f>
        <v>1</v>
      </c>
      <c r="K119" s="129"/>
      <c r="M119" s="128"/>
      <c r="N119" s="120" t="s">
        <v>194</v>
      </c>
      <c r="O119" s="120">
        <f>O117/O118</f>
        <v>1</v>
      </c>
      <c r="P119" s="120">
        <f>P117/P118</f>
        <v>1</v>
      </c>
      <c r="Q119" s="120">
        <f>Q117/Q118</f>
        <v>1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1137.2105664322535</v>
      </c>
      <c r="F122" s="159">
        <f t="shared" si="148"/>
        <v>0</v>
      </c>
      <c r="G122" s="159">
        <f t="shared" si="148"/>
        <v>544.76303872570827</v>
      </c>
      <c r="H122" s="158">
        <f t="shared" si="148"/>
        <v>361.8922860661649</v>
      </c>
      <c r="N122" s="150"/>
      <c r="O122" s="160" t="str">
        <f>N36</f>
        <v>A</v>
      </c>
      <c r="P122" s="159">
        <f>O113</f>
        <v>414.2011331608449</v>
      </c>
      <c r="Q122" s="159">
        <f t="shared" ref="Q122:S122" si="149">P113</f>
        <v>0</v>
      </c>
      <c r="R122" s="159">
        <f t="shared" si="149"/>
        <v>1077.5825418170762</v>
      </c>
      <c r="S122" s="159">
        <f t="shared" si="149"/>
        <v>649.77235392841828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296.45755586214233</v>
      </c>
      <c r="AA122" s="159">
        <f t="shared" ref="AA122:AC122" si="150">Z47</f>
        <v>0</v>
      </c>
      <c r="AB122" s="159">
        <f t="shared" si="150"/>
        <v>1077.8002983064243</v>
      </c>
      <c r="AC122" s="159">
        <f t="shared" si="150"/>
        <v>653.27429995884893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367.60912088977443</v>
      </c>
      <c r="AK122" s="159">
        <f t="shared" ref="AK122:AM122" si="151">AJ58</f>
        <v>0</v>
      </c>
      <c r="AL122" s="159">
        <f t="shared" si="151"/>
        <v>1322.4489884060295</v>
      </c>
      <c r="AM122" s="159">
        <f t="shared" si="151"/>
        <v>802.3259306664628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313.46957116709257</v>
      </c>
      <c r="AU122" s="159">
        <f t="shared" si="147"/>
        <v>0</v>
      </c>
      <c r="AV122" s="159">
        <f t="shared" si="147"/>
        <v>1456.3686611322519</v>
      </c>
      <c r="AW122" s="158">
        <f t="shared" si="147"/>
        <v>893.10093249656143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427.21011530691521</v>
      </c>
      <c r="BE122" s="159">
        <f t="shared" ref="BE122:BG122" si="152">BD58</f>
        <v>0</v>
      </c>
      <c r="BF122" s="159">
        <f t="shared" si="152"/>
        <v>1505.2596530760159</v>
      </c>
      <c r="BG122" s="159">
        <f t="shared" si="152"/>
        <v>914.06566669322422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460.71152681076353</v>
      </c>
      <c r="BO122" s="159">
        <f t="shared" ref="BO122:BQ122" si="153">BN58</f>
        <v>0</v>
      </c>
      <c r="BP122" s="159">
        <f t="shared" si="153"/>
        <v>1607.0889140019162</v>
      </c>
      <c r="BQ122" s="159">
        <f t="shared" si="153"/>
        <v>976.37313860663357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798.3686912073606</v>
      </c>
      <c r="G123" s="159">
        <f t="shared" si="148"/>
        <v>502.1595026008622</v>
      </c>
      <c r="H123" s="158">
        <f t="shared" si="148"/>
        <v>739.12627358211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262.07198742592857</v>
      </c>
      <c r="R123" s="159">
        <f t="shared" si="154"/>
        <v>801.57874772791354</v>
      </c>
      <c r="S123" s="159">
        <f t="shared" si="154"/>
        <v>1070.93260124525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171.43291164218135</v>
      </c>
      <c r="AB123" s="159">
        <f t="shared" si="155"/>
        <v>779.47273306249724</v>
      </c>
      <c r="AC123" s="159">
        <f t="shared" si="155"/>
        <v>1046.7993975401973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216.62393723046864</v>
      </c>
      <c r="AL123" s="159">
        <f t="shared" si="156"/>
        <v>970.78757160536486</v>
      </c>
      <c r="AM123" s="159">
        <f t="shared" si="156"/>
        <v>1304.9725311264335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178.42240916651579</v>
      </c>
      <c r="AV123" s="159">
        <f t="shared" si="147"/>
        <v>1053.3263319495188</v>
      </c>
      <c r="AW123" s="158">
        <f t="shared" si="147"/>
        <v>1431.1904236798714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253.11252339700081</v>
      </c>
      <c r="BF123" s="159">
        <f t="shared" si="157"/>
        <v>1105.7197219037807</v>
      </c>
      <c r="BG123" s="159">
        <f t="shared" si="157"/>
        <v>1487.7031897753734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273.64760343685208</v>
      </c>
      <c r="BP123" s="159">
        <f t="shared" si="158"/>
        <v>1180.9010111295104</v>
      </c>
      <c r="BQ123" s="159">
        <f t="shared" si="158"/>
        <v>1589.6249648529513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548.36708893162961</v>
      </c>
      <c r="F124" s="159">
        <f t="shared" si="148"/>
        <v>506.23235597337043</v>
      </c>
      <c r="G124" s="159">
        <f t="shared" si="148"/>
        <v>7.0774586734295486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551.40173791702216</v>
      </c>
      <c r="Q124" s="159">
        <f t="shared" si="159"/>
        <v>568.50169109250089</v>
      </c>
      <c r="R124" s="159">
        <f t="shared" si="159"/>
        <v>38.6497427088661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618.03502376717177</v>
      </c>
      <c r="AA124" s="159">
        <f t="shared" si="160"/>
        <v>599.00727206014358</v>
      </c>
      <c r="AB124" s="159">
        <f t="shared" si="160"/>
        <v>60.538000884934576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601.20988252140023</v>
      </c>
      <c r="AK124" s="159">
        <f t="shared" si="161"/>
        <v>584.99338739447478</v>
      </c>
      <c r="AL124" s="159">
        <f t="shared" si="161"/>
        <v>58.271738320111801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633.77167673518716</v>
      </c>
      <c r="AU124" s="159">
        <f t="shared" si="147"/>
        <v>604.56803085113143</v>
      </c>
      <c r="AV124" s="159">
        <f t="shared" si="147"/>
        <v>79.331921687673201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673.71585742398986</v>
      </c>
      <c r="BE124" s="159">
        <f t="shared" si="162"/>
        <v>658.6659294016456</v>
      </c>
      <c r="BF124" s="159">
        <f t="shared" si="162"/>
        <v>63.956674786274299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714.09892097011573</v>
      </c>
      <c r="BO124" s="159">
        <f t="shared" si="163"/>
        <v>699.67654709978331</v>
      </c>
      <c r="BP124" s="159">
        <f t="shared" si="163"/>
        <v>67.113272585790284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364.42234463611726</v>
      </c>
      <c r="F125" s="154">
        <f t="shared" si="148"/>
        <v>745.39895281926874</v>
      </c>
      <c r="G125" s="154">
        <f t="shared" si="148"/>
        <v>0</v>
      </c>
      <c r="H125" s="153">
        <f t="shared" si="148"/>
        <v>6.9814403517249488</v>
      </c>
      <c r="N125" s="152"/>
      <c r="O125" s="155" t="str">
        <f>N39</f>
        <v>D</v>
      </c>
      <c r="P125" s="159">
        <f t="shared" ref="P125:S125" si="164">O116</f>
        <v>362.40953388408883</v>
      </c>
      <c r="Q125" s="159">
        <f t="shared" si="164"/>
        <v>827.88212750581317</v>
      </c>
      <c r="R125" s="159">
        <f t="shared" si="164"/>
        <v>0</v>
      </c>
      <c r="S125" s="159">
        <f t="shared" si="164"/>
        <v>34.225606663480349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413.51982533264186</v>
      </c>
      <c r="AA125" s="159">
        <f t="shared" si="165"/>
        <v>888.01562232191748</v>
      </c>
      <c r="AB125" s="159">
        <f t="shared" si="165"/>
        <v>0</v>
      </c>
      <c r="AC125" s="159">
        <f t="shared" si="165"/>
        <v>54.856864338102213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400.73735062962436</v>
      </c>
      <c r="AK125" s="159">
        <f t="shared" si="166"/>
        <v>863.95263082330371</v>
      </c>
      <c r="AL125" s="159">
        <f t="shared" si="166"/>
        <v>0</v>
      </c>
      <c r="AM125" s="159">
        <f t="shared" si="166"/>
        <v>52.653345059456854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425.55942747173833</v>
      </c>
      <c r="AU125" s="154">
        <f t="shared" si="147"/>
        <v>899.45166519640748</v>
      </c>
      <c r="AV125" s="154">
        <f t="shared" si="147"/>
        <v>0</v>
      </c>
      <c r="AW125" s="153">
        <f t="shared" si="147"/>
        <v>72.990604955673646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450.62468794550108</v>
      </c>
      <c r="BE125" s="159">
        <f t="shared" si="167"/>
        <v>976.13227767927913</v>
      </c>
      <c r="BF125" s="159">
        <f t="shared" si="167"/>
        <v>0</v>
      </c>
      <c r="BG125" s="159">
        <f t="shared" si="167"/>
        <v>58.043346654402228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478.46209738276309</v>
      </c>
      <c r="BO125" s="159">
        <f t="shared" si="168"/>
        <v>1038.7038521795446</v>
      </c>
      <c r="BP125" s="159">
        <f t="shared" si="168"/>
        <v>0</v>
      </c>
      <c r="BQ125" s="159">
        <f t="shared" si="168"/>
        <v>61.043001309364712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9.8222635502315148E-86</v>
      </c>
      <c r="F134" s="130" t="e">
        <f t="shared" si="169"/>
        <v>#DIV/0!</v>
      </c>
      <c r="G134" s="148">
        <f t="shared" si="169"/>
        <v>544.76303872570827</v>
      </c>
      <c r="H134" s="148">
        <f t="shared" si="169"/>
        <v>361.8922860661649</v>
      </c>
      <c r="N134" s="130" t="s">
        <v>11</v>
      </c>
      <c r="O134" s="130">
        <f t="shared" ref="O134:R137" si="170">O129*P122</f>
        <v>3.5775192499961007E-86</v>
      </c>
      <c r="P134" s="130" t="e">
        <f t="shared" si="170"/>
        <v>#DIV/0!</v>
      </c>
      <c r="Q134" s="148">
        <f t="shared" si="170"/>
        <v>1077.5825418170762</v>
      </c>
      <c r="R134" s="148">
        <f t="shared" si="170"/>
        <v>649.77235392841828</v>
      </c>
      <c r="W134" s="130" t="s">
        <v>11</v>
      </c>
      <c r="X134" s="130">
        <f t="shared" ref="X134:AA137" si="171">X129*Z122</f>
        <v>2.5605497619238942E-86</v>
      </c>
      <c r="Y134" s="130" t="e">
        <f t="shared" si="171"/>
        <v>#DIV/0!</v>
      </c>
      <c r="Z134" s="148">
        <f t="shared" si="171"/>
        <v>1077.8002983064243</v>
      </c>
      <c r="AA134" s="148">
        <f t="shared" si="171"/>
        <v>653.27429995884893</v>
      </c>
      <c r="AG134" s="130" t="s">
        <v>11</v>
      </c>
      <c r="AH134" s="130">
        <f t="shared" ref="AH134:AK137" si="172">AH129*AJ122</f>
        <v>3.1750968338046861E-86</v>
      </c>
      <c r="AI134" s="130" t="e">
        <f t="shared" si="172"/>
        <v>#DIV/0!</v>
      </c>
      <c r="AJ134" s="148">
        <f t="shared" si="172"/>
        <v>1322.4489884060295</v>
      </c>
      <c r="AK134" s="148">
        <f t="shared" si="172"/>
        <v>802.3259306664628</v>
      </c>
      <c r="AQ134" s="130" t="s">
        <v>11</v>
      </c>
      <c r="AR134" s="130">
        <f t="shared" ref="AR134:AU137" si="173">AR129*AT122</f>
        <v>2.7074851692953029E-86</v>
      </c>
      <c r="AS134" s="130" t="e">
        <f t="shared" si="173"/>
        <v>#DIV/0!</v>
      </c>
      <c r="AT134" s="148">
        <f t="shared" si="173"/>
        <v>1456.3686611322519</v>
      </c>
      <c r="AU134" s="148">
        <f t="shared" si="173"/>
        <v>893.10093249656143</v>
      </c>
      <c r="BA134" s="130" t="s">
        <v>11</v>
      </c>
      <c r="BB134" s="130">
        <f t="shared" ref="BB134:BE137" si="174">BB129*BD122</f>
        <v>3.6898798408406205E-86</v>
      </c>
      <c r="BC134" s="130" t="e">
        <f t="shared" si="174"/>
        <v>#DIV/0!</v>
      </c>
      <c r="BD134" s="148">
        <f t="shared" si="174"/>
        <v>1505.2596530760159</v>
      </c>
      <c r="BE134" s="148">
        <f t="shared" si="174"/>
        <v>914.06566669322422</v>
      </c>
      <c r="BK134" s="130" t="s">
        <v>11</v>
      </c>
      <c r="BL134" s="130">
        <f t="shared" ref="BL134:BO137" si="175">BL129*BN122</f>
        <v>3.9792367135329909E-86</v>
      </c>
      <c r="BM134" s="130" t="e">
        <f t="shared" si="175"/>
        <v>#DIV/0!</v>
      </c>
      <c r="BN134" s="148">
        <f t="shared" si="175"/>
        <v>1607.0889140019162</v>
      </c>
      <c r="BO134" s="148">
        <f t="shared" si="175"/>
        <v>976.37313860663357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6.8956338665529381E-86</v>
      </c>
      <c r="G135" s="148">
        <f t="shared" si="169"/>
        <v>502.1595026008622</v>
      </c>
      <c r="H135" s="148">
        <f t="shared" si="169"/>
        <v>739.12627358211</v>
      </c>
      <c r="N135" s="130" t="s">
        <v>12</v>
      </c>
      <c r="O135" s="130" t="e">
        <f t="shared" si="170"/>
        <v>#DIV/0!</v>
      </c>
      <c r="P135" s="130">
        <f t="shared" si="170"/>
        <v>2.2635562890575532E-86</v>
      </c>
      <c r="Q135" s="148">
        <f t="shared" si="170"/>
        <v>801.57874772791354</v>
      </c>
      <c r="R135" s="148">
        <f t="shared" si="170"/>
        <v>1070.93260124525</v>
      </c>
      <c r="W135" s="130" t="s">
        <v>12</v>
      </c>
      <c r="X135" s="130" t="e">
        <f t="shared" si="171"/>
        <v>#DIV/0!</v>
      </c>
      <c r="Y135" s="130">
        <f t="shared" si="171"/>
        <v>1.4806925727183432E-86</v>
      </c>
      <c r="Z135" s="148">
        <f t="shared" si="171"/>
        <v>779.47273306249724</v>
      </c>
      <c r="AA135" s="148">
        <f t="shared" si="171"/>
        <v>1046.7993975401973</v>
      </c>
      <c r="AG135" s="130" t="s">
        <v>12</v>
      </c>
      <c r="AH135" s="130" t="e">
        <f t="shared" si="172"/>
        <v>#DIV/0!</v>
      </c>
      <c r="AI135" s="130">
        <f t="shared" si="172"/>
        <v>1.8710144502453725E-86</v>
      </c>
      <c r="AJ135" s="148">
        <f t="shared" si="172"/>
        <v>970.78757160536486</v>
      </c>
      <c r="AK135" s="148">
        <f t="shared" si="172"/>
        <v>1304.9725311264335</v>
      </c>
      <c r="AQ135" s="130" t="s">
        <v>12</v>
      </c>
      <c r="AR135" s="130" t="e">
        <f t="shared" si="173"/>
        <v>#DIV/0!</v>
      </c>
      <c r="AS135" s="130">
        <f t="shared" si="173"/>
        <v>1.5410619438745453E-86</v>
      </c>
      <c r="AT135" s="148">
        <f t="shared" si="173"/>
        <v>1053.3263319495188</v>
      </c>
      <c r="AU135" s="148">
        <f t="shared" si="173"/>
        <v>1431.1904236798714</v>
      </c>
      <c r="BA135" s="130" t="s">
        <v>12</v>
      </c>
      <c r="BB135" s="130" t="e">
        <f t="shared" si="174"/>
        <v>#DIV/0!</v>
      </c>
      <c r="BC135" s="130">
        <f t="shared" si="174"/>
        <v>2.1861720125140852E-86</v>
      </c>
      <c r="BD135" s="148">
        <f t="shared" si="174"/>
        <v>1105.7197219037807</v>
      </c>
      <c r="BE135" s="148">
        <f t="shared" si="174"/>
        <v>1487.7031897753734</v>
      </c>
      <c r="BK135" s="130" t="s">
        <v>12</v>
      </c>
      <c r="BL135" s="130" t="e">
        <f t="shared" si="175"/>
        <v>#DIV/0!</v>
      </c>
      <c r="BM135" s="130">
        <f t="shared" si="175"/>
        <v>2.3635366748996187E-86</v>
      </c>
      <c r="BN135" s="148">
        <f t="shared" si="175"/>
        <v>1180.9010111295104</v>
      </c>
      <c r="BO135" s="148">
        <f t="shared" si="175"/>
        <v>1589.6249648529513</v>
      </c>
    </row>
    <row r="136" spans="4:67" x14ac:dyDescent="0.3">
      <c r="D136" s="130" t="s">
        <v>13</v>
      </c>
      <c r="E136" s="148">
        <f t="shared" si="169"/>
        <v>548.36708893162961</v>
      </c>
      <c r="F136" s="148">
        <f t="shared" si="169"/>
        <v>506.23235597337043</v>
      </c>
      <c r="G136" s="130">
        <f t="shared" si="169"/>
        <v>6.1129105205547018E-88</v>
      </c>
      <c r="H136" s="130" t="e">
        <f t="shared" si="169"/>
        <v>#DIV/0!</v>
      </c>
      <c r="N136" s="130" t="s">
        <v>13</v>
      </c>
      <c r="O136" s="148">
        <f t="shared" si="170"/>
        <v>551.40173791702216</v>
      </c>
      <c r="P136" s="148">
        <f t="shared" si="170"/>
        <v>568.50169109250089</v>
      </c>
      <c r="Q136" s="130">
        <f t="shared" si="170"/>
        <v>3.3382380558256719E-87</v>
      </c>
      <c r="R136" s="130" t="e">
        <f t="shared" si="170"/>
        <v>#DIV/0!</v>
      </c>
      <c r="W136" s="130" t="s">
        <v>13</v>
      </c>
      <c r="X136" s="148">
        <f t="shared" si="171"/>
        <v>618.03502376717177</v>
      </c>
      <c r="Y136" s="148">
        <f t="shared" si="171"/>
        <v>599.00727206014358</v>
      </c>
      <c r="Z136" s="130">
        <f t="shared" si="171"/>
        <v>5.2287607682143273E-87</v>
      </c>
      <c r="AA136" s="130" t="e">
        <f t="shared" si="171"/>
        <v>#DIV/0!</v>
      </c>
      <c r="AG136" s="130" t="s">
        <v>13</v>
      </c>
      <c r="AH136" s="148">
        <f t="shared" si="172"/>
        <v>601.20988252140023</v>
      </c>
      <c r="AI136" s="148">
        <f t="shared" si="172"/>
        <v>584.99338739447478</v>
      </c>
      <c r="AJ136" s="130">
        <f t="shared" si="172"/>
        <v>5.033020165350003E-87</v>
      </c>
      <c r="AK136" s="130" t="e">
        <f t="shared" si="172"/>
        <v>#DIV/0!</v>
      </c>
      <c r="AQ136" s="130" t="s">
        <v>13</v>
      </c>
      <c r="AR136" s="148">
        <f t="shared" si="173"/>
        <v>633.77167673518716</v>
      </c>
      <c r="AS136" s="148">
        <f t="shared" si="173"/>
        <v>604.56803085113143</v>
      </c>
      <c r="AT136" s="130">
        <f t="shared" si="173"/>
        <v>6.8520207757766514E-87</v>
      </c>
      <c r="AU136" s="130" t="e">
        <f t="shared" si="173"/>
        <v>#DIV/0!</v>
      </c>
      <c r="BA136" s="130" t="s">
        <v>13</v>
      </c>
      <c r="BB136" s="148">
        <f t="shared" si="174"/>
        <v>673.71585742398986</v>
      </c>
      <c r="BC136" s="148">
        <f t="shared" si="174"/>
        <v>658.6659294016456</v>
      </c>
      <c r="BD136" s="130">
        <f t="shared" si="174"/>
        <v>5.5240369206036252E-87</v>
      </c>
      <c r="BE136" s="130" t="e">
        <f t="shared" si="174"/>
        <v>#DIV/0!</v>
      </c>
      <c r="BK136" s="130" t="s">
        <v>13</v>
      </c>
      <c r="BL136" s="148">
        <f t="shared" si="175"/>
        <v>714.09892097011573</v>
      </c>
      <c r="BM136" s="148">
        <f t="shared" si="175"/>
        <v>699.67654709978331</v>
      </c>
      <c r="BN136" s="130">
        <f t="shared" si="175"/>
        <v>5.7966771547354446E-87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364.42234463611726</v>
      </c>
      <c r="F137" s="148">
        <f t="shared" si="169"/>
        <v>745.39895281926874</v>
      </c>
      <c r="G137" s="130" t="e">
        <f t="shared" si="169"/>
        <v>#DIV/0!</v>
      </c>
      <c r="H137" s="130">
        <f t="shared" si="169"/>
        <v>6.0299780110202261E-88</v>
      </c>
      <c r="N137" s="130" t="s">
        <v>14</v>
      </c>
      <c r="O137" s="148">
        <f t="shared" si="170"/>
        <v>362.40953388408883</v>
      </c>
      <c r="P137" s="148">
        <f t="shared" si="170"/>
        <v>827.88212750581317</v>
      </c>
      <c r="Q137" s="130" t="e">
        <f t="shared" si="170"/>
        <v>#DIV/0!</v>
      </c>
      <c r="R137" s="130">
        <f t="shared" si="170"/>
        <v>2.956118582945743E-87</v>
      </c>
      <c r="W137" s="130" t="s">
        <v>14</v>
      </c>
      <c r="X137" s="148">
        <f t="shared" si="171"/>
        <v>413.51982533264186</v>
      </c>
      <c r="Y137" s="148">
        <f t="shared" si="171"/>
        <v>888.01562232191748</v>
      </c>
      <c r="Z137" s="130" t="e">
        <f t="shared" si="171"/>
        <v>#DIV/0!</v>
      </c>
      <c r="AA137" s="130">
        <f t="shared" si="171"/>
        <v>4.7380722178704375E-87</v>
      </c>
      <c r="AG137" s="130" t="s">
        <v>14</v>
      </c>
      <c r="AH137" s="148">
        <f t="shared" si="172"/>
        <v>400.73735062962436</v>
      </c>
      <c r="AI137" s="148">
        <f t="shared" si="172"/>
        <v>863.95263082330371</v>
      </c>
      <c r="AJ137" s="130" t="e">
        <f t="shared" si="172"/>
        <v>#DIV/0!</v>
      </c>
      <c r="AK137" s="130">
        <f t="shared" si="172"/>
        <v>4.5477508496758684E-87</v>
      </c>
      <c r="AQ137" s="130" t="s">
        <v>14</v>
      </c>
      <c r="AR137" s="148">
        <f t="shared" si="173"/>
        <v>425.55942747173833</v>
      </c>
      <c r="AS137" s="148">
        <f t="shared" si="173"/>
        <v>899.45166519640748</v>
      </c>
      <c r="AT137" s="130" t="e">
        <f t="shared" si="173"/>
        <v>#DIV/0!</v>
      </c>
      <c r="AU137" s="130">
        <f t="shared" si="173"/>
        <v>6.3043114417647343E-87</v>
      </c>
      <c r="BA137" s="130" t="s">
        <v>14</v>
      </c>
      <c r="BB137" s="148">
        <f t="shared" si="174"/>
        <v>450.62468794550108</v>
      </c>
      <c r="BC137" s="148">
        <f t="shared" si="174"/>
        <v>976.13227767927913</v>
      </c>
      <c r="BD137" s="130" t="e">
        <f t="shared" si="174"/>
        <v>#DIV/0!</v>
      </c>
      <c r="BE137" s="130">
        <f t="shared" si="174"/>
        <v>5.013293623938119E-87</v>
      </c>
      <c r="BK137" s="130" t="s">
        <v>14</v>
      </c>
      <c r="BL137" s="148">
        <f t="shared" si="175"/>
        <v>478.46209738276309</v>
      </c>
      <c r="BM137" s="148">
        <f t="shared" si="175"/>
        <v>1038.7038521795446</v>
      </c>
      <c r="BN137" s="130" t="e">
        <f t="shared" si="175"/>
        <v>#DIV/0!</v>
      </c>
      <c r="BO137" s="130">
        <f t="shared" si="175"/>
        <v>5.2723784359369667E-87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8.4225616547651199E-73</v>
      </c>
      <c r="H140" s="130">
        <f>'Mode Choice Q'!O38</f>
        <v>9.1679091197824919E-71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2.8184903543558797E-50</v>
      </c>
      <c r="H141" s="130">
        <f>'Mode Choice Q'!O39</f>
        <v>2.8447482185692403E-52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8.4225616547651199E-73</v>
      </c>
      <c r="F142" s="130">
        <f>'Mode Choice Q'!M40</f>
        <v>2.8184903543558797E-50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9.1679091197824919E-71</v>
      </c>
      <c r="F143" s="130">
        <f>'Mode Choice Q'!M41</f>
        <v>2.8447482185692403E-52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7.8401586284918654E-5</v>
      </c>
      <c r="F145" s="130" t="e">
        <f t="shared" si="176"/>
        <v>#DIV/0!</v>
      </c>
      <c r="G145" s="217">
        <f t="shared" si="176"/>
        <v>4.5883002809044767E-70</v>
      </c>
      <c r="H145" s="130">
        <f t="shared" si="176"/>
        <v>3.3177955898049275E-68</v>
      </c>
      <c r="N145" s="130" t="s">
        <v>11</v>
      </c>
      <c r="O145" s="130">
        <f t="shared" ref="O145:R148" si="177">O140*P122</f>
        <v>2.8555860136527867E-5</v>
      </c>
      <c r="P145" s="130" t="e">
        <f t="shared" si="177"/>
        <v>#DIV/0!</v>
      </c>
      <c r="Q145" s="149">
        <f t="shared" si="177"/>
        <v>3.323848291067148E-84</v>
      </c>
      <c r="R145" s="130">
        <f t="shared" si="177"/>
        <v>2.0042499246004638E-84</v>
      </c>
      <c r="W145" s="130" t="s">
        <v>11</v>
      </c>
      <c r="X145" s="130">
        <f t="shared" ref="X145:AA148" si="178">X140*Z122</f>
        <v>2.0438380834484157E-5</v>
      </c>
      <c r="Y145" s="130" t="e">
        <f t="shared" si="178"/>
        <v>#DIV/0!</v>
      </c>
      <c r="Z145" s="149">
        <f t="shared" si="178"/>
        <v>3.3245199700401275E-84</v>
      </c>
      <c r="AA145" s="130">
        <f t="shared" si="178"/>
        <v>2.0150518231808069E-84</v>
      </c>
      <c r="AG145" s="130" t="s">
        <v>11</v>
      </c>
      <c r="AH145" s="130">
        <f t="shared" ref="AH145:AK148" si="179">AH140*AJ122</f>
        <v>2.5343712995019634E-5</v>
      </c>
      <c r="AI145" s="130" t="e">
        <f t="shared" si="179"/>
        <v>#DIV/0!</v>
      </c>
      <c r="AJ145" s="149">
        <f t="shared" si="179"/>
        <v>4.0791490577832999E-84</v>
      </c>
      <c r="AK145" s="130">
        <f t="shared" si="179"/>
        <v>2.4748077943316223E-84</v>
      </c>
      <c r="AQ145" s="130" t="s">
        <v>11</v>
      </c>
      <c r="AR145" s="130">
        <f t="shared" ref="AR145:AU148" si="180">AR140*AT122</f>
        <v>2.1611223424221798E-5</v>
      </c>
      <c r="AS145" s="130" t="e">
        <f t="shared" si="180"/>
        <v>#DIV/0!</v>
      </c>
      <c r="AT145" s="149">
        <f t="shared" si="180"/>
        <v>4.49222987345866E-84</v>
      </c>
      <c r="AU145" s="130">
        <f t="shared" si="180"/>
        <v>2.7548070732692807E-84</v>
      </c>
      <c r="BA145" s="130" t="s">
        <v>11</v>
      </c>
      <c r="BB145" s="130">
        <f t="shared" ref="BB145:BE148" si="181">BB140*BD122</f>
        <v>2.9452725559968211E-5</v>
      </c>
      <c r="BC145" s="130" t="e">
        <f t="shared" si="181"/>
        <v>#DIV/0!</v>
      </c>
      <c r="BD145" s="149">
        <f t="shared" si="181"/>
        <v>4.6430361771194738E-84</v>
      </c>
      <c r="BE145" s="130">
        <f t="shared" si="181"/>
        <v>2.8194736702380387E-84</v>
      </c>
      <c r="BK145" s="130" t="s">
        <v>11</v>
      </c>
      <c r="BL145" s="130">
        <f t="shared" ref="BL145:BO148" si="182">BL140*BN122</f>
        <v>3.1762380325950372E-5</v>
      </c>
      <c r="BM145" s="130" t="e">
        <f t="shared" si="182"/>
        <v>#DIV/0!</v>
      </c>
      <c r="BN145" s="149">
        <f t="shared" si="182"/>
        <v>4.9571327792585986E-84</v>
      </c>
      <c r="BO145" s="130">
        <f t="shared" si="182"/>
        <v>3.0116636659026642E-84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5.504114513044344E-5</v>
      </c>
      <c r="G146" s="130">
        <f t="shared" si="176"/>
        <v>1.4153317144286764E-47</v>
      </c>
      <c r="H146" s="130">
        <f t="shared" si="176"/>
        <v>2.1026281500704285E-49</v>
      </c>
      <c r="N146" s="130" t="s">
        <v>12</v>
      </c>
      <c r="O146" s="130" t="e">
        <f t="shared" si="177"/>
        <v>#DIV/0!</v>
      </c>
      <c r="P146" s="130">
        <f t="shared" si="177"/>
        <v>1.8067770509286841E-5</v>
      </c>
      <c r="Q146" s="130">
        <f t="shared" si="177"/>
        <v>6.6713091975434136E-85</v>
      </c>
      <c r="R146" s="130">
        <f t="shared" si="177"/>
        <v>8.9130637917831293E-85</v>
      </c>
      <c r="W146" s="130" t="s">
        <v>12</v>
      </c>
      <c r="X146" s="130" t="e">
        <f t="shared" si="178"/>
        <v>#DIV/0!</v>
      </c>
      <c r="Y146" s="130">
        <f t="shared" si="178"/>
        <v>1.1818930118066228E-5</v>
      </c>
      <c r="Z146" s="130">
        <f t="shared" si="178"/>
        <v>6.4873272002955526E-85</v>
      </c>
      <c r="AA146" s="130">
        <f t="shared" si="178"/>
        <v>8.712210083647698E-85</v>
      </c>
      <c r="AG146" s="130" t="s">
        <v>12</v>
      </c>
      <c r="AH146" s="130" t="e">
        <f t="shared" si="179"/>
        <v>#DIV/0!</v>
      </c>
      <c r="AI146" s="130">
        <f t="shared" si="179"/>
        <v>1.493449041670081E-5</v>
      </c>
      <c r="AJ146" s="130">
        <f t="shared" si="179"/>
        <v>8.0795855350072881E-85</v>
      </c>
      <c r="AK146" s="130">
        <f t="shared" si="179"/>
        <v>1.0860910764066803E-84</v>
      </c>
      <c r="AQ146" s="130" t="s">
        <v>12</v>
      </c>
      <c r="AR146" s="130" t="e">
        <f t="shared" si="180"/>
        <v>#DIV/0!</v>
      </c>
      <c r="AS146" s="130">
        <f t="shared" si="180"/>
        <v>1.2300800151125737E-5</v>
      </c>
      <c r="AT146" s="130">
        <f t="shared" si="180"/>
        <v>8.7665318800776728E-85</v>
      </c>
      <c r="AU146" s="130">
        <f t="shared" si="180"/>
        <v>1.191138595427496E-84</v>
      </c>
      <c r="BA146" s="130" t="s">
        <v>12</v>
      </c>
      <c r="BB146" s="130" t="e">
        <f t="shared" si="181"/>
        <v>#DIV/0!</v>
      </c>
      <c r="BC146" s="130">
        <f t="shared" si="181"/>
        <v>1.74500870187664E-5</v>
      </c>
      <c r="BD146" s="130">
        <f t="shared" si="181"/>
        <v>9.2025869841870331E-85</v>
      </c>
      <c r="BE146" s="130">
        <f t="shared" si="181"/>
        <v>1.238172544032071E-84</v>
      </c>
      <c r="BK146" s="130" t="s">
        <v>12</v>
      </c>
      <c r="BL146" s="130" t="e">
        <f t="shared" si="182"/>
        <v>#DIV/0!</v>
      </c>
      <c r="BM146" s="130">
        <f t="shared" si="182"/>
        <v>1.8865816785209807E-5</v>
      </c>
      <c r="BN146" s="130">
        <f t="shared" si="182"/>
        <v>9.8282992148523971E-85</v>
      </c>
      <c r="BO146" s="130">
        <f t="shared" si="182"/>
        <v>1.3229991037970759E-84</v>
      </c>
    </row>
    <row r="147" spans="4:67" x14ac:dyDescent="0.3">
      <c r="D147" s="130" t="s">
        <v>13</v>
      </c>
      <c r="E147" s="130">
        <f t="shared" si="176"/>
        <v>4.6186556159707182E-70</v>
      </c>
      <c r="F147" s="130">
        <f t="shared" si="176"/>
        <v>1.4268110123737966E-47</v>
      </c>
      <c r="G147" s="130">
        <f t="shared" si="176"/>
        <v>4.8793425179266345E-7</v>
      </c>
      <c r="H147" s="130" t="e">
        <f t="shared" si="176"/>
        <v>#DIV/0!</v>
      </c>
      <c r="N147" s="130" t="s">
        <v>13</v>
      </c>
      <c r="O147" s="130">
        <f t="shared" si="177"/>
        <v>1.7008216569437242E-84</v>
      </c>
      <c r="P147" s="130">
        <f t="shared" si="177"/>
        <v>4.7314759421388208E-85</v>
      </c>
      <c r="Q147" s="130">
        <f t="shared" si="177"/>
        <v>2.6645910856998597E-6</v>
      </c>
      <c r="R147" s="130" t="e">
        <f t="shared" si="177"/>
        <v>#DIV/0!</v>
      </c>
      <c r="W147" s="130" t="s">
        <v>13</v>
      </c>
      <c r="X147" s="130">
        <f t="shared" si="178"/>
        <v>1.9063548061053089E-84</v>
      </c>
      <c r="Y147" s="130">
        <f t="shared" si="178"/>
        <v>4.9853651120584306E-85</v>
      </c>
      <c r="Z147" s="130">
        <f t="shared" si="178"/>
        <v>4.1736116775515625E-6</v>
      </c>
      <c r="AA147" s="130" t="e">
        <f t="shared" si="178"/>
        <v>#DIV/0!</v>
      </c>
      <c r="AG147" s="130" t="s">
        <v>13</v>
      </c>
      <c r="AH147" s="130">
        <f t="shared" si="179"/>
        <v>1.8544569562362687E-84</v>
      </c>
      <c r="AI147" s="130">
        <f t="shared" si="179"/>
        <v>4.868731583626707E-85</v>
      </c>
      <c r="AJ147" s="130">
        <f t="shared" si="179"/>
        <v>4.0173709730902407E-6</v>
      </c>
      <c r="AK147" s="130" t="e">
        <f t="shared" si="179"/>
        <v>#DIV/0!</v>
      </c>
      <c r="AQ147" s="130" t="s">
        <v>13</v>
      </c>
      <c r="AR147" s="130">
        <f t="shared" si="180"/>
        <v>1.9548951684859512E-84</v>
      </c>
      <c r="AS147" s="130">
        <f t="shared" si="180"/>
        <v>5.031645706913011E-85</v>
      </c>
      <c r="AT147" s="130">
        <f t="shared" si="180"/>
        <v>5.4693024202699809E-6</v>
      </c>
      <c r="AU147" s="130" t="e">
        <f t="shared" si="180"/>
        <v>#DIV/0!</v>
      </c>
      <c r="BA147" s="130" t="s">
        <v>13</v>
      </c>
      <c r="BB147" s="130">
        <f t="shared" si="181"/>
        <v>2.0781046597019777E-84</v>
      </c>
      <c r="BC147" s="130">
        <f t="shared" si="181"/>
        <v>5.4818869454573248E-85</v>
      </c>
      <c r="BD147" s="130">
        <f t="shared" si="181"/>
        <v>4.4093019399950153E-6</v>
      </c>
      <c r="BE147" s="130" t="e">
        <f t="shared" si="181"/>
        <v>#DIV/0!</v>
      </c>
      <c r="BK147" s="130" t="s">
        <v>13</v>
      </c>
      <c r="BL147" s="130">
        <f t="shared" si="182"/>
        <v>2.2026679033951294E-84</v>
      </c>
      <c r="BM147" s="130">
        <f t="shared" si="182"/>
        <v>5.8232065124019705E-85</v>
      </c>
      <c r="BN147" s="130">
        <f t="shared" si="182"/>
        <v>4.6269241482743121E-6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3.3409909368419777E-68</v>
      </c>
      <c r="F148" s="130">
        <f t="shared" si="176"/>
        <v>2.1204723431559921E-49</v>
      </c>
      <c r="G148" s="130" t="e">
        <f t="shared" si="176"/>
        <v>#DIV/0!</v>
      </c>
      <c r="H148" s="130">
        <f t="shared" si="176"/>
        <v>4.8131455535625625E-7</v>
      </c>
      <c r="N148" s="130" t="s">
        <v>14</v>
      </c>
      <c r="O148" s="130">
        <f t="shared" si="177"/>
        <v>1.1178673216399925E-84</v>
      </c>
      <c r="P148" s="130">
        <f t="shared" si="177"/>
        <v>6.8902246564876217E-85</v>
      </c>
      <c r="Q148" s="130" t="e">
        <f t="shared" si="177"/>
        <v>#DIV/0!</v>
      </c>
      <c r="R148" s="130">
        <f t="shared" si="177"/>
        <v>2.3595822384933802E-6</v>
      </c>
      <c r="W148" s="130" t="s">
        <v>14</v>
      </c>
      <c r="X148" s="130">
        <f t="shared" si="178"/>
        <v>1.275519147179734E-84</v>
      </c>
      <c r="Y148" s="130">
        <f t="shared" si="178"/>
        <v>7.3906984255143399E-85</v>
      </c>
      <c r="Z148" s="130" t="e">
        <f t="shared" si="178"/>
        <v>#DIV/0!</v>
      </c>
      <c r="AA148" s="130">
        <f t="shared" si="178"/>
        <v>3.7819426847367505E-6</v>
      </c>
      <c r="AG148" s="130" t="s">
        <v>14</v>
      </c>
      <c r="AH148" s="130">
        <f t="shared" si="179"/>
        <v>1.2360910708621743E-84</v>
      </c>
      <c r="AI148" s="130">
        <f t="shared" si="179"/>
        <v>7.1904290733637989E-85</v>
      </c>
      <c r="AJ148" s="130" t="e">
        <f t="shared" si="179"/>
        <v>#DIV/0!</v>
      </c>
      <c r="AK148" s="130">
        <f t="shared" si="179"/>
        <v>3.6300276287615053E-6</v>
      </c>
      <c r="AQ148" s="130" t="s">
        <v>14</v>
      </c>
      <c r="AR148" s="130">
        <f t="shared" si="180"/>
        <v>1.3126558020922051E-84</v>
      </c>
      <c r="AS148" s="130">
        <f t="shared" si="180"/>
        <v>7.4858773187027386E-85</v>
      </c>
      <c r="AT148" s="130" t="e">
        <f t="shared" si="180"/>
        <v>#DIV/0!</v>
      </c>
      <c r="AU148" s="130">
        <f t="shared" si="180"/>
        <v>5.0321192761811775E-6</v>
      </c>
      <c r="BA148" s="130" t="s">
        <v>14</v>
      </c>
      <c r="BB148" s="130">
        <f t="shared" si="181"/>
        <v>1.3899706433760871E-84</v>
      </c>
      <c r="BC148" s="130">
        <f t="shared" si="181"/>
        <v>8.1240679852844915E-85</v>
      </c>
      <c r="BD148" s="130" t="e">
        <f t="shared" si="181"/>
        <v>#DIV/0!</v>
      </c>
      <c r="BE148" s="130">
        <f t="shared" si="181"/>
        <v>4.0016251917772319E-6</v>
      </c>
      <c r="BK148" s="130" t="s">
        <v>14</v>
      </c>
      <c r="BL148" s="130">
        <f t="shared" si="182"/>
        <v>1.4758362937510044E-84</v>
      </c>
      <c r="BM148" s="130">
        <f t="shared" si="182"/>
        <v>8.6448331897657952E-85</v>
      </c>
      <c r="BN148" s="130" t="e">
        <f t="shared" si="182"/>
        <v>#DIV/0!</v>
      </c>
      <c r="BO148" s="130">
        <f t="shared" si="182"/>
        <v>4.2084274236574867E-6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3.4313485882862402E-48</v>
      </c>
      <c r="H151" s="130">
        <f>'Mode Choice Q'!T38</f>
        <v>3.7350028774089722E-46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1.6421330337256917E-28</v>
      </c>
      <c r="H152" s="130">
        <f>'Mode Choice Q'!T39</f>
        <v>1.6574316158738278E-30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3.4313485882862402E-48</v>
      </c>
      <c r="F153" s="130">
        <f>'Mode Choice Q'!R40</f>
        <v>1.6421330337256917E-28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3.7350028774089722E-46</v>
      </c>
      <c r="F154" s="130">
        <f>'Mode Choice Q'!R41</f>
        <v>1.6574316158738278E-30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1137.2104880306672</v>
      </c>
      <c r="F156" s="130" t="e">
        <f t="shared" si="183"/>
        <v>#DIV/0!</v>
      </c>
      <c r="G156" s="130">
        <f t="shared" si="183"/>
        <v>1.8692718838819814E-45</v>
      </c>
      <c r="H156" s="130">
        <f t="shared" si="183"/>
        <v>1.3516687297692367E-43</v>
      </c>
      <c r="N156" s="130" t="s">
        <v>11</v>
      </c>
      <c r="O156" s="148">
        <f t="shared" ref="O156:R159" si="184">O151*P122</f>
        <v>414.20110460498478</v>
      </c>
      <c r="P156" s="130" t="e">
        <f t="shared" si="184"/>
        <v>#DIV/0!</v>
      </c>
      <c r="Q156" s="130">
        <f t="shared" si="184"/>
        <v>1.3541345980861152E-59</v>
      </c>
      <c r="R156" s="130">
        <f t="shared" si="184"/>
        <v>8.165306982893665E-60</v>
      </c>
      <c r="W156" s="130" t="s">
        <v>11</v>
      </c>
      <c r="X156" s="148">
        <f t="shared" ref="X156:AA159" si="185">X151*Z122</f>
        <v>296.4575354237615</v>
      </c>
      <c r="Y156" s="130" t="e">
        <f t="shared" si="185"/>
        <v>#DIV/0!</v>
      </c>
      <c r="Z156" s="130">
        <f t="shared" si="185"/>
        <v>1.3544082398580827E-59</v>
      </c>
      <c r="AA156" s="130">
        <f t="shared" si="185"/>
        <v>8.2093138788520952E-60</v>
      </c>
      <c r="AG156" s="130" t="s">
        <v>11</v>
      </c>
      <c r="AH156" s="148">
        <f t="shared" ref="AH156:AK159" si="186">AH151*AJ122</f>
        <v>367.60909554606144</v>
      </c>
      <c r="AI156" s="130" t="e">
        <f t="shared" si="186"/>
        <v>#DIV/0!</v>
      </c>
      <c r="AJ156" s="130">
        <f t="shared" si="186"/>
        <v>1.6618438587404091E-59</v>
      </c>
      <c r="AK156" s="130">
        <f t="shared" si="186"/>
        <v>1.00823580514311E-59</v>
      </c>
      <c r="AQ156" s="130" t="s">
        <v>11</v>
      </c>
      <c r="AR156" s="148">
        <f t="shared" ref="AR156:AU159" si="187">AR151*AT122</f>
        <v>313.46954955586915</v>
      </c>
      <c r="AS156" s="130" t="e">
        <f t="shared" si="187"/>
        <v>#DIV/0!</v>
      </c>
      <c r="AT156" s="130">
        <f t="shared" si="187"/>
        <v>1.8301328344481573E-59</v>
      </c>
      <c r="AU156" s="130">
        <f t="shared" si="187"/>
        <v>1.1223074106576075E-59</v>
      </c>
      <c r="BA156" s="130" t="s">
        <v>11</v>
      </c>
      <c r="BB156" s="148">
        <f t="shared" ref="BB156:BE159" si="188">BB151*BD122</f>
        <v>427.21008585418969</v>
      </c>
      <c r="BC156" s="130" t="e">
        <f t="shared" si="188"/>
        <v>#DIV/0!</v>
      </c>
      <c r="BD156" s="130">
        <f t="shared" si="188"/>
        <v>1.8915712683097175E-59</v>
      </c>
      <c r="BE156" s="130">
        <f t="shared" si="188"/>
        <v>1.1486525590000344E-59</v>
      </c>
      <c r="BK156" s="130" t="s">
        <v>11</v>
      </c>
      <c r="BL156" s="148">
        <f t="shared" ref="BL156:BO159" si="189">BL151*BN122</f>
        <v>460.7114950483832</v>
      </c>
      <c r="BM156" s="130" t="e">
        <f t="shared" si="189"/>
        <v>#DIV/0!</v>
      </c>
      <c r="BN156" s="130">
        <f t="shared" si="189"/>
        <v>2.0195341110305932E-59</v>
      </c>
      <c r="BO156" s="130">
        <f t="shared" si="189"/>
        <v>1.2269506940969086E-59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798.36863616621542</v>
      </c>
      <c r="G157" s="130">
        <f t="shared" si="183"/>
        <v>8.2461270742013816E-26</v>
      </c>
      <c r="H157" s="130">
        <f t="shared" si="183"/>
        <v>1.2250512539579975E-27</v>
      </c>
      <c r="N157" s="130" t="s">
        <v>12</v>
      </c>
      <c r="O157" s="130" t="e">
        <f t="shared" si="184"/>
        <v>#DIV/0!</v>
      </c>
      <c r="P157" s="148">
        <f t="shared" si="184"/>
        <v>262.07196935815807</v>
      </c>
      <c r="Q157" s="130">
        <f t="shared" si="184"/>
        <v>3.8868954064551704E-63</v>
      </c>
      <c r="R157" s="130">
        <f t="shared" si="184"/>
        <v>5.1930057030606255E-63</v>
      </c>
      <c r="W157" s="130" t="s">
        <v>12</v>
      </c>
      <c r="X157" s="130" t="e">
        <f t="shared" si="185"/>
        <v>#DIV/0!</v>
      </c>
      <c r="Y157" s="148">
        <f t="shared" si="185"/>
        <v>171.43289982325123</v>
      </c>
      <c r="Z157" s="130">
        <f t="shared" si="185"/>
        <v>3.7797022365993215E-63</v>
      </c>
      <c r="AA157" s="130">
        <f t="shared" si="185"/>
        <v>5.0759825922432501E-63</v>
      </c>
      <c r="AG157" s="130" t="s">
        <v>12</v>
      </c>
      <c r="AH157" s="130" t="e">
        <f t="shared" si="186"/>
        <v>#DIV/0!</v>
      </c>
      <c r="AI157" s="148">
        <f t="shared" si="186"/>
        <v>216.62392229597822</v>
      </c>
      <c r="AJ157" s="130">
        <f t="shared" si="186"/>
        <v>4.7073974496108795E-63</v>
      </c>
      <c r="AK157" s="130">
        <f t="shared" si="186"/>
        <v>6.3278770191487676E-63</v>
      </c>
      <c r="AQ157" s="130" t="s">
        <v>12</v>
      </c>
      <c r="AR157" s="130" t="e">
        <f t="shared" si="187"/>
        <v>#DIV/0!</v>
      </c>
      <c r="AS157" s="148">
        <f t="shared" si="187"/>
        <v>178.42239686571565</v>
      </c>
      <c r="AT157" s="130">
        <f t="shared" si="187"/>
        <v>5.1076320233761691E-63</v>
      </c>
      <c r="AU157" s="130">
        <f t="shared" si="187"/>
        <v>6.9399138878519502E-63</v>
      </c>
      <c r="BA157" s="130" t="s">
        <v>12</v>
      </c>
      <c r="BB157" s="130" t="e">
        <f t="shared" si="188"/>
        <v>#DIV/0!</v>
      </c>
      <c r="BC157" s="148">
        <f t="shared" si="188"/>
        <v>253.11250594691379</v>
      </c>
      <c r="BD157" s="130">
        <f t="shared" si="188"/>
        <v>5.3616901896125841E-63</v>
      </c>
      <c r="BE157" s="130">
        <f t="shared" si="188"/>
        <v>7.2139471148621584E-63</v>
      </c>
      <c r="BK157" s="130" t="s">
        <v>12</v>
      </c>
      <c r="BL157" s="130" t="e">
        <f t="shared" si="189"/>
        <v>#DIV/0!</v>
      </c>
      <c r="BM157" s="148">
        <f t="shared" si="189"/>
        <v>273.64758457103528</v>
      </c>
      <c r="BN157" s="130">
        <f t="shared" si="189"/>
        <v>5.7262480182366246E-63</v>
      </c>
      <c r="BO157" s="130">
        <f t="shared" si="189"/>
        <v>7.7081708957317409E-63</v>
      </c>
    </row>
    <row r="158" spans="4:67" x14ac:dyDescent="0.3">
      <c r="D158" s="130" t="s">
        <v>13</v>
      </c>
      <c r="E158" s="130">
        <f t="shared" si="183"/>
        <v>1.8816386364681823E-45</v>
      </c>
      <c r="F158" s="130">
        <f t="shared" si="183"/>
        <v>8.3130087448465509E-26</v>
      </c>
      <c r="G158" s="148">
        <f t="shared" si="183"/>
        <v>7.0774581854952965</v>
      </c>
      <c r="H158" s="130" t="e">
        <f t="shared" si="183"/>
        <v>#DIV/0!</v>
      </c>
      <c r="N158" s="130" t="s">
        <v>13</v>
      </c>
      <c r="O158" s="130">
        <f t="shared" si="184"/>
        <v>6.9291413119887262E-60</v>
      </c>
      <c r="P158" s="130">
        <f t="shared" si="184"/>
        <v>2.756693110855151E-63</v>
      </c>
      <c r="Q158" s="148">
        <f t="shared" si="184"/>
        <v>38.649740044275013</v>
      </c>
      <c r="R158" s="130" t="e">
        <f t="shared" si="184"/>
        <v>#DIV/0!</v>
      </c>
      <c r="W158" s="130" t="s">
        <v>13</v>
      </c>
      <c r="X158" s="130">
        <f t="shared" si="185"/>
        <v>7.7664826223044846E-60</v>
      </c>
      <c r="Y158" s="130">
        <f t="shared" si="185"/>
        <v>2.9046161974769837E-63</v>
      </c>
      <c r="Z158" s="148">
        <f t="shared" si="185"/>
        <v>60.537996711322897</v>
      </c>
      <c r="AA158" s="130" t="e">
        <f t="shared" si="185"/>
        <v>#DIV/0!</v>
      </c>
      <c r="AG158" s="130" t="s">
        <v>13</v>
      </c>
      <c r="AH158" s="130">
        <f t="shared" si="186"/>
        <v>7.5550509686311966E-60</v>
      </c>
      <c r="AI158" s="130">
        <f t="shared" si="186"/>
        <v>2.8366621703923362E-63</v>
      </c>
      <c r="AJ158" s="148">
        <f t="shared" si="186"/>
        <v>58.271734302740832</v>
      </c>
      <c r="AK158" s="130" t="e">
        <f t="shared" si="186"/>
        <v>#DIV/0!</v>
      </c>
      <c r="AQ158" s="130" t="s">
        <v>13</v>
      </c>
      <c r="AR158" s="130">
        <f t="shared" si="187"/>
        <v>7.9642358840279989E-60</v>
      </c>
      <c r="AS158" s="130">
        <f t="shared" si="187"/>
        <v>2.9315805947521878E-63</v>
      </c>
      <c r="AT158" s="148">
        <f t="shared" si="187"/>
        <v>79.331916218370779</v>
      </c>
      <c r="AU158" s="130" t="e">
        <f t="shared" si="187"/>
        <v>#DIV/0!</v>
      </c>
      <c r="BA158" s="130" t="s">
        <v>13</v>
      </c>
      <c r="BB158" s="130">
        <f t="shared" si="188"/>
        <v>8.4661909080181046E-60</v>
      </c>
      <c r="BC158" s="130">
        <f t="shared" si="188"/>
        <v>3.1939040083542736E-63</v>
      </c>
      <c r="BD158" s="148">
        <f t="shared" si="188"/>
        <v>63.956670376972362</v>
      </c>
      <c r="BE158" s="130" t="e">
        <f t="shared" si="188"/>
        <v>#DIV/0!</v>
      </c>
      <c r="BK158" s="130" t="s">
        <v>13</v>
      </c>
      <c r="BL158" s="130">
        <f t="shared" si="189"/>
        <v>8.9736611147301405E-60</v>
      </c>
      <c r="BM158" s="130">
        <f t="shared" si="189"/>
        <v>3.392766543069189E-63</v>
      </c>
      <c r="BN158" s="148">
        <f t="shared" si="189"/>
        <v>67.113267958866132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1.3611185058080221E-43</v>
      </c>
      <c r="F159" s="130">
        <f t="shared" si="183"/>
        <v>1.2354477908418997E-27</v>
      </c>
      <c r="G159" s="130" t="e">
        <f t="shared" si="183"/>
        <v>#DIV/0!</v>
      </c>
      <c r="H159" s="148">
        <f t="shared" si="183"/>
        <v>6.9814398704103935</v>
      </c>
      <c r="N159" s="130" t="s">
        <v>14</v>
      </c>
      <c r="O159" s="130">
        <f t="shared" si="184"/>
        <v>4.5541874470346966E-60</v>
      </c>
      <c r="P159" s="130">
        <f t="shared" si="184"/>
        <v>4.0144418095038546E-63</v>
      </c>
      <c r="Q159" s="130" t="e">
        <f t="shared" si="184"/>
        <v>#DIV/0!</v>
      </c>
      <c r="R159" s="148">
        <f t="shared" si="184"/>
        <v>34.225604303898109</v>
      </c>
      <c r="W159" s="130" t="s">
        <v>14</v>
      </c>
      <c r="X159" s="130">
        <f t="shared" si="185"/>
        <v>5.1964604171595161E-60</v>
      </c>
      <c r="Y159" s="130">
        <f t="shared" si="185"/>
        <v>4.3060321310253897E-63</v>
      </c>
      <c r="Z159" s="130" t="e">
        <f t="shared" si="185"/>
        <v>#DIV/0!</v>
      </c>
      <c r="AA159" s="148">
        <f t="shared" si="185"/>
        <v>54.856860556159532</v>
      </c>
      <c r="AG159" s="130" t="s">
        <v>14</v>
      </c>
      <c r="AH159" s="130">
        <f t="shared" si="186"/>
        <v>5.0358305760771907E-60</v>
      </c>
      <c r="AI159" s="130">
        <f t="shared" si="186"/>
        <v>4.1893494827058767E-63</v>
      </c>
      <c r="AJ159" s="130" t="e">
        <f t="shared" si="186"/>
        <v>#DIV/0!</v>
      </c>
      <c r="AK159" s="148">
        <f t="shared" si="186"/>
        <v>52.653341429429226</v>
      </c>
      <c r="AQ159" s="130" t="s">
        <v>14</v>
      </c>
      <c r="AR159" s="130">
        <f t="shared" si="187"/>
        <v>5.3477550156804859E-60</v>
      </c>
      <c r="AS159" s="130">
        <f t="shared" si="187"/>
        <v>4.3614860744375321E-63</v>
      </c>
      <c r="AT159" s="130" t="e">
        <f t="shared" si="187"/>
        <v>#DIV/0!</v>
      </c>
      <c r="AU159" s="148">
        <f t="shared" si="187"/>
        <v>72.99059992355437</v>
      </c>
      <c r="BA159" s="130" t="s">
        <v>14</v>
      </c>
      <c r="BB159" s="130">
        <f t="shared" si="188"/>
        <v>5.6627354009447854E-60</v>
      </c>
      <c r="BC159" s="130">
        <f t="shared" si="188"/>
        <v>4.7333141964638065E-63</v>
      </c>
      <c r="BD159" s="130" t="e">
        <f t="shared" si="188"/>
        <v>#DIV/0!</v>
      </c>
      <c r="BE159" s="148">
        <f t="shared" si="188"/>
        <v>58.043342652777035</v>
      </c>
      <c r="BK159" s="130" t="s">
        <v>14</v>
      </c>
      <c r="BL159" s="130">
        <f t="shared" si="189"/>
        <v>6.0125517516859651E-60</v>
      </c>
      <c r="BM159" s="130">
        <f t="shared" si="189"/>
        <v>5.0367268882163369E-63</v>
      </c>
      <c r="BN159" s="130" t="e">
        <f t="shared" si="189"/>
        <v>#DIV/0!</v>
      </c>
      <c r="BO159" s="148">
        <f t="shared" si="189"/>
        <v>61.042997100937292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1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-293.16720222795158</v>
      </c>
      <c r="J28" s="206">
        <f t="shared" si="7"/>
        <v>-297.85716764458226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-292.04444675656976</v>
      </c>
      <c r="J29" s="206">
        <f t="shared" si="10"/>
        <v>-287.44854972834736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-293.16720222795158</v>
      </c>
      <c r="H30" s="206">
        <f t="shared" si="10"/>
        <v>-292.04444675656976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-297.85716764458226</v>
      </c>
      <c r="H31" s="206">
        <f t="shared" si="10"/>
        <v>-287.44854972834736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4.7764121827452138E-128</v>
      </c>
      <c r="J33" s="206">
        <f t="shared" si="13"/>
        <v>4.3880917199468547E-130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1.4679399944975857E-127</v>
      </c>
      <c r="J34" s="206">
        <f t="shared" si="16"/>
        <v>1.454390475845188E-125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4.7764121827452138E-128</v>
      </c>
      <c r="H35" s="206">
        <f t="shared" si="16"/>
        <v>1.4679399944975857E-127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4.3880917199468547E-130</v>
      </c>
      <c r="H36" s="206">
        <f t="shared" si="16"/>
        <v>1.454390475845188E-125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8.4225616547651199E-73</v>
      </c>
      <c r="O38" s="206">
        <f t="shared" si="20"/>
        <v>9.1679091197824919E-71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3.4313485882862402E-48</v>
      </c>
      <c r="T38" s="206">
        <f t="shared" si="21"/>
        <v>3.7350028774089722E-46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2.8184903543558797E-50</v>
      </c>
      <c r="O39" s="206">
        <f t="shared" si="20"/>
        <v>2.8447482185692403E-52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1.6421330337256917E-28</v>
      </c>
      <c r="T39" s="206">
        <f t="shared" si="21"/>
        <v>1.6574316158738278E-30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8.4225616547651199E-73</v>
      </c>
      <c r="M40" s="206">
        <f t="shared" si="20"/>
        <v>2.8184903543558797E-50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3.4313485882862402E-48</v>
      </c>
      <c r="R40" s="206">
        <f t="shared" si="21"/>
        <v>1.6421330337256917E-28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9.1679091197824919E-71</v>
      </c>
      <c r="M41" s="206">
        <f t="shared" si="20"/>
        <v>2.8447482185692403E-52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3.7350028774089722E-46</v>
      </c>
      <c r="R41" s="206">
        <f t="shared" si="21"/>
        <v>1.6574316158738278E-30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14.030489535795919</v>
      </c>
      <c r="J46">
        <f>'Trip Length Frequency'!L28</f>
        <v>14.246427903889785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13.978794914893399</v>
      </c>
      <c r="J47">
        <f>'Trip Length Frequency'!L29</f>
        <v>13.767187703317248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14.030489535795919</v>
      </c>
      <c r="H48">
        <f>'Trip Length Frequency'!J30</f>
        <v>13.978794914893399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14.246427903889785</v>
      </c>
      <c r="H49">
        <f>'Trip Length Frequency'!J31</f>
        <v>13.767187703317248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G83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Gravity!AH134</f>
        <v>3.1750968338046861E-86</v>
      </c>
      <c r="G25" s="4" t="e">
        <f>Gravity!AI134</f>
        <v>#DIV/0!</v>
      </c>
      <c r="H25" s="4">
        <f>Gravity!AJ134</f>
        <v>1322.4489884060295</v>
      </c>
      <c r="I25" s="4">
        <f>Gravity!AK134</f>
        <v>802.3259306664628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Gravity!AH135</f>
        <v>#DIV/0!</v>
      </c>
      <c r="G26" s="4">
        <f>Gravity!AI135</f>
        <v>1.8710144502453725E-86</v>
      </c>
      <c r="H26" s="4">
        <f>Gravity!AJ135</f>
        <v>970.78757160536486</v>
      </c>
      <c r="I26" s="4">
        <f>Gravity!AK135</f>
        <v>1304.9725311264335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Gravity!AH136</f>
        <v>601.20988252140023</v>
      </c>
      <c r="G27" s="4">
        <f>Gravity!AI136</f>
        <v>584.99338739447478</v>
      </c>
      <c r="H27" s="4">
        <f>Gravity!AJ136</f>
        <v>5.033020165350003E-87</v>
      </c>
      <c r="I27" s="4" t="e">
        <f>Gravity!AK136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Gravity!AH137</f>
        <v>400.73735062962436</v>
      </c>
      <c r="G28" s="4">
        <f>Gravity!AI137</f>
        <v>863.95263082330371</v>
      </c>
      <c r="H28" s="4" t="e">
        <f>Gravity!AJ137</f>
        <v>#DIV/0!</v>
      </c>
      <c r="I28" s="4">
        <f>Gravity!AK137</f>
        <v>4.5477508496758684E-87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1322.4489884060295</v>
      </c>
      <c r="D36" s="31">
        <f>E36-H36</f>
        <v>0</v>
      </c>
      <c r="E36">
        <f>W6*G66+(W6*0.17/X6^3.8)*(G66^4.8/4.8)</f>
        <v>3265.3208115879388</v>
      </c>
      <c r="F36" s="258"/>
      <c r="G36" s="32" t="s">
        <v>62</v>
      </c>
      <c r="H36" s="33">
        <f>W6*G66+0.17*W6/X6^3.8*G66^4.8/4.8</f>
        <v>3265.3208115879388</v>
      </c>
      <c r="I36" s="32" t="s">
        <v>63</v>
      </c>
      <c r="J36" s="33">
        <f>W6*(1+0.17*(G66/X6)^3.8)</f>
        <v>2.5179312349985934</v>
      </c>
      <c r="K36" s="34">
        <v>1</v>
      </c>
      <c r="L36" s="35" t="s">
        <v>61</v>
      </c>
      <c r="M36" s="36" t="s">
        <v>64</v>
      </c>
      <c r="N36" s="37">
        <f>J36+J54+J51</f>
        <v>15.065035269517788</v>
      </c>
      <c r="O36" s="38" t="s">
        <v>65</v>
      </c>
      <c r="P36" s="39">
        <v>0</v>
      </c>
      <c r="Q36" s="39">
        <f>IF(P36&lt;=0,0,P36)</f>
        <v>0</v>
      </c>
      <c r="R36" s="40">
        <f>G58</f>
        <v>1322.4489884060299</v>
      </c>
      <c r="S36" s="40" t="s">
        <v>39</v>
      </c>
      <c r="T36" s="40">
        <f>I58</f>
        <v>1322.4489884060295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802.3259306664628</v>
      </c>
      <c r="D37" s="31">
        <f t="shared" ref="D37:D54" si="1">E37-H37</f>
        <v>0</v>
      </c>
      <c r="E37">
        <f t="shared" ref="E37:E54" si="2">W7*G67+(W7*0.17/X7^3.8)*(G67^4.8/4.8)</f>
        <v>197.17633434215614</v>
      </c>
      <c r="F37" s="258"/>
      <c r="G37" s="44" t="s">
        <v>67</v>
      </c>
      <c r="H37" s="33">
        <f t="shared" ref="H37:H53" si="3">W7*G67+0.17*W7/X7^3.8*G67^4.8/4.8</f>
        <v>197.17633434215614</v>
      </c>
      <c r="I37" s="44" t="s">
        <v>68</v>
      </c>
      <c r="J37" s="33">
        <f t="shared" ref="J37:J54" si="4">W7*(1+0.17*(G67/X7)^3.8)</f>
        <v>2.5000058548733324</v>
      </c>
      <c r="K37" s="34">
        <v>2</v>
      </c>
      <c r="L37" s="45"/>
      <c r="M37" s="46" t="s">
        <v>69</v>
      </c>
      <c r="N37" s="47">
        <f>J36+J47+J39+J40+J51</f>
        <v>14.152618994554178</v>
      </c>
      <c r="O37" s="48" t="s">
        <v>70</v>
      </c>
      <c r="P37" s="39">
        <v>850.01737078749579</v>
      </c>
      <c r="Q37" s="39">
        <f t="shared" ref="Q37:Q60" si="5">IF(P37&lt;=0,0,P37)</f>
        <v>850.01737078749579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970.78757160536486</v>
      </c>
      <c r="D38" s="31">
        <f t="shared" si="1"/>
        <v>0</v>
      </c>
      <c r="E38">
        <f t="shared" si="2"/>
        <v>2252.4873260204931</v>
      </c>
      <c r="F38" s="258"/>
      <c r="G38" s="44" t="s">
        <v>72</v>
      </c>
      <c r="H38" s="33">
        <f t="shared" si="3"/>
        <v>2252.4873260204931</v>
      </c>
      <c r="I38" s="44" t="s">
        <v>73</v>
      </c>
      <c r="J38" s="33">
        <f t="shared" si="4"/>
        <v>2.5203993717482858</v>
      </c>
      <c r="K38" s="34">
        <v>3</v>
      </c>
      <c r="L38" s="45"/>
      <c r="M38" s="46" t="s">
        <v>74</v>
      </c>
      <c r="N38" s="47">
        <f>J36+J47+J39+J49+J43</f>
        <v>14.275876017977021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1304.9725311264335</v>
      </c>
      <c r="D39" s="31">
        <f t="shared" si="1"/>
        <v>0</v>
      </c>
      <c r="E39">
        <f t="shared" si="2"/>
        <v>7664.7477061999862</v>
      </c>
      <c r="F39" s="258"/>
      <c r="G39" s="44" t="s">
        <v>77</v>
      </c>
      <c r="H39" s="33">
        <f t="shared" si="3"/>
        <v>7664.7477061999862</v>
      </c>
      <c r="I39" s="44" t="s">
        <v>78</v>
      </c>
      <c r="J39" s="33">
        <f t="shared" si="4"/>
        <v>3.8938970303359413</v>
      </c>
      <c r="K39" s="34">
        <v>4</v>
      </c>
      <c r="L39" s="45"/>
      <c r="M39" s="46" t="s">
        <v>79</v>
      </c>
      <c r="N39" s="47">
        <f>J36+J47+J48+J42+J43</f>
        <v>14.30119533802451</v>
      </c>
      <c r="O39" s="48" t="s">
        <v>80</v>
      </c>
      <c r="P39" s="39">
        <v>7.1054273576010019E-15</v>
      </c>
      <c r="Q39" s="39">
        <f t="shared" si="5"/>
        <v>7.1054273576010019E-15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3535.4066222642759</v>
      </c>
      <c r="F40" s="258"/>
      <c r="G40" s="44" t="s">
        <v>81</v>
      </c>
      <c r="H40" s="33">
        <f t="shared" si="3"/>
        <v>3535.4066222642759</v>
      </c>
      <c r="I40" s="44" t="s">
        <v>82</v>
      </c>
      <c r="J40" s="33">
        <f t="shared" si="4"/>
        <v>2.6099806180728198</v>
      </c>
      <c r="K40" s="34">
        <v>5</v>
      </c>
      <c r="L40" s="45"/>
      <c r="M40" s="46" t="s">
        <v>83</v>
      </c>
      <c r="N40" s="47">
        <f>J45+J38+J39+J40+J51</f>
        <v>14.157247079536299</v>
      </c>
      <c r="O40" s="48" t="s">
        <v>84</v>
      </c>
      <c r="P40" s="39">
        <v>472.43161761853401</v>
      </c>
      <c r="Q40" s="39">
        <f t="shared" si="5"/>
        <v>472.43161761853401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6321.464380610334</v>
      </c>
      <c r="F41" s="258"/>
      <c r="G41" s="44" t="s">
        <v>85</v>
      </c>
      <c r="H41" s="33">
        <f t="shared" si="3"/>
        <v>6321.464380610334</v>
      </c>
      <c r="I41" s="44" t="s">
        <v>86</v>
      </c>
      <c r="J41" s="33">
        <f t="shared" si="4"/>
        <v>4.3118132696006475</v>
      </c>
      <c r="K41" s="34">
        <v>6</v>
      </c>
      <c r="L41" s="45"/>
      <c r="M41" s="46" t="s">
        <v>87</v>
      </c>
      <c r="N41" s="47">
        <f>J45+J38+J39+J49+J43</f>
        <v>14.28050410295914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6018.2002562282014</v>
      </c>
      <c r="F42" s="258"/>
      <c r="G42" s="44" t="s">
        <v>89</v>
      </c>
      <c r="H42" s="33">
        <f t="shared" si="3"/>
        <v>6018.2002562282014</v>
      </c>
      <c r="I42" s="44" t="s">
        <v>90</v>
      </c>
      <c r="J42" s="33">
        <f t="shared" si="4"/>
        <v>2.6743127483712126</v>
      </c>
      <c r="K42" s="34">
        <v>7</v>
      </c>
      <c r="L42" s="45"/>
      <c r="M42" s="46" t="s">
        <v>91</v>
      </c>
      <c r="N42" s="47">
        <f>J45+J38+J48+J42+J43</f>
        <v>14.305823423006631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2280.9261521107464</v>
      </c>
      <c r="F43" s="258"/>
      <c r="G43" s="44" t="s">
        <v>93</v>
      </c>
      <c r="H43" s="33">
        <f t="shared" si="3"/>
        <v>2280.9261521107464</v>
      </c>
      <c r="I43" s="44" t="s">
        <v>94</v>
      </c>
      <c r="J43" s="33">
        <f t="shared" si="4"/>
        <v>2.7751832209976768</v>
      </c>
      <c r="K43" s="34">
        <v>8</v>
      </c>
      <c r="L43" s="53"/>
      <c r="M43" s="54" t="s">
        <v>95</v>
      </c>
      <c r="N43" s="55">
        <f>J45+J46+J41+J42+J43</f>
        <v>14.847175263829595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14.332017907470124</v>
      </c>
      <c r="O44" s="38" t="s">
        <v>100</v>
      </c>
      <c r="P44" s="39">
        <v>408.36113262535122</v>
      </c>
      <c r="Q44" s="39">
        <f t="shared" si="5"/>
        <v>408.36113262535122</v>
      </c>
      <c r="R44" s="40">
        <f>G59</f>
        <v>802.32593066646291</v>
      </c>
      <c r="S44" s="40" t="s">
        <v>39</v>
      </c>
      <c r="T44" s="40">
        <f>I59</f>
        <v>802.3259306664628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2066.167905632904</v>
      </c>
      <c r="F45" s="258"/>
      <c r="G45" s="44" t="s">
        <v>101</v>
      </c>
      <c r="H45" s="33">
        <f t="shared" si="3"/>
        <v>2066.167905632904</v>
      </c>
      <c r="I45" s="44" t="s">
        <v>102</v>
      </c>
      <c r="J45" s="33">
        <f t="shared" si="4"/>
        <v>2.5858660248600582</v>
      </c>
      <c r="K45" s="34">
        <v>10</v>
      </c>
      <c r="L45" s="45"/>
      <c r="M45" s="46" t="s">
        <v>103</v>
      </c>
      <c r="N45" s="47">
        <f>J36+J47+J48+J42+J50</f>
        <v>14.357337227517615</v>
      </c>
      <c r="O45" s="48" t="s">
        <v>104</v>
      </c>
      <c r="P45" s="39">
        <v>45.801025421338416</v>
      </c>
      <c r="Q45" s="39">
        <f t="shared" si="5"/>
        <v>45.801025421338416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14.336645992452244</v>
      </c>
      <c r="O46" s="48" t="s">
        <v>108</v>
      </c>
      <c r="P46" s="39">
        <v>218.04192470018921</v>
      </c>
      <c r="Q46" s="39">
        <f t="shared" si="5"/>
        <v>218.04192470018921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3283.1921036639601</v>
      </c>
      <c r="F47" s="258"/>
      <c r="G47" s="44" t="s">
        <v>109</v>
      </c>
      <c r="H47" s="33">
        <f t="shared" si="3"/>
        <v>3283.1921036639601</v>
      </c>
      <c r="I47" s="44" t="s">
        <v>110</v>
      </c>
      <c r="J47" s="33">
        <f t="shared" si="4"/>
        <v>2.5837060766276307</v>
      </c>
      <c r="K47" s="34">
        <v>12</v>
      </c>
      <c r="L47" s="45"/>
      <c r="M47" s="46" t="s">
        <v>111</v>
      </c>
      <c r="N47" s="47">
        <f>J45+J38+J48+J42+J50</f>
        <v>14.361965312499734</v>
      </c>
      <c r="O47" s="48" t="s">
        <v>112</v>
      </c>
      <c r="P47" s="39">
        <v>130.12184791958407</v>
      </c>
      <c r="Q47" s="39">
        <f t="shared" si="5"/>
        <v>130.12184791958407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659.71304945573479</v>
      </c>
      <c r="F48" s="258"/>
      <c r="G48" s="44" t="s">
        <v>113</v>
      </c>
      <c r="H48" s="33">
        <f t="shared" si="3"/>
        <v>659.71304945573479</v>
      </c>
      <c r="I48" s="44" t="s">
        <v>114</v>
      </c>
      <c r="J48" s="33">
        <f t="shared" si="4"/>
        <v>3.750062057029397</v>
      </c>
      <c r="K48" s="34">
        <v>13</v>
      </c>
      <c r="L48" s="45"/>
      <c r="M48" s="46" t="s">
        <v>115</v>
      </c>
      <c r="N48" s="47">
        <f>J45+J46+J41+J42+J50</f>
        <v>14.9033171533227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1566.6808249792339</v>
      </c>
      <c r="F49" s="258"/>
      <c r="G49" s="44" t="s">
        <v>117</v>
      </c>
      <c r="H49" s="33">
        <f t="shared" si="3"/>
        <v>1566.6808249792339</v>
      </c>
      <c r="I49" s="44" t="s">
        <v>118</v>
      </c>
      <c r="J49" s="33">
        <f t="shared" si="4"/>
        <v>2.5051584550171784</v>
      </c>
      <c r="K49" s="34">
        <v>14</v>
      </c>
      <c r="L49" s="53"/>
      <c r="M49" s="54" t="s">
        <v>119</v>
      </c>
      <c r="N49" s="55">
        <f>J45+J46+J53+J44</f>
        <v>15.085866024860058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5413.7046734022524</v>
      </c>
      <c r="F50" s="258"/>
      <c r="G50" s="44" t="s">
        <v>121</v>
      </c>
      <c r="H50" s="33">
        <f t="shared" si="3"/>
        <v>5413.7046734022524</v>
      </c>
      <c r="I50" s="44" t="s">
        <v>122</v>
      </c>
      <c r="J50" s="33">
        <f t="shared" si="4"/>
        <v>2.8313251104907815</v>
      </c>
      <c r="K50" s="34">
        <v>15</v>
      </c>
      <c r="L50" s="35" t="s">
        <v>71</v>
      </c>
      <c r="M50" s="36" t="s">
        <v>123</v>
      </c>
      <c r="N50" s="37">
        <f>J37+J46+J41+J42+J43</f>
        <v>14.761315093842871</v>
      </c>
      <c r="O50" s="38" t="s">
        <v>124</v>
      </c>
      <c r="P50" s="39">
        <v>0</v>
      </c>
      <c r="Q50" s="39">
        <f t="shared" si="5"/>
        <v>0</v>
      </c>
      <c r="R50" s="40">
        <f>G60</f>
        <v>970.78757160536475</v>
      </c>
      <c r="S50" s="40" t="s">
        <v>39</v>
      </c>
      <c r="T50" s="40">
        <f>I60</f>
        <v>970.78757160536486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3517.0503344309914</v>
      </c>
      <c r="F51" s="258"/>
      <c r="G51" s="44" t="s">
        <v>125</v>
      </c>
      <c r="H51" s="33">
        <f t="shared" si="3"/>
        <v>3517.0503344309914</v>
      </c>
      <c r="I51" s="44" t="s">
        <v>126</v>
      </c>
      <c r="J51" s="33">
        <f t="shared" si="4"/>
        <v>2.5471040345191938</v>
      </c>
      <c r="K51" s="34">
        <v>16</v>
      </c>
      <c r="L51" s="45"/>
      <c r="M51" s="46" t="s">
        <v>127</v>
      </c>
      <c r="N51" s="47">
        <f>J37+J38+J39+J40+J51</f>
        <v>14.071386909549572</v>
      </c>
      <c r="O51" s="48" t="s">
        <v>128</v>
      </c>
      <c r="P51" s="39">
        <v>78.870495255465841</v>
      </c>
      <c r="Q51" s="39">
        <f t="shared" si="5"/>
        <v>78.870495255465841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6321.464380610334</v>
      </c>
      <c r="F52" s="258"/>
      <c r="G52" s="44" t="s">
        <v>129</v>
      </c>
      <c r="H52" s="33">
        <f t="shared" si="3"/>
        <v>6321.464380610334</v>
      </c>
      <c r="I52" s="44" t="s">
        <v>130</v>
      </c>
      <c r="J52" s="33">
        <f t="shared" si="4"/>
        <v>4.3118132696006475</v>
      </c>
      <c r="K52" s="34">
        <v>17</v>
      </c>
      <c r="L52" s="45"/>
      <c r="M52" s="46" t="s">
        <v>131</v>
      </c>
      <c r="N52" s="47">
        <f>J37+J38+J39+J49+J43</f>
        <v>14.194643932972413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14.219963253019905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14.073122508570185</v>
      </c>
      <c r="O54" s="56" t="s">
        <v>140</v>
      </c>
      <c r="P54" s="39">
        <v>891.91707634989893</v>
      </c>
      <c r="Q54" s="39">
        <f t="shared" si="5"/>
        <v>891.91707634989893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54363.702861539547</v>
      </c>
      <c r="K55" s="34">
        <v>20</v>
      </c>
      <c r="L55" s="35" t="s">
        <v>76</v>
      </c>
      <c r="M55" s="36" t="s">
        <v>142</v>
      </c>
      <c r="N55" s="37">
        <f>J37+J38+J39+J49+J50</f>
        <v>14.250785822465517</v>
      </c>
      <c r="O55" s="38" t="s">
        <v>143</v>
      </c>
      <c r="P55" s="39">
        <v>0</v>
      </c>
      <c r="Q55" s="39">
        <f t="shared" si="5"/>
        <v>0</v>
      </c>
      <c r="R55" s="40">
        <f>G61</f>
        <v>1304.9725307311369</v>
      </c>
      <c r="S55" s="40" t="s">
        <v>39</v>
      </c>
      <c r="T55" s="40">
        <f>I61</f>
        <v>1304.9725311264335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14.276105142513011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14.817456983335976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1322.4489884060299</v>
      </c>
      <c r="H58" s="68" t="s">
        <v>39</v>
      </c>
      <c r="I58" s="69">
        <f>C36</f>
        <v>1322.4489884060295</v>
      </c>
      <c r="K58" s="34">
        <v>23</v>
      </c>
      <c r="L58" s="45"/>
      <c r="M58" s="46" t="s">
        <v>149</v>
      </c>
      <c r="N58" s="47">
        <f>J37+J46+J53+J44</f>
        <v>15.000005854873333</v>
      </c>
      <c r="O58" s="48" t="s">
        <v>150</v>
      </c>
      <c r="P58" s="39">
        <v>-7.1054273576010019E-15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802.32593066646291</v>
      </c>
      <c r="H59" s="68" t="s">
        <v>39</v>
      </c>
      <c r="I59" s="69">
        <f t="shared" ref="I59:I60" si="6">C37</f>
        <v>802.3259306664628</v>
      </c>
      <c r="K59" s="34">
        <v>24</v>
      </c>
      <c r="L59" s="45"/>
      <c r="M59" s="46" t="s">
        <v>151</v>
      </c>
      <c r="N59" s="47">
        <f>J52+J53+J44</f>
        <v>14.311813269600648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970.78757160536475</v>
      </c>
      <c r="H60" s="68" t="s">
        <v>39</v>
      </c>
      <c r="I60" s="69">
        <f t="shared" si="6"/>
        <v>970.78757160536486</v>
      </c>
      <c r="K60" s="34">
        <v>25</v>
      </c>
      <c r="L60" s="53"/>
      <c r="M60" s="54" t="s">
        <v>153</v>
      </c>
      <c r="N60" s="55">
        <f>J52+J41+J42+J50</f>
        <v>14.129264398063288</v>
      </c>
      <c r="O60" s="56" t="s">
        <v>154</v>
      </c>
      <c r="P60" s="39">
        <v>1304.9725307311369</v>
      </c>
      <c r="Q60" s="71">
        <f t="shared" si="5"/>
        <v>1304.9725307311369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1304.9725307311369</v>
      </c>
      <c r="H61" s="74" t="s">
        <v>39</v>
      </c>
      <c r="I61" s="69">
        <f>C39</f>
        <v>1304.9725311264335</v>
      </c>
      <c r="K61" s="264" t="s">
        <v>155</v>
      </c>
      <c r="L61" s="264"/>
      <c r="M61" s="264"/>
      <c r="N61" s="76">
        <f>SUM(N36:N60)</f>
        <v>360.86848827633435</v>
      </c>
      <c r="U61" s="77" t="s">
        <v>156</v>
      </c>
      <c r="V61" s="78">
        <f>SUMPRODUCT($Q$36:$Q$60,V36:V60)</f>
        <v>1304.1795288341855</v>
      </c>
      <c r="W61" s="78">
        <f>SUMPRODUCT($Q$36:$Q$60,W36:W60)</f>
        <v>78.870495255465841</v>
      </c>
      <c r="X61" s="78">
        <f t="shared" ref="X61:AN61" si="7">SUMPRODUCT($Q$36:$Q$60,X36:X60)</f>
        <v>899.46588549377316</v>
      </c>
      <c r="Y61" s="78">
        <f t="shared" si="7"/>
        <v>2027.7225409870362</v>
      </c>
      <c r="Z61" s="78">
        <f t="shared" si="7"/>
        <v>1401.3194836614957</v>
      </c>
      <c r="AA61" s="78">
        <f t="shared" si="7"/>
        <v>2196.889607081036</v>
      </c>
      <c r="AB61" s="78">
        <f t="shared" si="7"/>
        <v>2372.8124804219583</v>
      </c>
      <c r="AC61" s="78">
        <f t="shared" si="7"/>
        <v>891.91707634989893</v>
      </c>
      <c r="AD61" s="78">
        <f t="shared" si="7"/>
        <v>0</v>
      </c>
      <c r="AE61" s="78">
        <f t="shared" si="7"/>
        <v>820.59539023830735</v>
      </c>
      <c r="AF61" s="78">
        <f t="shared" si="7"/>
        <v>0</v>
      </c>
      <c r="AG61" s="78">
        <f t="shared" si="7"/>
        <v>1304.1795288341855</v>
      </c>
      <c r="AH61" s="78">
        <f t="shared" si="7"/>
        <v>175.92287334092248</v>
      </c>
      <c r="AI61" s="78">
        <f t="shared" si="7"/>
        <v>626.40305732554043</v>
      </c>
      <c r="AJ61" s="78">
        <f t="shared" si="7"/>
        <v>2107.2984613975996</v>
      </c>
      <c r="AK61" s="78">
        <f t="shared" si="7"/>
        <v>1401.3194836614957</v>
      </c>
      <c r="AL61" s="78">
        <f t="shared" si="7"/>
        <v>2196.889607081036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0.43472650961139514</v>
      </c>
      <c r="W64">
        <f t="shared" ref="W64:AN64" si="8">W61/W63</f>
        <v>5.2580330170310559E-2</v>
      </c>
      <c r="X64">
        <f t="shared" si="8"/>
        <v>0.44973294274688658</v>
      </c>
      <c r="Y64">
        <f t="shared" si="8"/>
        <v>0.67590751366234536</v>
      </c>
      <c r="Z64">
        <f t="shared" si="8"/>
        <v>0.70065974183074786</v>
      </c>
      <c r="AA64">
        <f t="shared" si="8"/>
        <v>1.4645930713873574</v>
      </c>
      <c r="AB64">
        <f t="shared" si="8"/>
        <v>0.79093749347398612</v>
      </c>
      <c r="AC64">
        <f t="shared" si="8"/>
        <v>0.89191707634989892</v>
      </c>
      <c r="AD64">
        <f t="shared" si="8"/>
        <v>0</v>
      </c>
      <c r="AE64">
        <f t="shared" si="8"/>
        <v>0.65647631219064584</v>
      </c>
      <c r="AF64">
        <f t="shared" si="8"/>
        <v>0</v>
      </c>
      <c r="AG64">
        <f t="shared" si="8"/>
        <v>0.65208976441709277</v>
      </c>
      <c r="AH64">
        <f t="shared" si="8"/>
        <v>8.7961436670461246E-2</v>
      </c>
      <c r="AI64">
        <f t="shared" si="8"/>
        <v>0.31320152866277023</v>
      </c>
      <c r="AJ64">
        <f t="shared" si="8"/>
        <v>0.93657709395448874</v>
      </c>
      <c r="AK64">
        <f t="shared" si="8"/>
        <v>0.56052779346459825</v>
      </c>
      <c r="AL64">
        <f t="shared" si="8"/>
        <v>1.4645930713873574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1304.1795288341855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78.870495255465841</v>
      </c>
      <c r="H67" s="6"/>
      <c r="U67" t="s">
        <v>162</v>
      </c>
      <c r="V67" s="82">
        <f>AA15*(1+0.17*(V61/AA16)^3.8)</f>
        <v>2.5179312349985934</v>
      </c>
      <c r="W67" s="82">
        <f t="shared" ref="W67:AN67" si="9">AB15*(1+0.17*(W61/AB16)^3.8)</f>
        <v>2.5000058548733324</v>
      </c>
      <c r="X67" s="82">
        <f t="shared" si="9"/>
        <v>2.5203993717482858</v>
      </c>
      <c r="Y67" s="82">
        <f t="shared" si="9"/>
        <v>3.8938970303359413</v>
      </c>
      <c r="Z67" s="82">
        <f t="shared" si="9"/>
        <v>2.6099806180728198</v>
      </c>
      <c r="AA67" s="82">
        <f t="shared" si="9"/>
        <v>4.3118132696006475</v>
      </c>
      <c r="AB67" s="82">
        <f t="shared" si="9"/>
        <v>2.6743127483712126</v>
      </c>
      <c r="AC67" s="82">
        <f t="shared" si="9"/>
        <v>2.7751832209976768</v>
      </c>
      <c r="AD67" s="82">
        <f t="shared" si="9"/>
        <v>2.5</v>
      </c>
      <c r="AE67" s="82">
        <f t="shared" si="9"/>
        <v>2.5858660248600582</v>
      </c>
      <c r="AF67" s="82">
        <f t="shared" si="9"/>
        <v>2.5</v>
      </c>
      <c r="AG67" s="82">
        <f t="shared" si="9"/>
        <v>2.5837060766276307</v>
      </c>
      <c r="AH67" s="82">
        <f t="shared" si="9"/>
        <v>3.750062057029397</v>
      </c>
      <c r="AI67" s="82">
        <f t="shared" si="9"/>
        <v>2.5051584550171784</v>
      </c>
      <c r="AJ67" s="82">
        <f t="shared" si="9"/>
        <v>2.8313251104907815</v>
      </c>
      <c r="AK67" s="82">
        <f t="shared" si="9"/>
        <v>2.5471040345191938</v>
      </c>
      <c r="AL67" s="82">
        <f t="shared" si="9"/>
        <v>4.3118132696006475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899.46588549377316</v>
      </c>
      <c r="H68" s="6"/>
    </row>
    <row r="69" spans="6:40" x14ac:dyDescent="0.3">
      <c r="F69" s="4" t="s">
        <v>45</v>
      </c>
      <c r="G69" s="4">
        <f>Y61</f>
        <v>2027.7225409870362</v>
      </c>
      <c r="H69" s="6"/>
    </row>
    <row r="70" spans="6:40" x14ac:dyDescent="0.3">
      <c r="F70" s="4" t="s">
        <v>46</v>
      </c>
      <c r="G70" s="4">
        <f>Z61</f>
        <v>1401.3194836614957</v>
      </c>
      <c r="U70" s="41" t="s">
        <v>65</v>
      </c>
      <c r="V70">
        <f t="shared" ref="V70:V94" si="10">SUMPRODUCT($V$67:$AN$67,V36:AN36)</f>
        <v>15.065035269517788</v>
      </c>
      <c r="X70">
        <v>15.000195603366421</v>
      </c>
    </row>
    <row r="71" spans="6:40" x14ac:dyDescent="0.3">
      <c r="F71" s="4" t="s">
        <v>47</v>
      </c>
      <c r="G71" s="4">
        <f>AA61</f>
        <v>2196.889607081036</v>
      </c>
      <c r="U71" s="41" t="s">
        <v>70</v>
      </c>
      <c r="V71">
        <f t="shared" si="10"/>
        <v>14.152618994554178</v>
      </c>
      <c r="X71">
        <v>13.75090229828113</v>
      </c>
    </row>
    <row r="72" spans="6:40" x14ac:dyDescent="0.3">
      <c r="F72" s="4" t="s">
        <v>48</v>
      </c>
      <c r="G72" s="4">
        <f>AB61</f>
        <v>2372.8124804219583</v>
      </c>
      <c r="U72" s="41" t="s">
        <v>75</v>
      </c>
      <c r="V72">
        <f t="shared" si="10"/>
        <v>14.275876017977019</v>
      </c>
      <c r="X72">
        <v>14.225219683523857</v>
      </c>
    </row>
    <row r="73" spans="6:40" x14ac:dyDescent="0.3">
      <c r="F73" s="4" t="s">
        <v>49</v>
      </c>
      <c r="G73" s="4">
        <f>AC61</f>
        <v>891.91707634989893</v>
      </c>
      <c r="U73" s="41" t="s">
        <v>80</v>
      </c>
      <c r="V73">
        <f t="shared" si="10"/>
        <v>14.30119533802451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14.157247079536299</v>
      </c>
      <c r="X74">
        <v>13.805151472614</v>
      </c>
    </row>
    <row r="75" spans="6:40" x14ac:dyDescent="0.3">
      <c r="F75" s="4" t="s">
        <v>51</v>
      </c>
      <c r="G75" s="4">
        <f>AE61</f>
        <v>820.59539023830735</v>
      </c>
      <c r="U75" s="41" t="s">
        <v>88</v>
      </c>
      <c r="V75">
        <f t="shared" si="10"/>
        <v>14.280504102959142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14.305823423006629</v>
      </c>
      <c r="X76">
        <v>14.326575531725375</v>
      </c>
    </row>
    <row r="77" spans="6:40" x14ac:dyDescent="0.3">
      <c r="F77" s="4" t="s">
        <v>53</v>
      </c>
      <c r="G77" s="4">
        <f>AG61</f>
        <v>1304.1795288341855</v>
      </c>
      <c r="U77" s="41" t="s">
        <v>96</v>
      </c>
      <c r="V77">
        <f t="shared" si="10"/>
        <v>14.847175263829595</v>
      </c>
      <c r="X77">
        <v>13.750902037729439</v>
      </c>
    </row>
    <row r="78" spans="6:40" x14ac:dyDescent="0.3">
      <c r="F78" s="4" t="s">
        <v>54</v>
      </c>
      <c r="G78" s="4">
        <f>AH61</f>
        <v>175.92287334092248</v>
      </c>
      <c r="U78" s="41" t="s">
        <v>100</v>
      </c>
      <c r="V78">
        <f t="shared" si="10"/>
        <v>14.332017907470124</v>
      </c>
      <c r="X78">
        <v>13.750771910176033</v>
      </c>
    </row>
    <row r="79" spans="6:40" x14ac:dyDescent="0.3">
      <c r="F79" s="4" t="s">
        <v>55</v>
      </c>
      <c r="G79" s="4">
        <f>AI61</f>
        <v>626.40305732554043</v>
      </c>
      <c r="U79" s="41" t="s">
        <v>104</v>
      </c>
      <c r="V79">
        <f t="shared" si="10"/>
        <v>14.357337227517615</v>
      </c>
      <c r="X79">
        <v>13.801434953032715</v>
      </c>
    </row>
    <row r="80" spans="6:40" x14ac:dyDescent="0.3">
      <c r="F80" s="4" t="s">
        <v>56</v>
      </c>
      <c r="G80" s="4">
        <f>AJ61</f>
        <v>2107.2984613975996</v>
      </c>
      <c r="U80" s="41" t="s">
        <v>108</v>
      </c>
      <c r="V80">
        <f t="shared" si="10"/>
        <v>14.336645992452244</v>
      </c>
      <c r="X80">
        <v>13.808577453496937</v>
      </c>
    </row>
    <row r="81" spans="6:24" x14ac:dyDescent="0.3">
      <c r="F81" s="4" t="s">
        <v>57</v>
      </c>
      <c r="G81" s="4">
        <f>AK61</f>
        <v>1401.3194836614957</v>
      </c>
      <c r="U81" s="41" t="s">
        <v>112</v>
      </c>
      <c r="V81">
        <f t="shared" si="10"/>
        <v>14.361965312499734</v>
      </c>
      <c r="X81">
        <v>13.855684127365585</v>
      </c>
    </row>
    <row r="82" spans="6:24" x14ac:dyDescent="0.3">
      <c r="F82" s="4" t="s">
        <v>58</v>
      </c>
      <c r="G82" s="4">
        <f>AL61</f>
        <v>2196.889607081036</v>
      </c>
      <c r="U82" s="41" t="s">
        <v>116</v>
      </c>
      <c r="V82">
        <f t="shared" si="10"/>
        <v>14.9033171533227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15.085866024860058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14.761315093842869</v>
      </c>
      <c r="X84">
        <v>13.696318465991869</v>
      </c>
    </row>
    <row r="85" spans="6:24" x14ac:dyDescent="0.3">
      <c r="U85" s="41" t="s">
        <v>128</v>
      </c>
      <c r="V85">
        <f t="shared" si="10"/>
        <v>14.071386909549572</v>
      </c>
      <c r="X85">
        <v>13.75056790087643</v>
      </c>
    </row>
    <row r="86" spans="6:24" x14ac:dyDescent="0.3">
      <c r="U86" s="41" t="s">
        <v>132</v>
      </c>
      <c r="V86">
        <f t="shared" si="10"/>
        <v>14.194643932972415</v>
      </c>
      <c r="X86">
        <v>14.224885286119157</v>
      </c>
    </row>
    <row r="87" spans="6:24" x14ac:dyDescent="0.3">
      <c r="U87" s="41" t="s">
        <v>136</v>
      </c>
      <c r="V87">
        <f t="shared" si="10"/>
        <v>14.219963253019905</v>
      </c>
      <c r="X87">
        <v>14.271991959987805</v>
      </c>
    </row>
    <row r="88" spans="6:24" x14ac:dyDescent="0.3">
      <c r="U88" s="41" t="s">
        <v>140</v>
      </c>
      <c r="V88">
        <f t="shared" si="10"/>
        <v>14.073122508570183</v>
      </c>
      <c r="X88">
        <v>11.68222407686552</v>
      </c>
    </row>
    <row r="89" spans="6:24" x14ac:dyDescent="0.3">
      <c r="U89" s="41" t="s">
        <v>143</v>
      </c>
      <c r="V89">
        <f t="shared" si="10"/>
        <v>14.250785822465517</v>
      </c>
      <c r="X89">
        <v>13.753993881759367</v>
      </c>
    </row>
    <row r="90" spans="6:24" x14ac:dyDescent="0.3">
      <c r="U90" s="41" t="s">
        <v>145</v>
      </c>
      <c r="V90">
        <f t="shared" si="10"/>
        <v>14.276105142513007</v>
      </c>
      <c r="X90">
        <v>13.801100555628015</v>
      </c>
    </row>
    <row r="91" spans="6:24" x14ac:dyDescent="0.3">
      <c r="U91" s="41" t="s">
        <v>148</v>
      </c>
      <c r="V91">
        <f t="shared" si="10"/>
        <v>14.817456983335973</v>
      </c>
      <c r="X91">
        <v>13.225427061632079</v>
      </c>
    </row>
    <row r="92" spans="6:24" x14ac:dyDescent="0.3">
      <c r="U92" s="41" t="s">
        <v>150</v>
      </c>
      <c r="V92">
        <f t="shared" si="10"/>
        <v>15.000005854873333</v>
      </c>
      <c r="X92">
        <v>15.239521451121469</v>
      </c>
    </row>
    <row r="93" spans="6:24" x14ac:dyDescent="0.3">
      <c r="U93" s="41" t="s">
        <v>152</v>
      </c>
      <c r="V93">
        <f t="shared" si="10"/>
        <v>14.311813269600648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14.129264398063288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2.5179312349985934</v>
      </c>
      <c r="K97" s="4" t="s">
        <v>61</v>
      </c>
      <c r="L97" s="76">
        <f>MIN(N36:N43)</f>
        <v>14.152618994554178</v>
      </c>
      <c r="M97" s="135" t="s">
        <v>11</v>
      </c>
      <c r="N97" s="4">
        <v>15</v>
      </c>
      <c r="O97" s="4">
        <v>99999</v>
      </c>
      <c r="P97" s="76">
        <f>L97</f>
        <v>14.152618994554178</v>
      </c>
      <c r="Q97" s="76">
        <f>L98</f>
        <v>14.332017907470124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2.5000058548733324</v>
      </c>
      <c r="K98" s="4" t="s">
        <v>66</v>
      </c>
      <c r="L98" s="76">
        <f>MIN(N44:N49)</f>
        <v>14.332017907470124</v>
      </c>
      <c r="M98" s="135" t="s">
        <v>12</v>
      </c>
      <c r="N98" s="4">
        <v>99999</v>
      </c>
      <c r="O98" s="4">
        <v>15</v>
      </c>
      <c r="P98" s="76">
        <f>L99</f>
        <v>14.071386909549572</v>
      </c>
      <c r="Q98" s="76">
        <f>L100</f>
        <v>14.129264398063288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2.5203993717482858</v>
      </c>
      <c r="K99" s="4" t="s">
        <v>71</v>
      </c>
      <c r="L99" s="76">
        <f>MIN(N50:N54)</f>
        <v>14.071386909549572</v>
      </c>
      <c r="M99" s="135" t="s">
        <v>13</v>
      </c>
      <c r="N99" s="76">
        <f>L101</f>
        <v>14.847175263829596</v>
      </c>
      <c r="O99" s="76">
        <f>L102</f>
        <v>14.073122508570187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3.8938970303359413</v>
      </c>
      <c r="K100" s="4" t="s">
        <v>76</v>
      </c>
      <c r="L100" s="76">
        <f>MIN(N55:N60)</f>
        <v>14.129264398063288</v>
      </c>
      <c r="M100" s="135" t="s">
        <v>14</v>
      </c>
      <c r="N100" s="76">
        <f>L104</f>
        <v>14.9033171533227</v>
      </c>
      <c r="O100" s="76">
        <f>L105</f>
        <v>14.129264398063288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2.6099806180728198</v>
      </c>
      <c r="K101" s="4" t="s">
        <v>252</v>
      </c>
      <c r="L101" s="76">
        <f>J104+J103+J102+J107+J106</f>
        <v>14.847175263829596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4.3118132696006475</v>
      </c>
      <c r="K102" s="4" t="s">
        <v>253</v>
      </c>
      <c r="L102" s="76">
        <f>J104+J103+J102+J113</f>
        <v>14.073122508570187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2.6743127483712126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2.7751832209976768</v>
      </c>
      <c r="K104" s="4" t="s">
        <v>255</v>
      </c>
      <c r="L104" s="76">
        <f>J111+J103+J102+J107+J106</f>
        <v>14.9033171533227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14.129264398063288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2.5858660248600582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2.5837060766276307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3.750062057029397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2.5051584550171784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2.8313251104907815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2.5471040345191938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4.3118132696006475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2024-01-07T17:16:47Z</dcterms:modified>
</cp:coreProperties>
</file>