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91DB8FCB-8ADF-41CE-BB26-D2A46BE3A614}" xr6:coauthVersionLast="47" xr6:coauthVersionMax="47" xr10:uidLastSave="{00000000-0000-0000-0000-000000000000}"/>
  <bookViews>
    <workbookView xWindow="-108" yWindow="-108" windowWidth="23256" windowHeight="12456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2" l="1"/>
  <c r="O100" i="2"/>
  <c r="P99" i="2"/>
  <c r="O99" i="2"/>
  <c r="R98" i="2"/>
  <c r="Q98" i="2"/>
  <c r="R97" i="2"/>
  <c r="Q97" i="2"/>
  <c r="M106" i="2"/>
  <c r="M105" i="2"/>
  <c r="M104" i="2"/>
  <c r="M103" i="2"/>
  <c r="M102" i="2"/>
  <c r="M101" i="2"/>
  <c r="M100" i="2"/>
  <c r="M99" i="2"/>
  <c r="M98" i="2"/>
  <c r="M97" i="2"/>
  <c r="G47" i="6" l="1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10" i="5" l="1"/>
  <c r="E8" i="5"/>
  <c r="G75" i="8"/>
  <c r="H45" i="8" s="1"/>
  <c r="Y64" i="8"/>
  <c r="G48" i="6"/>
  <c r="G30" i="6" s="1"/>
  <c r="G35" i="6" s="1"/>
  <c r="L40" i="6" s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29" i="6" s="1"/>
  <c r="H34" i="6" s="1"/>
  <c r="R39" i="6" s="1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AK64" i="8"/>
  <c r="L39" i="6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J40" i="6"/>
  <c r="N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Q5" i="6"/>
  <c r="S5" i="6" s="1"/>
  <c r="P16" i="6"/>
  <c r="O40" i="6"/>
  <c r="P8" i="6"/>
  <c r="S8" i="6" s="1"/>
  <c r="Q11" i="6"/>
  <c r="S11" i="6" s="1"/>
  <c r="P17" i="6"/>
  <c r="Q39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A10" i="5"/>
  <c r="Y8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O8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H46" i="8" l="1"/>
  <c r="J45" i="8"/>
  <c r="T53" i="4"/>
  <c r="F7" i="5"/>
  <c r="S40" i="6"/>
  <c r="V55" i="4"/>
  <c r="H9" i="5"/>
  <c r="AU10" i="5"/>
  <c r="AK10" i="5"/>
  <c r="S38" i="6"/>
  <c r="M40" i="6"/>
  <c r="J49" i="8"/>
  <c r="N52" i="8" s="1"/>
  <c r="J41" i="6"/>
  <c r="Q41" i="6"/>
  <c r="Q40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H8" i="5"/>
  <c r="U55" i="4"/>
  <c r="G9" i="5"/>
  <c r="S53" i="4"/>
  <c r="E7" i="5"/>
  <c r="G82" i="2"/>
  <c r="J52" i="2" s="1"/>
  <c r="J113" i="2" s="1"/>
  <c r="AL67" i="2"/>
  <c r="H43" i="7"/>
  <c r="X64" i="2"/>
  <c r="X67" i="2"/>
  <c r="H47" i="8"/>
  <c r="J47" i="8"/>
  <c r="N40" i="8"/>
  <c r="N58" i="8"/>
  <c r="N51" i="8"/>
  <c r="N36" i="8"/>
  <c r="N59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X54" i="4" l="1"/>
  <c r="Y54" i="4" s="1"/>
  <c r="N56" i="8"/>
  <c r="N41" i="8"/>
  <c r="N46" i="8"/>
  <c r="N55" i="8"/>
  <c r="N38" i="8"/>
  <c r="BF9" i="5"/>
  <c r="AV9" i="5"/>
  <c r="AL9" i="5"/>
  <c r="AB9" i="5"/>
  <c r="R9" i="5"/>
  <c r="BP9" i="5"/>
  <c r="BD7" i="5"/>
  <c r="AT7" i="5"/>
  <c r="AJ7" i="5"/>
  <c r="BN7" i="5"/>
  <c r="P7" i="5"/>
  <c r="Z7" i="5"/>
  <c r="N47" i="8"/>
  <c r="H55" i="8"/>
  <c r="N54" i="8"/>
  <c r="N60" i="8"/>
  <c r="X56" i="4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V90" i="4"/>
  <c r="U101" i="4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U66" i="4" l="1"/>
  <c r="T65" i="4"/>
  <c r="T66" i="4"/>
  <c r="T64" i="4"/>
  <c r="U64" i="4"/>
  <c r="U67" i="4"/>
  <c r="X67" i="4" s="1"/>
  <c r="Y67" i="4" s="1"/>
  <c r="T78" i="4" s="1"/>
  <c r="V64" i="4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W99" i="4"/>
  <c r="T69" i="4"/>
  <c r="T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U69" i="4" l="1"/>
  <c r="U70" i="4" s="1"/>
  <c r="X66" i="4"/>
  <c r="Y66" i="4" s="1"/>
  <c r="T77" i="4" s="1"/>
  <c r="AU15" i="5"/>
  <c r="AL16" i="5"/>
  <c r="AK16" i="5"/>
  <c r="X64" i="4"/>
  <c r="Y64" i="4" s="1"/>
  <c r="S75" i="4" s="1"/>
  <c r="V69" i="4"/>
  <c r="V70" i="4" s="1"/>
  <c r="O16" i="5"/>
  <c r="AI16" i="5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T76" i="4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T75" i="4"/>
  <c r="N61" i="2"/>
  <c r="U77" i="4" l="1"/>
  <c r="V77" i="4"/>
  <c r="S77" i="4"/>
  <c r="AN16" i="5"/>
  <c r="AO16" i="5" s="1"/>
  <c r="U76" i="4"/>
  <c r="V75" i="4"/>
  <c r="U75" i="4"/>
  <c r="U80" i="4" s="1"/>
  <c r="U81" i="4" s="1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K25" i="5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BF25" i="5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T80" i="4"/>
  <c r="T81" i="4" s="1"/>
  <c r="T86" i="4" s="1"/>
  <c r="BN28" i="5" l="1"/>
  <c r="X76" i="4"/>
  <c r="Y76" i="4" s="1"/>
  <c r="X75" i="4"/>
  <c r="Y75" i="4" s="1"/>
  <c r="V80" i="4"/>
  <c r="V81" i="4" s="1"/>
  <c r="AU25" i="5"/>
  <c r="AU26" i="5"/>
  <c r="Q27" i="5"/>
  <c r="AU27" i="5"/>
  <c r="AU30" i="5" s="1"/>
  <c r="AU31" i="5" s="1"/>
  <c r="BN25" i="5"/>
  <c r="BN30" i="5" s="1"/>
  <c r="BN31" i="5" s="1"/>
  <c r="Q25" i="5"/>
  <c r="V89" i="4"/>
  <c r="V87" i="4"/>
  <c r="Q28" i="5"/>
  <c r="AA27" i="5"/>
  <c r="AA26" i="5"/>
  <c r="BE28" i="5"/>
  <c r="BF26" i="5"/>
  <c r="BO28" i="5"/>
  <c r="BO26" i="5"/>
  <c r="BF28" i="5"/>
  <c r="BF30" i="5" s="1"/>
  <c r="BF31" i="5" s="1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Q30" i="5" l="1"/>
  <c r="Q31" i="5" s="1"/>
  <c r="BR27" i="5"/>
  <c r="BS27" i="5" s="1"/>
  <c r="BO38" i="5" s="1"/>
  <c r="E38" i="5"/>
  <c r="AX27" i="5"/>
  <c r="AY27" i="5" s="1"/>
  <c r="V88" i="4"/>
  <c r="X88" i="4" s="1"/>
  <c r="Y88" i="4" s="1"/>
  <c r="T99" i="4" s="1"/>
  <c r="V86" i="4"/>
  <c r="V91" i="4" s="1"/>
  <c r="V92" i="4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P38" i="5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T91" i="4"/>
  <c r="T92" i="4" s="1"/>
  <c r="BN38" i="5" l="1"/>
  <c r="BR38" i="5" s="1"/>
  <c r="BS38" i="5" s="1"/>
  <c r="H41" i="5"/>
  <c r="H42" i="5" s="1"/>
  <c r="H47" i="5" s="1"/>
  <c r="X86" i="4"/>
  <c r="Y86" i="4" s="1"/>
  <c r="Z37" i="5"/>
  <c r="J38" i="5"/>
  <c r="K38" i="5" s="1"/>
  <c r="AL37" i="5"/>
  <c r="Y37" i="5"/>
  <c r="S99" i="4"/>
  <c r="Z38" i="5"/>
  <c r="AJ37" i="5"/>
  <c r="U100" i="4"/>
  <c r="O36" i="5"/>
  <c r="AI37" i="5"/>
  <c r="AA37" i="5"/>
  <c r="P39" i="5"/>
  <c r="AK39" i="5"/>
  <c r="AI39" i="5"/>
  <c r="F41" i="5"/>
  <c r="F42" i="5" s="1"/>
  <c r="F47" i="5" s="1"/>
  <c r="Y38" i="5"/>
  <c r="H49" i="5"/>
  <c r="J37" i="5"/>
  <c r="K37" i="5" s="1"/>
  <c r="H48" i="5"/>
  <c r="BC39" i="5"/>
  <c r="BD39" i="5"/>
  <c r="BE39" i="5"/>
  <c r="BF39" i="5"/>
  <c r="AB38" i="5"/>
  <c r="AJ39" i="5"/>
  <c r="H50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 s="1"/>
  <c r="O39" i="5"/>
  <c r="Q39" i="5"/>
  <c r="BP39" i="5"/>
  <c r="P37" i="5"/>
  <c r="AS136" i="5"/>
  <c r="G27" i="2" s="1"/>
  <c r="AS158" i="5"/>
  <c r="C46" i="8" s="1"/>
  <c r="AS147" i="5"/>
  <c r="C56" i="7" s="1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D46" i="8" s="1"/>
  <c r="AT147" i="5"/>
  <c r="D56" i="7" s="1"/>
  <c r="AT136" i="5"/>
  <c r="H27" i="2" s="1"/>
  <c r="Y39" i="5"/>
  <c r="AA39" i="5"/>
  <c r="AU136" i="5"/>
  <c r="I27" i="2" s="1"/>
  <c r="AU147" i="5"/>
  <c r="E56" i="7" s="1"/>
  <c r="AU158" i="5"/>
  <c r="E46" i="8" s="1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E47" i="8" s="1"/>
  <c r="AU148" i="5"/>
  <c r="E57" i="7" s="1"/>
  <c r="AU137" i="5"/>
  <c r="I28" i="2" s="1"/>
  <c r="AK36" i="5"/>
  <c r="AL36" i="5"/>
  <c r="AS157" i="5"/>
  <c r="C45" i="8" s="1"/>
  <c r="AS146" i="5"/>
  <c r="C55" i="7" s="1"/>
  <c r="AS135" i="5"/>
  <c r="G26" i="2" s="1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R41" i="5" l="1"/>
  <c r="R42" i="5" s="1"/>
  <c r="R49" i="5" s="1"/>
  <c r="AD37" i="5"/>
  <c r="AE37" i="5" s="1"/>
  <c r="AN37" i="5"/>
  <c r="AO37" i="5" s="1"/>
  <c r="AA41" i="5"/>
  <c r="AA42" i="5" s="1"/>
  <c r="AA48" i="5" s="1"/>
  <c r="AB123" i="5" s="1"/>
  <c r="AJ41" i="5"/>
  <c r="AJ42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AA47" i="5"/>
  <c r="AB122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AA49" i="5"/>
  <c r="AB124" i="5" s="1"/>
  <c r="Z14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BH37" i="5"/>
  <c r="BI37" i="5" s="1"/>
  <c r="Q41" i="5"/>
  <c r="Q42" i="5" s="1"/>
  <c r="Q50" i="5" s="1"/>
  <c r="P41" i="5"/>
  <c r="P42" i="5" s="1"/>
  <c r="P50" i="5" s="1"/>
  <c r="Q48" i="5"/>
  <c r="AR136" i="5"/>
  <c r="F27" i="2" s="1"/>
  <c r="AR158" i="5"/>
  <c r="B46" i="8" s="1"/>
  <c r="AR147" i="5"/>
  <c r="B56" i="7" s="1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T36" i="5"/>
  <c r="U36" i="5" s="1"/>
  <c r="G48" i="5"/>
  <c r="AJ48" i="5"/>
  <c r="AJ50" i="5"/>
  <c r="T39" i="5"/>
  <c r="U39" i="5" s="1"/>
  <c r="BH36" i="5"/>
  <c r="BI36" i="5" s="1"/>
  <c r="BC41" i="5"/>
  <c r="BC42" i="5" s="1"/>
  <c r="BC47" i="5" s="1"/>
  <c r="AT146" i="5"/>
  <c r="D55" i="7" s="1"/>
  <c r="AT157" i="5"/>
  <c r="D45" i="8" s="1"/>
  <c r="AT135" i="5"/>
  <c r="H26" i="2" s="1"/>
  <c r="AT41" i="5"/>
  <c r="AT42" i="5" s="1"/>
  <c r="AU122" i="5"/>
  <c r="O41" i="5"/>
  <c r="O42" i="5" s="1"/>
  <c r="O48" i="5" s="1"/>
  <c r="AJ47" i="5"/>
  <c r="AT148" i="5"/>
  <c r="D57" i="7" s="1"/>
  <c r="AT159" i="5"/>
  <c r="D47" i="8" s="1"/>
  <c r="AT137" i="5"/>
  <c r="H28" i="2" s="1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E44" i="8" s="1"/>
  <c r="AU145" i="5"/>
  <c r="E54" i="7" s="1"/>
  <c r="AU134" i="5"/>
  <c r="I25" i="2" s="1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BE41" i="5"/>
  <c r="BE42" i="5" s="1"/>
  <c r="BE49" i="5" s="1"/>
  <c r="AJ49" i="5"/>
  <c r="AU146" i="5"/>
  <c r="E55" i="7" s="1"/>
  <c r="AU135" i="5"/>
  <c r="I26" i="2" s="1"/>
  <c r="AU157" i="5"/>
  <c r="E45" i="8" s="1"/>
  <c r="AD39" i="5"/>
  <c r="AE39" i="5" s="1"/>
  <c r="BN41" i="5"/>
  <c r="BN42" i="5" s="1"/>
  <c r="AS148" i="5"/>
  <c r="C57" i="7" s="1"/>
  <c r="AS159" i="5"/>
  <c r="C47" i="8" s="1"/>
  <c r="AS137" i="5"/>
  <c r="G28" i="2" s="1"/>
  <c r="Z158" i="5"/>
  <c r="Z136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R50" i="5" l="1"/>
  <c r="R47" i="5"/>
  <c r="R52" i="5" s="1"/>
  <c r="R53" i="5" s="1"/>
  <c r="R48" i="5"/>
  <c r="AL50" i="5"/>
  <c r="AL49" i="5"/>
  <c r="AB50" i="5"/>
  <c r="AC125" i="5" s="1"/>
  <c r="AA159" i="5" s="1"/>
  <c r="J49" i="5"/>
  <c r="K49" i="5" s="1"/>
  <c r="G60" i="5" s="1"/>
  <c r="BP47" i="5"/>
  <c r="BF48" i="5"/>
  <c r="BP49" i="5"/>
  <c r="F52" i="5"/>
  <c r="F53" i="5" s="1"/>
  <c r="AA52" i="5"/>
  <c r="AA53" i="5" s="1"/>
  <c r="AL48" i="5"/>
  <c r="AL52" i="5" s="1"/>
  <c r="AL53" i="5" s="1"/>
  <c r="BE47" i="5"/>
  <c r="AB48" i="5"/>
  <c r="AC123" i="5" s="1"/>
  <c r="AA135" i="5" s="1"/>
  <c r="BD47" i="5"/>
  <c r="BD50" i="5"/>
  <c r="BD49" i="5"/>
  <c r="J48" i="5"/>
  <c r="K48" i="5" s="1"/>
  <c r="F59" i="5" s="1"/>
  <c r="BF47" i="5"/>
  <c r="BP48" i="5"/>
  <c r="BC48" i="5"/>
  <c r="P47" i="5"/>
  <c r="Q47" i="5"/>
  <c r="O50" i="5"/>
  <c r="BF49" i="5"/>
  <c r="AJ52" i="5"/>
  <c r="AJ53" i="5" s="1"/>
  <c r="AC122" i="5"/>
  <c r="H60" i="5"/>
  <c r="F60" i="5"/>
  <c r="AA137" i="5"/>
  <c r="P48" i="5"/>
  <c r="AB49" i="5"/>
  <c r="AC124" i="5" s="1"/>
  <c r="Q49" i="5"/>
  <c r="E59" i="5"/>
  <c r="AI50" i="5"/>
  <c r="AI48" i="5"/>
  <c r="AI49" i="5"/>
  <c r="AI47" i="5"/>
  <c r="AT156" i="5"/>
  <c r="D44" i="8" s="1"/>
  <c r="AT145" i="5"/>
  <c r="D54" i="7" s="1"/>
  <c r="AT134" i="5"/>
  <c r="H25" i="2" s="1"/>
  <c r="T48" i="5"/>
  <c r="U48" i="5" s="1"/>
  <c r="R59" i="5" s="1"/>
  <c r="AK48" i="5"/>
  <c r="AK50" i="5"/>
  <c r="AK47" i="5"/>
  <c r="BO48" i="5"/>
  <c r="BO47" i="5"/>
  <c r="BO49" i="5"/>
  <c r="BO50" i="5"/>
  <c r="BC49" i="5"/>
  <c r="BC50" i="5"/>
  <c r="AK49" i="5"/>
  <c r="AR145" i="5"/>
  <c r="B54" i="7" s="1"/>
  <c r="AR156" i="5"/>
  <c r="B44" i="8" s="1"/>
  <c r="AR134" i="5"/>
  <c r="F25" i="2" s="1"/>
  <c r="AR137" i="5"/>
  <c r="F28" i="2" s="1"/>
  <c r="AR159" i="5"/>
  <c r="B47" i="8" s="1"/>
  <c r="AR148" i="5"/>
  <c r="B57" i="7" s="1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C44" i="8" s="1"/>
  <c r="AS134" i="5"/>
  <c r="G25" i="2" s="1"/>
  <c r="AS145" i="5"/>
  <c r="C54" i="7" s="1"/>
  <c r="AR146" i="5"/>
  <c r="B55" i="7" s="1"/>
  <c r="AR157" i="5"/>
  <c r="B45" i="8" s="1"/>
  <c r="AR135" i="5"/>
  <c r="F26" i="2" s="1"/>
  <c r="BE50" i="5"/>
  <c r="BE48" i="5"/>
  <c r="Z137" i="5"/>
  <c r="Z148" i="5"/>
  <c r="Z159" i="5"/>
  <c r="Z146" i="5"/>
  <c r="Z135" i="5"/>
  <c r="Z157" i="5"/>
  <c r="Z134" i="5"/>
  <c r="Z145" i="5"/>
  <c r="Z156" i="5"/>
  <c r="Y137" i="5"/>
  <c r="Y148" i="5"/>
  <c r="Y159" i="5"/>
  <c r="BP52" i="5" l="1"/>
  <c r="BP53" i="5" s="1"/>
  <c r="G59" i="5"/>
  <c r="AA148" i="5"/>
  <c r="E60" i="5"/>
  <c r="H59" i="5"/>
  <c r="BF52" i="5"/>
  <c r="BF53" i="5" s="1"/>
  <c r="BH47" i="5"/>
  <c r="BI47" i="5" s="1"/>
  <c r="BF58" i="5" s="1"/>
  <c r="AA157" i="5"/>
  <c r="AA146" i="5"/>
  <c r="Q52" i="5"/>
  <c r="Q53" i="5" s="1"/>
  <c r="BE52" i="5"/>
  <c r="BE53" i="5" s="1"/>
  <c r="J60" i="5"/>
  <c r="K60" i="5" s="1"/>
  <c r="BD52" i="5"/>
  <c r="BD53" i="5" s="1"/>
  <c r="T50" i="5"/>
  <c r="U50" i="5" s="1"/>
  <c r="Q61" i="5" s="1"/>
  <c r="P52" i="5"/>
  <c r="P53" i="5" s="1"/>
  <c r="BC52" i="5"/>
  <c r="BC53" i="5" s="1"/>
  <c r="J59" i="5"/>
  <c r="K59" i="5" s="1"/>
  <c r="BR50" i="5"/>
  <c r="BS50" i="5" s="1"/>
  <c r="BO61" i="5" s="1"/>
  <c r="BP125" i="5" s="1"/>
  <c r="BN148" i="5" s="1"/>
  <c r="BR48" i="5"/>
  <c r="BS48" i="5" s="1"/>
  <c r="BO59" i="5" s="1"/>
  <c r="BP123" i="5" s="1"/>
  <c r="AA136" i="5"/>
  <c r="AA158" i="5"/>
  <c r="AA147" i="5"/>
  <c r="AK52" i="5"/>
  <c r="AK53" i="5" s="1"/>
  <c r="AB52" i="5"/>
  <c r="AB53" i="5" s="1"/>
  <c r="AN49" i="5"/>
  <c r="AO49" i="5" s="1"/>
  <c r="AJ60" i="5" s="1"/>
  <c r="AK124" i="5" s="1"/>
  <c r="AI147" i="5" s="1"/>
  <c r="AN48" i="5"/>
  <c r="AO48" i="5" s="1"/>
  <c r="AI59" i="5" s="1"/>
  <c r="AJ123" i="5" s="1"/>
  <c r="AH157" i="5" s="1"/>
  <c r="AA145" i="5"/>
  <c r="AA134" i="5"/>
  <c r="AA156" i="5"/>
  <c r="T47" i="5"/>
  <c r="U47" i="5" s="1"/>
  <c r="O52" i="5"/>
  <c r="O53" i="5" s="1"/>
  <c r="O58" i="5"/>
  <c r="AN50" i="5"/>
  <c r="AO50" i="5" s="1"/>
  <c r="BE58" i="5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BC58" i="5"/>
  <c r="O59" i="5"/>
  <c r="AI52" i="5"/>
  <c r="AI53" i="5" s="1"/>
  <c r="AN47" i="5"/>
  <c r="AO47" i="5" s="1"/>
  <c r="BD58" i="5" l="1"/>
  <c r="O61" i="5"/>
  <c r="R61" i="5"/>
  <c r="P61" i="5"/>
  <c r="BN137" i="5"/>
  <c r="BN159" i="5"/>
  <c r="BN59" i="5"/>
  <c r="BO123" i="5" s="1"/>
  <c r="BM157" i="5" s="1"/>
  <c r="BM61" i="5"/>
  <c r="BN125" i="5" s="1"/>
  <c r="BL159" i="5" s="1"/>
  <c r="BP61" i="5"/>
  <c r="BQ125" i="5" s="1"/>
  <c r="BO159" i="5" s="1"/>
  <c r="BM59" i="5"/>
  <c r="BN123" i="5" s="1"/>
  <c r="AL59" i="5"/>
  <c r="AM123" i="5" s="1"/>
  <c r="AK157" i="5" s="1"/>
  <c r="AK60" i="5"/>
  <c r="AL124" i="5" s="1"/>
  <c r="AJ158" i="5" s="1"/>
  <c r="BN61" i="5"/>
  <c r="BO125" i="5" s="1"/>
  <c r="BM159" i="5" s="1"/>
  <c r="BP59" i="5"/>
  <c r="BQ123" i="5" s="1"/>
  <c r="AH135" i="5"/>
  <c r="AH146" i="5"/>
  <c r="AL60" i="5"/>
  <c r="AM124" i="5" s="1"/>
  <c r="AK158" i="5" s="1"/>
  <c r="BN58" i="5"/>
  <c r="BO122" i="5" s="1"/>
  <c r="BM145" i="5" s="1"/>
  <c r="AI60" i="5"/>
  <c r="AJ124" i="5" s="1"/>
  <c r="AH136" i="5" s="1"/>
  <c r="AK59" i="5"/>
  <c r="AL123" i="5" s="1"/>
  <c r="AJ59" i="5"/>
  <c r="BD159" i="5"/>
  <c r="BD137" i="5"/>
  <c r="BD148" i="5"/>
  <c r="AL61" i="5"/>
  <c r="AM125" i="5" s="1"/>
  <c r="AJ61" i="5"/>
  <c r="AK125" i="5" s="1"/>
  <c r="AI159" i="5" s="1"/>
  <c r="Y134" i="5"/>
  <c r="Y156" i="5"/>
  <c r="Y145" i="5"/>
  <c r="J61" i="5"/>
  <c r="K61" i="5" s="1"/>
  <c r="P58" i="5"/>
  <c r="Q58" i="5"/>
  <c r="R58" i="5"/>
  <c r="F63" i="5"/>
  <c r="F64" i="5" s="1"/>
  <c r="F72" i="5" s="1"/>
  <c r="O63" i="5"/>
  <c r="O64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BE122" i="5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X156" i="5"/>
  <c r="X134" i="5"/>
  <c r="AI158" i="5"/>
  <c r="AI58" i="5"/>
  <c r="AL58" i="5"/>
  <c r="AK58" i="5"/>
  <c r="AJ58" i="5"/>
  <c r="X147" i="5"/>
  <c r="X158" i="5"/>
  <c r="X136" i="5"/>
  <c r="BM60" i="5"/>
  <c r="P60" i="5"/>
  <c r="J58" i="5"/>
  <c r="K58" i="5" s="1"/>
  <c r="BD122" i="5"/>
  <c r="BH58" i="5"/>
  <c r="BI58" i="5" s="1"/>
  <c r="T61" i="5"/>
  <c r="U61" i="5" s="1"/>
  <c r="X146" i="5"/>
  <c r="X135" i="5"/>
  <c r="X157" i="5"/>
  <c r="AI136" i="5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X159" i="5"/>
  <c r="X137" i="5"/>
  <c r="AI61" i="5"/>
  <c r="BN146" i="5"/>
  <c r="BN135" i="5"/>
  <c r="BN157" i="5"/>
  <c r="BM135" i="5" l="1"/>
  <c r="AN59" i="5"/>
  <c r="AO59" i="5" s="1"/>
  <c r="BO148" i="5"/>
  <c r="BO137" i="5"/>
  <c r="BM146" i="5"/>
  <c r="AK135" i="5"/>
  <c r="AK146" i="5"/>
  <c r="AJ136" i="5"/>
  <c r="BL148" i="5"/>
  <c r="AJ147" i="5"/>
  <c r="BC63" i="5"/>
  <c r="BC64" i="5" s="1"/>
  <c r="BL137" i="5"/>
  <c r="BM137" i="5"/>
  <c r="BM148" i="5"/>
  <c r="AK147" i="5"/>
  <c r="AK136" i="5"/>
  <c r="BR59" i="5"/>
  <c r="BS59" i="5" s="1"/>
  <c r="BM134" i="5"/>
  <c r="BO135" i="5"/>
  <c r="BO157" i="5"/>
  <c r="BO146" i="5"/>
  <c r="BM156" i="5"/>
  <c r="T60" i="5"/>
  <c r="U60" i="5" s="1"/>
  <c r="BR61" i="5"/>
  <c r="BS61" i="5" s="1"/>
  <c r="T58" i="5"/>
  <c r="U58" i="5" s="1"/>
  <c r="AJ135" i="5"/>
  <c r="AJ157" i="5"/>
  <c r="AJ146" i="5"/>
  <c r="AK123" i="5"/>
  <c r="AN60" i="5"/>
  <c r="AO60" i="5" s="1"/>
  <c r="AH158" i="5"/>
  <c r="BO63" i="5"/>
  <c r="BO64" i="5" s="1"/>
  <c r="AH147" i="5"/>
  <c r="BN63" i="5"/>
  <c r="BN64" i="5" s="1"/>
  <c r="J72" i="5"/>
  <c r="K72" i="5" s="1"/>
  <c r="E83" i="5" s="1"/>
  <c r="BE63" i="5"/>
  <c r="BE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O72" i="5"/>
  <c r="O70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AK137" i="5"/>
  <c r="AK148" i="5"/>
  <c r="BF63" i="5"/>
  <c r="BF64" i="5" s="1"/>
  <c r="BO147" i="5"/>
  <c r="BO158" i="5"/>
  <c r="BO136" i="5"/>
  <c r="BD158" i="5"/>
  <c r="BD147" i="5"/>
  <c r="BD136" i="5"/>
  <c r="P63" i="5"/>
  <c r="P64" i="5" s="1"/>
  <c r="AJ148" i="5"/>
  <c r="AJ137" i="5"/>
  <c r="AJ159" i="5"/>
  <c r="E74" i="5"/>
  <c r="E75" i="5" s="1"/>
  <c r="AL122" i="5"/>
  <c r="AK63" i="5"/>
  <c r="AK64" i="5" s="1"/>
  <c r="BB145" i="5"/>
  <c r="BB134" i="5"/>
  <c r="BB156" i="5"/>
  <c r="G70" i="5"/>
  <c r="G69" i="5"/>
  <c r="G71" i="5"/>
  <c r="P71" i="5"/>
  <c r="BM158" i="5"/>
  <c r="BM147" i="5"/>
  <c r="BM136" i="5"/>
  <c r="BC158" i="5"/>
  <c r="BC147" i="5"/>
  <c r="BC136" i="5"/>
  <c r="O71" i="5"/>
  <c r="AJ125" i="5"/>
  <c r="AN61" i="5"/>
  <c r="AO61" i="5" s="1"/>
  <c r="BL146" i="5"/>
  <c r="BL157" i="5"/>
  <c r="BL135" i="5"/>
  <c r="Q63" i="5"/>
  <c r="Q64" i="5" s="1"/>
  <c r="Q69" i="5" s="1"/>
  <c r="AI148" i="5"/>
  <c r="AI137" i="5"/>
  <c r="BN124" i="5"/>
  <c r="BR60" i="5"/>
  <c r="BS60" i="5" s="1"/>
  <c r="O69" i="5"/>
  <c r="BN136" i="5"/>
  <c r="BN147" i="5"/>
  <c r="BN158" i="5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BN145" i="5"/>
  <c r="BN134" i="5"/>
  <c r="BD123" i="5"/>
  <c r="BH59" i="5"/>
  <c r="BI59" i="5" s="1"/>
  <c r="H69" i="5"/>
  <c r="H71" i="5"/>
  <c r="H70" i="5"/>
  <c r="F83" i="5" l="1"/>
  <c r="H83" i="5"/>
  <c r="H74" i="5"/>
  <c r="H75" i="5" s="1"/>
  <c r="AI146" i="5"/>
  <c r="AI135" i="5"/>
  <c r="AI157" i="5"/>
  <c r="J71" i="5"/>
  <c r="K71" i="5" s="1"/>
  <c r="H82" i="5" s="1"/>
  <c r="G82" i="5"/>
  <c r="G83" i="5"/>
  <c r="J83" i="5" s="1"/>
  <c r="K83" i="5" s="1"/>
  <c r="BB159" i="5"/>
  <c r="BB137" i="5"/>
  <c r="BB148" i="5"/>
  <c r="BB146" i="5"/>
  <c r="BB157" i="5"/>
  <c r="BB135" i="5"/>
  <c r="F74" i="5"/>
  <c r="F75" i="5" s="1"/>
  <c r="Q71" i="5"/>
  <c r="T71" i="5" s="1"/>
  <c r="U71" i="5" s="1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L134" i="5"/>
  <c r="BL156" i="5"/>
  <c r="AJ156" i="5"/>
  <c r="AJ134" i="5"/>
  <c r="AJ145" i="5"/>
  <c r="P69" i="5"/>
  <c r="T69" i="5" s="1"/>
  <c r="U69" i="5" s="1"/>
  <c r="Q80" i="5" s="1"/>
  <c r="P70" i="5"/>
  <c r="T70" i="5" s="1"/>
  <c r="U70" i="5" s="1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AH159" i="5"/>
  <c r="AH137" i="5"/>
  <c r="J69" i="5"/>
  <c r="K69" i="5" s="1"/>
  <c r="O74" i="5"/>
  <c r="O75" i="5" s="1"/>
  <c r="E82" i="5" l="1"/>
  <c r="R74" i="5"/>
  <c r="R75" i="5" s="1"/>
  <c r="F82" i="5"/>
  <c r="R82" i="5"/>
  <c r="O82" i="5"/>
  <c r="P82" i="5"/>
  <c r="P81" i="5"/>
  <c r="O81" i="5"/>
  <c r="Q81" i="5"/>
  <c r="Q85" i="5" s="1"/>
  <c r="Q86" i="5" s="1"/>
  <c r="G81" i="5"/>
  <c r="E81" i="5"/>
  <c r="Q74" i="5"/>
  <c r="Q75" i="5" s="1"/>
  <c r="F81" i="5"/>
  <c r="G80" i="5"/>
  <c r="E80" i="5"/>
  <c r="F80" i="5"/>
  <c r="R81" i="5"/>
  <c r="Q82" i="5"/>
  <c r="O80" i="5"/>
  <c r="R80" i="5"/>
  <c r="H80" i="5"/>
  <c r="P74" i="5"/>
  <c r="P75" i="5" s="1"/>
  <c r="P80" i="5"/>
  <c r="P83" i="5"/>
  <c r="O83" i="5"/>
  <c r="R83" i="5"/>
  <c r="J82" i="5" l="1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G96" i="5" l="1"/>
  <c r="G97" i="5" s="1"/>
  <c r="R96" i="5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T104" i="5" s="1"/>
  <c r="U104" i="5" s="1"/>
  <c r="O104" i="5"/>
  <c r="T105" i="5"/>
  <c r="U105" i="5" s="1"/>
  <c r="G104" i="5"/>
  <c r="E102" i="5"/>
  <c r="E104" i="5"/>
  <c r="H102" i="5"/>
  <c r="G102" i="5"/>
  <c r="P102" i="5"/>
  <c r="Q102" i="5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Q107" i="5" l="1"/>
  <c r="Q108" i="5" s="1"/>
  <c r="Q116" i="5" s="1"/>
  <c r="R125" i="5" s="1"/>
  <c r="E107" i="5"/>
  <c r="E108" i="5" s="1"/>
  <c r="E114" i="5" s="1"/>
  <c r="E123" i="5" s="1"/>
  <c r="E157" i="5" s="1"/>
  <c r="Q113" i="5"/>
  <c r="Q114" i="5"/>
  <c r="R123" i="5" s="1"/>
  <c r="Q146" i="5" s="1"/>
  <c r="B50" i="7" s="1"/>
  <c r="I48" i="7" s="1"/>
  <c r="S38" i="7" s="1"/>
  <c r="Q115" i="5"/>
  <c r="R124" i="5" s="1"/>
  <c r="Q136" i="5" s="1"/>
  <c r="J102" i="5"/>
  <c r="K102" i="5" s="1"/>
  <c r="R114" i="5"/>
  <c r="S123" i="5" s="1"/>
  <c r="R157" i="5" s="1"/>
  <c r="C39" i="8" s="1"/>
  <c r="R116" i="5"/>
  <c r="S125" i="5" s="1"/>
  <c r="R137" i="5" s="1"/>
  <c r="E135" i="5"/>
  <c r="E115" i="5"/>
  <c r="E124" i="5" s="1"/>
  <c r="E116" i="5"/>
  <c r="E125" i="5" s="1"/>
  <c r="R158" i="5"/>
  <c r="G107" i="5"/>
  <c r="G108" i="5" s="1"/>
  <c r="G114" i="5" s="1"/>
  <c r="G123" i="5" s="1"/>
  <c r="J104" i="5"/>
  <c r="K104" i="5" s="1"/>
  <c r="P107" i="5"/>
  <c r="P108" i="5" s="1"/>
  <c r="P113" i="5" s="1"/>
  <c r="R136" i="5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E113" i="5"/>
  <c r="E122" i="5" s="1"/>
  <c r="F107" i="5"/>
  <c r="F108" i="5" s="1"/>
  <c r="Q148" i="5"/>
  <c r="Q159" i="5"/>
  <c r="Q137" i="5"/>
  <c r="R122" i="5"/>
  <c r="Q118" i="5"/>
  <c r="Q119" i="5" s="1"/>
  <c r="Q147" i="5"/>
  <c r="Q158" i="5"/>
  <c r="I61" i="8" l="1"/>
  <c r="S55" i="8" s="1"/>
  <c r="Q135" i="5"/>
  <c r="Q157" i="5"/>
  <c r="C38" i="8" s="1"/>
  <c r="R135" i="5"/>
  <c r="R146" i="5"/>
  <c r="B51" i="7" s="1"/>
  <c r="I49" i="7" s="1"/>
  <c r="S39" i="7" s="1"/>
  <c r="R118" i="5"/>
  <c r="R119" i="5" s="1"/>
  <c r="R148" i="5"/>
  <c r="R159" i="5"/>
  <c r="G116" i="5"/>
  <c r="G125" i="5" s="1"/>
  <c r="G159" i="5" s="1"/>
  <c r="G146" i="5"/>
  <c r="G135" i="5"/>
  <c r="C38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E147" i="5"/>
  <c r="E158" i="5"/>
  <c r="E136" i="5"/>
  <c r="E134" i="5"/>
  <c r="E145" i="5"/>
  <c r="E156" i="5"/>
  <c r="R134" i="5"/>
  <c r="R145" i="5"/>
  <c r="B49" i="7" s="1"/>
  <c r="I47" i="7" s="1"/>
  <c r="S37" i="7" s="1"/>
  <c r="R156" i="5"/>
  <c r="C37" i="8" s="1"/>
  <c r="Q156" i="5"/>
  <c r="C36" i="8" s="1"/>
  <c r="Q134" i="5"/>
  <c r="Q145" i="5"/>
  <c r="B48" i="7" s="1"/>
  <c r="I46" i="7" s="1"/>
  <c r="S36" i="7" s="1"/>
  <c r="E137" i="5"/>
  <c r="E148" i="5"/>
  <c r="E159" i="5"/>
  <c r="H134" i="5"/>
  <c r="H145" i="5"/>
  <c r="H156" i="5"/>
  <c r="G148" i="5" l="1"/>
  <c r="J113" i="5"/>
  <c r="K113" i="5" s="1"/>
  <c r="G137" i="5"/>
  <c r="I58" i="8"/>
  <c r="S36" i="8" s="1"/>
  <c r="I59" i="8"/>
  <c r="S44" i="8" s="1"/>
  <c r="I60" i="8"/>
  <c r="S50" i="8" s="1"/>
  <c r="C37" i="2"/>
  <c r="I60" i="2"/>
  <c r="T50" i="2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3" i="5"/>
  <c r="T114" i="5"/>
  <c r="U114" i="5" s="1"/>
  <c r="P148" i="5"/>
  <c r="P137" i="5"/>
  <c r="P159" i="5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O148" i="5"/>
  <c r="O159" i="5"/>
  <c r="F158" i="5"/>
  <c r="F147" i="5"/>
  <c r="F136" i="5"/>
  <c r="G145" i="5"/>
  <c r="G156" i="5"/>
  <c r="G134" i="5"/>
  <c r="C36" i="2" s="1"/>
  <c r="O146" i="5"/>
  <c r="O157" i="5"/>
  <c r="O135" i="5"/>
  <c r="O134" i="5"/>
  <c r="O145" i="5"/>
  <c r="O156" i="5"/>
  <c r="F137" i="5"/>
  <c r="F148" i="5"/>
  <c r="F159" i="5"/>
  <c r="O136" i="5"/>
  <c r="O147" i="5"/>
  <c r="O158" i="5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<sst xmlns="http://schemas.openxmlformats.org/spreadsheetml/2006/main" count="2492" uniqueCount="276">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</sst>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2" fontId="0" fillId="0" borderId="20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K36" sqref="K3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4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4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55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56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55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56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55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56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55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56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55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57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55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58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55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58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55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59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55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57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55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58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55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58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55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59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55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55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55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55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4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4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4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4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4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4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4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4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4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4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4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4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4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4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4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4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4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4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4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4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4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4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4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4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4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4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4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4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4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4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4"/>
      <c r="B33" s="103" t="s">
        <v>182</v>
      </c>
      <c r="C33" s="261">
        <f>C32/D32</f>
        <v>0.94847076160997024</v>
      </c>
      <c r="D33" s="261"/>
      <c r="E33" s="254"/>
      <c r="F33" s="103" t="s">
        <v>182</v>
      </c>
      <c r="G33" s="261">
        <f>G32/H32</f>
        <v>0.94685129920355626</v>
      </c>
      <c r="H33" s="261"/>
      <c r="I33" s="254"/>
      <c r="J33" s="103" t="s">
        <v>182</v>
      </c>
      <c r="K33" s="261">
        <f>K32/L32</f>
        <v>0.94550035421067213</v>
      </c>
      <c r="L33" s="261"/>
      <c r="M33" s="254"/>
      <c r="N33" s="103" t="s">
        <v>182</v>
      </c>
      <c r="O33" s="261">
        <f>O32/P32</f>
        <v>0.94440505594782898</v>
      </c>
      <c r="P33" s="261"/>
      <c r="Q33" s="254"/>
      <c r="R33" s="103" t="s">
        <v>182</v>
      </c>
      <c r="S33" s="261">
        <f>S32/T32</f>
        <v>0.94355280409454845</v>
      </c>
      <c r="T33" s="261"/>
      <c r="U33" s="254"/>
      <c r="V33" s="103" t="s">
        <v>182</v>
      </c>
      <c r="W33" s="261">
        <f>W32/X32</f>
        <v>0.94293131098627969</v>
      </c>
      <c r="X33" s="261"/>
    </row>
    <row r="34" spans="1:24" x14ac:dyDescent="0.3">
      <c r="A34" s="254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4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60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60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60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60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4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4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60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60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60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60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4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4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60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60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60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60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4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4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60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60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60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60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4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4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4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4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4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4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62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63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63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63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63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63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63"/>
      <c r="B45" s="116" t="s">
        <v>182</v>
      </c>
      <c r="C45" s="261">
        <f>C44/D44</f>
        <v>0.95037183184094698</v>
      </c>
      <c r="D45" s="261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63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63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63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63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64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opLeftCell="A8" zoomScale="70" zoomScaleNormal="70" workbookViewId="0">
      <selection activeCell="O26" sqref="O26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8" t="s">
        <v>188</v>
      </c>
      <c r="D2" s="269"/>
      <c r="E2" s="270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65" t="s">
        <v>210</v>
      </c>
      <c r="I38" s="266"/>
      <c r="J38" s="266"/>
      <c r="K38" s="266"/>
      <c r="L38" s="266"/>
      <c r="M38" s="266"/>
      <c r="N38" s="267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4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4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4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4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4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4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4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4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4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4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4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4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4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4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4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4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4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4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4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4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4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4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4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4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4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71" t="s">
        <v>205</v>
      </c>
      <c r="S51" s="272"/>
      <c r="T51" s="272"/>
      <c r="U51" s="272"/>
      <c r="V51" s="273"/>
      <c r="W51" s="124"/>
      <c r="X51" s="124"/>
      <c r="Y51" s="134"/>
    </row>
    <row r="52" spans="3:25" ht="15.6" x14ac:dyDescent="0.3">
      <c r="C52" s="254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4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4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4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4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4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4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4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4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4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4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4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4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4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4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4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4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4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4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4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4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4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71" t="s">
        <v>204</v>
      </c>
      <c r="S62" s="272"/>
      <c r="T62" s="272"/>
      <c r="U62" s="272"/>
      <c r="V62" s="273"/>
      <c r="W62" s="124"/>
      <c r="X62" s="124"/>
      <c r="Y62" s="134"/>
    </row>
    <row r="63" spans="3:25" ht="15.6" x14ac:dyDescent="0.3">
      <c r="C63" s="254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4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4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4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4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4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4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4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4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4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4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4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4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4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4" t="s">
        <v>178</v>
      </c>
      <c r="D70" s="103" t="s">
        <v>11</v>
      </c>
      <c r="E70" s="85">
        <v>3044.1735794193137</v>
      </c>
      <c r="F70" s="85">
        <v>1930.3584281999242</v>
      </c>
      <c r="H70" s="254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4"/>
      <c r="D71" s="103" t="s">
        <v>12</v>
      </c>
      <c r="E71" s="71">
        <v>3044.1735794193137</v>
      </c>
      <c r="F71" s="71">
        <v>2423.5572278064883</v>
      </c>
      <c r="H71" s="254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4"/>
      <c r="D72" s="103" t="s">
        <v>13</v>
      </c>
      <c r="E72" s="71">
        <v>1480.8887406556896</v>
      </c>
      <c r="F72" s="71">
        <v>2788.6181283808864</v>
      </c>
      <c r="H72" s="254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4"/>
      <c r="D73" s="103" t="s">
        <v>14</v>
      </c>
      <c r="E73" s="77">
        <v>1578.2089508716722</v>
      </c>
      <c r="F73" s="77">
        <v>2558.5385458951887</v>
      </c>
      <c r="H73" s="254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71" t="s">
        <v>203</v>
      </c>
      <c r="S73" s="272"/>
      <c r="T73" s="272"/>
      <c r="U73" s="272"/>
      <c r="V73" s="273"/>
      <c r="W73" s="124"/>
      <c r="X73" s="124"/>
      <c r="Y73" s="134"/>
    </row>
    <row r="74" spans="3:25" ht="15.6" x14ac:dyDescent="0.3">
      <c r="C74" s="254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4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4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4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4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4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4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4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71" t="s">
        <v>201</v>
      </c>
      <c r="S84" s="272"/>
      <c r="T84" s="272"/>
      <c r="U84" s="272"/>
      <c r="V84" s="273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71" t="s">
        <v>200</v>
      </c>
      <c r="S95" s="272"/>
      <c r="T95" s="272"/>
      <c r="U95" s="272"/>
      <c r="V95" s="273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8" t="s">
        <v>188</v>
      </c>
      <c r="R113" s="269"/>
      <c r="S113" s="270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Q99" zoomScale="47" zoomScaleNormal="47" workbookViewId="0">
      <selection activeCell="AR134" sqref="AR134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6" t="s">
        <v>193</v>
      </c>
      <c r="B1" s="186" t="s">
        <v>4</v>
      </c>
      <c r="C1" s="186" t="s">
        <v>226</v>
      </c>
      <c r="D1" s="186" t="s">
        <v>28</v>
      </c>
      <c r="E1" s="277" t="s">
        <v>4</v>
      </c>
      <c r="F1" s="278"/>
      <c r="G1" s="278" t="s">
        <v>226</v>
      </c>
      <c r="H1" s="278"/>
      <c r="I1" s="189" t="s">
        <v>28</v>
      </c>
      <c r="J1" s="279" t="s">
        <v>227</v>
      </c>
      <c r="K1" s="280"/>
      <c r="L1" s="281"/>
      <c r="M1" s="279" t="s">
        <v>228</v>
      </c>
      <c r="N1" s="280"/>
      <c r="O1" s="281"/>
      <c r="P1" s="276" t="s">
        <v>229</v>
      </c>
      <c r="Q1" s="282"/>
      <c r="R1" s="277"/>
      <c r="S1" s="274" t="s">
        <v>230</v>
      </c>
    </row>
    <row r="2" spans="1:24" x14ac:dyDescent="0.3">
      <c r="A2" s="276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5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tabSelected="1" topLeftCell="A80" zoomScale="76" zoomScaleNormal="76" workbookViewId="0">
      <selection activeCell="M105" sqref="M10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Gravity!AR134</f>
        <v>4.8081966169122303E-86</v>
      </c>
      <c r="G25" s="4" t="e">
        <f>Gravity!AS134</f>
        <v>#DIV/0!</v>
      </c>
      <c r="H25" s="4">
        <f>Gravity!AT134</f>
        <v>1100.6974275659832</v>
      </c>
      <c r="I25" s="4">
        <f>Gravity!AU134</f>
        <v>1005.5541702273536</v>
      </c>
      <c r="L25" t="s">
        <v>18</v>
      </c>
    </row>
    <row r="26" spans="2:36" ht="16.2" x14ac:dyDescent="0.3">
      <c r="E26" s="4" t="str">
        <f>Gravity!D135</f>
        <v>B</v>
      </c>
      <c r="F26" s="4" t="e">
        <f>Gravity!AR135</f>
        <v>#DIV/0!</v>
      </c>
      <c r="G26" s="4">
        <f>Gravity!AS135</f>
        <v>1.2826270721789799E-86</v>
      </c>
      <c r="H26" s="4">
        <f>Gravity!AT135</f>
        <v>1314.0099214257323</v>
      </c>
      <c r="I26" s="4">
        <f>Gravity!AU135</f>
        <v>1200.4281313999475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Gravity!AR136</f>
        <v>442.202072136536</v>
      </c>
      <c r="G27" s="4">
        <f>Gravity!AS136</f>
        <v>783.73408969948605</v>
      </c>
      <c r="H27" s="4">
        <f>Gravity!AT136</f>
        <v>7.9233342063138326E-87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Gravity!AR137</f>
        <v>472.00074502244286</v>
      </c>
      <c r="G28" s="4">
        <f>Gravity!AS137</f>
        <v>836.54758208239377</v>
      </c>
      <c r="H28" s="4" t="e">
        <f>Gravity!AT137</f>
        <v>#DIV/0!</v>
      </c>
      <c r="I28" s="4">
        <f>Gravity!AU137</f>
        <v>7.7262259657899581E-87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1100.6974275659832</v>
      </c>
      <c r="D36" s="31">
        <f>E36-H36</f>
        <v>0</v>
      </c>
      <c r="E36">
        <f>W6*G66+(W6*0.17/X6^3.8)*(G66^4.8/4.8)</f>
        <v>3350.0672254872097</v>
      </c>
      <c r="F36" s="284"/>
      <c r="G36" s="32" t="s">
        <v>62</v>
      </c>
      <c r="H36" s="33">
        <f>W6*G66+0.17*W6/X6^3.8*G66^4.8/4.8</f>
        <v>3350.0672254872097</v>
      </c>
      <c r="I36" s="32" t="s">
        <v>63</v>
      </c>
      <c r="J36" s="33">
        <f>W6*(1+0.17*(G66/X6)^3.8)</f>
        <v>2.5197535478417259</v>
      </c>
      <c r="K36" s="36">
        <v>1</v>
      </c>
      <c r="L36" s="37" t="s">
        <v>61</v>
      </c>
      <c r="M36" s="38" t="s">
        <v>64</v>
      </c>
      <c r="N36" s="39">
        <f>J36+J54+J51</f>
        <v>15.070766846962828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1100.6974275659834</v>
      </c>
      <c r="S36" s="42" t="s">
        <v>39</v>
      </c>
      <c r="T36" s="42">
        <f>I58</f>
        <v>1100.6974275659832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1005.5541702273536</v>
      </c>
      <c r="D37" s="31">
        <f t="shared" ref="D37:D54" si="2">E37-H37</f>
        <v>0</v>
      </c>
      <c r="E37">
        <f t="shared" ref="E37:E54" si="3">W7*G67+(W7*0.17/X7^3.8)*(G67^4.8/4.8)</f>
        <v>825.92737225193082</v>
      </c>
      <c r="F37" s="284"/>
      <c r="G37" s="46" t="s">
        <v>67</v>
      </c>
      <c r="H37" s="33">
        <f t="shared" ref="H37:H53" si="4">W7*G67+0.17*W7/X7^3.8*G67^4.8/4.8</f>
        <v>825.92737225193082</v>
      </c>
      <c r="I37" s="46" t="s">
        <v>68</v>
      </c>
      <c r="J37" s="33">
        <f t="shared" ref="J37:J54" si="5">W7*(1+0.17*(G67/X7)^3.8)</f>
        <v>2.5013528920050021</v>
      </c>
      <c r="K37" s="36">
        <v>2</v>
      </c>
      <c r="L37" s="48"/>
      <c r="M37" s="49" t="s">
        <v>69</v>
      </c>
      <c r="N37" s="50">
        <f>J36+J47+J39+J40+J51</f>
        <v>14.21264181529159</v>
      </c>
      <c r="O37" s="51" t="s">
        <v>70</v>
      </c>
      <c r="P37" s="41">
        <v>678.94378482785851</v>
      </c>
      <c r="Q37" s="252">
        <f t="shared" si="1"/>
        <v>678.94378482785851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1314.0099214257323</v>
      </c>
      <c r="D38" s="31">
        <f t="shared" si="2"/>
        <v>0</v>
      </c>
      <c r="E38">
        <f t="shared" si="3"/>
        <v>2756.8916866438863</v>
      </c>
      <c r="F38" s="284"/>
      <c r="G38" s="46" t="s">
        <v>72</v>
      </c>
      <c r="H38" s="33">
        <f t="shared" si="4"/>
        <v>2756.8916866438863</v>
      </c>
      <c r="I38" s="46" t="s">
        <v>73</v>
      </c>
      <c r="J38" s="33">
        <f t="shared" si="5"/>
        <v>2.5436422077018799</v>
      </c>
      <c r="K38" s="36">
        <v>3</v>
      </c>
      <c r="L38" s="48"/>
      <c r="M38" s="49" t="s">
        <v>74</v>
      </c>
      <c r="N38" s="50">
        <f>J36+J47+J39+J49+J43</f>
        <v>14.450578999304735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1200.4281313999475</v>
      </c>
      <c r="D39" s="31">
        <f t="shared" si="2"/>
        <v>0</v>
      </c>
      <c r="E39">
        <f t="shared" si="3"/>
        <v>8152.8588864052899</v>
      </c>
      <c r="F39" s="284"/>
      <c r="G39" s="46" t="s">
        <v>77</v>
      </c>
      <c r="H39" s="33">
        <f t="shared" si="4"/>
        <v>8152.8588864052899</v>
      </c>
      <c r="I39" s="46" t="s">
        <v>78</v>
      </c>
      <c r="J39" s="33">
        <f t="shared" si="5"/>
        <v>3.9305538783180465</v>
      </c>
      <c r="K39" s="36">
        <v>4</v>
      </c>
      <c r="L39" s="48"/>
      <c r="M39" s="49" t="s">
        <v>79</v>
      </c>
      <c r="N39" s="50">
        <f>J36+J47+J48+J42+J43</f>
        <v>14.464054936291115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3613.0877240465602</v>
      </c>
      <c r="F40" s="284"/>
      <c r="G40" s="46" t="s">
        <v>81</v>
      </c>
      <c r="H40" s="33">
        <f t="shared" si="4"/>
        <v>3613.0877240465602</v>
      </c>
      <c r="I40" s="46" t="s">
        <v>82</v>
      </c>
      <c r="J40" s="33">
        <f t="shared" si="5"/>
        <v>2.6191081448657298</v>
      </c>
      <c r="K40" s="36">
        <v>5</v>
      </c>
      <c r="L40" s="48"/>
      <c r="M40" s="49" t="s">
        <v>83</v>
      </c>
      <c r="N40" s="50">
        <f>J45+J38+J39+J40+J51</f>
        <v>14.211216694228689</v>
      </c>
      <c r="O40" s="51" t="s">
        <v>84</v>
      </c>
      <c r="P40" s="41">
        <v>421.75364273812494</v>
      </c>
      <c r="Q40" s="41">
        <f t="shared" si="1"/>
        <v>421.75364273812494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6266.5914916050951</v>
      </c>
      <c r="F41" s="284"/>
      <c r="G41" s="46" t="s">
        <v>85</v>
      </c>
      <c r="H41" s="33">
        <f t="shared" si="4"/>
        <v>6266.5914916050951</v>
      </c>
      <c r="I41" s="46" t="s">
        <v>86</v>
      </c>
      <c r="J41" s="33">
        <f t="shared" si="5"/>
        <v>4.272070533649476</v>
      </c>
      <c r="K41" s="36">
        <v>6</v>
      </c>
      <c r="L41" s="48"/>
      <c r="M41" s="49" t="s">
        <v>87</v>
      </c>
      <c r="N41" s="50">
        <f>J45+J38+J39+J49+J43</f>
        <v>14.449153878241834</v>
      </c>
      <c r="O41" s="51" t="s">
        <v>88</v>
      </c>
      <c r="P41" s="41">
        <v>-3.5527136788005009E-15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6274.5749156968295</v>
      </c>
      <c r="F42" s="284"/>
      <c r="G42" s="46" t="s">
        <v>89</v>
      </c>
      <c r="H42" s="33">
        <f t="shared" si="4"/>
        <v>6274.5749156968295</v>
      </c>
      <c r="I42" s="46" t="s">
        <v>90</v>
      </c>
      <c r="J42" s="33">
        <f t="shared" si="5"/>
        <v>2.7024713641651781</v>
      </c>
      <c r="K42" s="36">
        <v>7</v>
      </c>
      <c r="L42" s="48"/>
      <c r="M42" s="49" t="s">
        <v>91</v>
      </c>
      <c r="N42" s="50">
        <f>J45+J38+J48+J42+J43</f>
        <v>14.462629815228214</v>
      </c>
      <c r="O42" s="51" t="s">
        <v>92</v>
      </c>
      <c r="P42" s="41">
        <v>0</v>
      </c>
      <c r="Q42" s="41">
        <f t="shared" si="1"/>
        <v>0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2541.0065116361588</v>
      </c>
      <c r="F43" s="284"/>
      <c r="G43" s="46" t="s">
        <v>93</v>
      </c>
      <c r="H43" s="33">
        <f t="shared" si="4"/>
        <v>2541.0065116361588</v>
      </c>
      <c r="I43" s="46" t="s">
        <v>94</v>
      </c>
      <c r="J43" s="33">
        <f t="shared" si="5"/>
        <v>2.8992336846855076</v>
      </c>
      <c r="K43" s="36">
        <v>8</v>
      </c>
      <c r="L43" s="56"/>
      <c r="M43" s="57" t="s">
        <v>95</v>
      </c>
      <c r="N43" s="58">
        <f>J45+J46+J41+J42+J43</f>
        <v>14.94067474672209</v>
      </c>
      <c r="O43" s="59" t="s">
        <v>96</v>
      </c>
      <c r="P43" s="41">
        <v>0</v>
      </c>
      <c r="Q43" s="41">
        <f t="shared" si="1"/>
        <v>0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0</v>
      </c>
      <c r="F44" s="284"/>
      <c r="G44" s="46" t="s">
        <v>97</v>
      </c>
      <c r="H44" s="33">
        <f t="shared" si="4"/>
        <v>0</v>
      </c>
      <c r="I44" s="46" t="s">
        <v>98</v>
      </c>
      <c r="J44" s="33">
        <f t="shared" si="5"/>
        <v>2.5</v>
      </c>
      <c r="K44" s="36">
        <v>9</v>
      </c>
      <c r="L44" s="37" t="s">
        <v>66</v>
      </c>
      <c r="M44" s="38" t="s">
        <v>99</v>
      </c>
      <c r="N44" s="39">
        <f>J36+J47+J39+J49+J50</f>
        <v>14.445605620572595</v>
      </c>
      <c r="O44" s="40" t="s">
        <v>100</v>
      </c>
      <c r="P44" s="41">
        <v>529.1870052782773</v>
      </c>
      <c r="Q44" s="41">
        <f t="shared" si="1"/>
        <v>529.1870052782773</v>
      </c>
      <c r="R44" s="42">
        <f>G59</f>
        <v>1005.5541702273536</v>
      </c>
      <c r="S44" s="42" t="s">
        <v>39</v>
      </c>
      <c r="T44" s="42">
        <f>I59</f>
        <v>1005.5541702273536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1931.7771655402685</v>
      </c>
      <c r="F45" s="284"/>
      <c r="G45" s="46" t="s">
        <v>101</v>
      </c>
      <c r="H45" s="33">
        <f t="shared" si="4"/>
        <v>1931.7771655402685</v>
      </c>
      <c r="I45" s="46" t="s">
        <v>102</v>
      </c>
      <c r="J45" s="33">
        <f t="shared" si="5"/>
        <v>2.5668991642219297</v>
      </c>
      <c r="K45" s="36">
        <v>10</v>
      </c>
      <c r="L45" s="48"/>
      <c r="M45" s="49" t="s">
        <v>103</v>
      </c>
      <c r="N45" s="50">
        <f>J36+J47+J48+J42+J50</f>
        <v>14.459081557558974</v>
      </c>
      <c r="O45" s="51" t="s">
        <v>104</v>
      </c>
      <c r="P45" s="41">
        <v>129.69386813953997</v>
      </c>
      <c r="Q45" s="41">
        <f t="shared" si="1"/>
        <v>129.69386813953997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0</v>
      </c>
      <c r="F46" s="284"/>
      <c r="G46" s="46" t="s">
        <v>105</v>
      </c>
      <c r="H46" s="33">
        <f t="shared" si="4"/>
        <v>0</v>
      </c>
      <c r="I46" s="46" t="s">
        <v>106</v>
      </c>
      <c r="J46" s="33">
        <f t="shared" si="5"/>
        <v>2.5</v>
      </c>
      <c r="K46" s="36">
        <v>11</v>
      </c>
      <c r="L46" s="48"/>
      <c r="M46" s="49" t="s">
        <v>107</v>
      </c>
      <c r="N46" s="50">
        <f>J45+J38+J39+J49+J50</f>
        <v>14.444180499509693</v>
      </c>
      <c r="O46" s="51" t="s">
        <v>108</v>
      </c>
      <c r="P46" s="41">
        <v>192.28628445678964</v>
      </c>
      <c r="Q46" s="41">
        <f t="shared" si="1"/>
        <v>192.28628445678964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3370.2626355776097</v>
      </c>
      <c r="F47" s="284"/>
      <c r="G47" s="46" t="s">
        <v>109</v>
      </c>
      <c r="H47" s="33">
        <f t="shared" si="4"/>
        <v>3370.2626355776097</v>
      </c>
      <c r="I47" s="46" t="s">
        <v>110</v>
      </c>
      <c r="J47" s="33">
        <f t="shared" si="5"/>
        <v>2.5922129451449836</v>
      </c>
      <c r="K47" s="36">
        <v>12</v>
      </c>
      <c r="L47" s="48"/>
      <c r="M47" s="49" t="s">
        <v>111</v>
      </c>
      <c r="N47" s="50">
        <f>J45+J38+J48+J42+J50</f>
        <v>14.457656436496073</v>
      </c>
      <c r="O47" s="51" t="s">
        <v>112</v>
      </c>
      <c r="P47" s="41">
        <v>154.38701235274664</v>
      </c>
      <c r="Q47" s="41">
        <f t="shared" si="1"/>
        <v>154.38701235274664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1065.3259924781557</v>
      </c>
      <c r="F48" s="284"/>
      <c r="G48" s="46" t="s">
        <v>113</v>
      </c>
      <c r="H48" s="33">
        <f t="shared" si="4"/>
        <v>1065.3259924781557</v>
      </c>
      <c r="I48" s="46" t="s">
        <v>114</v>
      </c>
      <c r="J48" s="33">
        <f t="shared" si="5"/>
        <v>3.7503833944537197</v>
      </c>
      <c r="K48" s="36">
        <v>13</v>
      </c>
      <c r="L48" s="48"/>
      <c r="M48" s="49" t="s">
        <v>115</v>
      </c>
      <c r="N48" s="50">
        <f>J45+J46+J41+J42+J50</f>
        <v>14.93570136798995</v>
      </c>
      <c r="O48" s="51" t="s">
        <v>116</v>
      </c>
      <c r="P48" s="41">
        <v>0</v>
      </c>
      <c r="Q48" s="41">
        <f t="shared" si="1"/>
        <v>0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1805.0096745220042</v>
      </c>
      <c r="F49" s="284"/>
      <c r="G49" s="46" t="s">
        <v>117</v>
      </c>
      <c r="H49" s="33">
        <f t="shared" si="4"/>
        <v>1805.0096745220042</v>
      </c>
      <c r="I49" s="46" t="s">
        <v>118</v>
      </c>
      <c r="J49" s="33">
        <f t="shared" si="5"/>
        <v>2.5088249433144711</v>
      </c>
      <c r="K49" s="36">
        <v>14</v>
      </c>
      <c r="L49" s="56"/>
      <c r="M49" s="57" t="s">
        <v>119</v>
      </c>
      <c r="N49" s="58">
        <f>J45+J46+J53+J44</f>
        <v>15.06689916422193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5696.1497758541973</v>
      </c>
      <c r="F50" s="284"/>
      <c r="G50" s="46" t="s">
        <v>121</v>
      </c>
      <c r="H50" s="33">
        <f t="shared" si="4"/>
        <v>5696.1497758541973</v>
      </c>
      <c r="I50" s="46" t="s">
        <v>122</v>
      </c>
      <c r="J50" s="33">
        <f t="shared" si="5"/>
        <v>2.8942603059533663</v>
      </c>
      <c r="K50" s="36">
        <v>15</v>
      </c>
      <c r="L50" s="37" t="s">
        <v>71</v>
      </c>
      <c r="M50" s="38" t="s">
        <v>123</v>
      </c>
      <c r="N50" s="39">
        <f>J37+J46+J41+J42+J43</f>
        <v>14.875128474505162</v>
      </c>
      <c r="O50" s="40" t="s">
        <v>124</v>
      </c>
      <c r="P50" s="41">
        <v>0</v>
      </c>
      <c r="Q50" s="41">
        <f t="shared" si="1"/>
        <v>0</v>
      </c>
      <c r="R50" s="42">
        <f>G60</f>
        <v>1314.009921425732</v>
      </c>
      <c r="S50" s="42" t="s">
        <v>39</v>
      </c>
      <c r="T50" s="42">
        <f>I60</f>
        <v>1314.0099214257323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3592.7865064742928</v>
      </c>
      <c r="F51" s="284"/>
      <c r="G51" s="46" t="s">
        <v>125</v>
      </c>
      <c r="H51" s="33">
        <f t="shared" si="4"/>
        <v>3592.7865064742928</v>
      </c>
      <c r="I51" s="46" t="s">
        <v>126</v>
      </c>
      <c r="J51" s="33">
        <f t="shared" si="5"/>
        <v>2.5510132991211023</v>
      </c>
      <c r="K51" s="36">
        <v>16</v>
      </c>
      <c r="L51" s="48"/>
      <c r="M51" s="49" t="s">
        <v>127</v>
      </c>
      <c r="N51" s="50">
        <f>J37+J38+J39+J40+J51</f>
        <v>14.145670422011762</v>
      </c>
      <c r="O51" s="51" t="s">
        <v>128</v>
      </c>
      <c r="P51" s="41">
        <v>330.33370674820213</v>
      </c>
      <c r="Q51" s="41">
        <f t="shared" si="1"/>
        <v>330.33370674820213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6266.5914916050951</v>
      </c>
      <c r="F52" s="284"/>
      <c r="G52" s="46" t="s">
        <v>129</v>
      </c>
      <c r="H52" s="33">
        <f t="shared" si="4"/>
        <v>6266.5914916050951</v>
      </c>
      <c r="I52" s="46" t="s">
        <v>130</v>
      </c>
      <c r="J52" s="33">
        <f t="shared" si="5"/>
        <v>4.272070533649476</v>
      </c>
      <c r="K52" s="36">
        <v>17</v>
      </c>
      <c r="L52" s="48"/>
      <c r="M52" s="49" t="s">
        <v>131</v>
      </c>
      <c r="N52" s="50">
        <f>J37+J38+J39+J49+J43</f>
        <v>14.383607606024906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0</v>
      </c>
      <c r="F53" s="284"/>
      <c r="G53" s="46" t="s">
        <v>133</v>
      </c>
      <c r="H53" s="33">
        <f t="shared" si="4"/>
        <v>0</v>
      </c>
      <c r="I53" s="46" t="s">
        <v>134</v>
      </c>
      <c r="J53" s="33">
        <f t="shared" si="5"/>
        <v>7.5</v>
      </c>
      <c r="K53" s="36">
        <v>18</v>
      </c>
      <c r="L53" s="48"/>
      <c r="M53" s="49" t="s">
        <v>135</v>
      </c>
      <c r="N53" s="50">
        <f>J37+J38+J48+J42+J43</f>
        <v>14.397083543011286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5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14.145846116149636</v>
      </c>
      <c r="O54" s="59" t="s">
        <v>140</v>
      </c>
      <c r="P54" s="41">
        <v>983.67621467752997</v>
      </c>
      <c r="Q54" s="41">
        <f t="shared" si="1"/>
        <v>983.67621467752997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57508.909055824581</v>
      </c>
      <c r="K55" s="36">
        <v>20</v>
      </c>
      <c r="L55" s="37" t="s">
        <v>76</v>
      </c>
      <c r="M55" s="38" t="s">
        <v>142</v>
      </c>
      <c r="N55" s="39">
        <f>J37+J38+J39+J49+J50</f>
        <v>14.378634227292766</v>
      </c>
      <c r="O55" s="40" t="s">
        <v>143</v>
      </c>
      <c r="P55" s="41">
        <v>0</v>
      </c>
      <c r="Q55" s="41">
        <f t="shared" si="1"/>
        <v>0</v>
      </c>
      <c r="R55" s="42">
        <f>G61</f>
        <v>1200.4281352247215</v>
      </c>
      <c r="S55" s="42" t="s">
        <v>39</v>
      </c>
      <c r="T55" s="42">
        <f>I61</f>
        <v>1200.4281313999475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14.392110164279146</v>
      </c>
      <c r="O56" s="51" t="s">
        <v>145</v>
      </c>
      <c r="P56" s="41">
        <v>0</v>
      </c>
      <c r="Q56" s="41">
        <f t="shared" si="1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14.870155095773022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1100.6974275659834</v>
      </c>
      <c r="H58" s="72" t="s">
        <v>39</v>
      </c>
      <c r="I58" s="73">
        <f>C36</f>
        <v>1100.6974275659832</v>
      </c>
      <c r="K58" s="36">
        <v>23</v>
      </c>
      <c r="L58" s="48"/>
      <c r="M58" s="49" t="s">
        <v>149</v>
      </c>
      <c r="N58" s="50">
        <f>J37+J46+J53+J44</f>
        <v>15.001352892005002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1005.5541702273536</v>
      </c>
      <c r="H59" s="72" t="s">
        <v>39</v>
      </c>
      <c r="I59" s="73">
        <f t="shared" ref="I59:I61" si="6">C37</f>
        <v>1005.5541702273536</v>
      </c>
      <c r="K59" s="36">
        <v>24</v>
      </c>
      <c r="L59" s="48"/>
      <c r="M59" s="49" t="s">
        <v>151</v>
      </c>
      <c r="N59" s="50">
        <f>J52+J53+J44</f>
        <v>14.272070533649476</v>
      </c>
      <c r="O59" s="51" t="s">
        <v>152</v>
      </c>
      <c r="P59" s="41">
        <v>0</v>
      </c>
      <c r="Q59" s="41">
        <f t="shared" si="1"/>
        <v>0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1314.009921425732</v>
      </c>
      <c r="H60" s="72" t="s">
        <v>39</v>
      </c>
      <c r="I60" s="73">
        <f t="shared" si="6"/>
        <v>1314.0099214257323</v>
      </c>
      <c r="K60" s="36">
        <v>25</v>
      </c>
      <c r="L60" s="56"/>
      <c r="M60" s="57" t="s">
        <v>153</v>
      </c>
      <c r="N60" s="58">
        <f>J52+J41+J42+J50</f>
        <v>14.140872737417496</v>
      </c>
      <c r="O60" s="59" t="s">
        <v>154</v>
      </c>
      <c r="P60" s="41">
        <v>1200.4281352247215</v>
      </c>
      <c r="Q60" s="75">
        <f t="shared" si="1"/>
        <v>1200.4281352247215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1200.4281352247215</v>
      </c>
      <c r="H61" s="78" t="s">
        <v>39</v>
      </c>
      <c r="I61" s="73">
        <f t="shared" si="6"/>
        <v>1200.4281313999475</v>
      </c>
      <c r="K61" s="290" t="s">
        <v>155</v>
      </c>
      <c r="L61" s="290"/>
      <c r="M61" s="290"/>
      <c r="N61" s="80">
        <f>SUM(N36:N60)</f>
        <v>363.07337419073997</v>
      </c>
      <c r="U61" s="81" t="s">
        <v>156</v>
      </c>
      <c r="V61" s="82">
        <f>SUMPRODUCT($Q$36:$Q$60,V36:V60)</f>
        <v>1337.8246582456759</v>
      </c>
      <c r="W61" s="82">
        <f>SUMPRODUCT($Q$36:$Q$60,W36:W60)</f>
        <v>330.33370674820213</v>
      </c>
      <c r="X61" s="82">
        <f t="shared" ref="X61:AN61" si="7">SUMPRODUCT($Q$36:$Q$60,X36:X60)</f>
        <v>1098.7606462958634</v>
      </c>
      <c r="Y61" s="82">
        <f t="shared" si="7"/>
        <v>2152.5044240492525</v>
      </c>
      <c r="Z61" s="82">
        <f t="shared" si="7"/>
        <v>1431.0311343141855</v>
      </c>
      <c r="AA61" s="82">
        <f t="shared" si="7"/>
        <v>2184.1043499022517</v>
      </c>
      <c r="AB61" s="82">
        <f t="shared" si="7"/>
        <v>2468.1852303945379</v>
      </c>
      <c r="AC61" s="82">
        <f t="shared" si="7"/>
        <v>983.67621467752997</v>
      </c>
      <c r="AD61" s="82">
        <f t="shared" si="7"/>
        <v>0</v>
      </c>
      <c r="AE61" s="82">
        <f t="shared" si="7"/>
        <v>768.42693954766116</v>
      </c>
      <c r="AF61" s="82">
        <f t="shared" si="7"/>
        <v>0</v>
      </c>
      <c r="AG61" s="82">
        <f t="shared" si="7"/>
        <v>1337.8246582456759</v>
      </c>
      <c r="AH61" s="82">
        <f t="shared" si="7"/>
        <v>284.08088049228661</v>
      </c>
      <c r="AI61" s="82">
        <f t="shared" si="7"/>
        <v>721.47328973506694</v>
      </c>
      <c r="AJ61" s="82">
        <f t="shared" si="7"/>
        <v>2205.9823054520748</v>
      </c>
      <c r="AK61" s="82">
        <f t="shared" si="7"/>
        <v>1431.0311343141855</v>
      </c>
      <c r="AL61" s="82">
        <f t="shared" si="7"/>
        <v>2184.1043499022517</v>
      </c>
      <c r="AM61" s="82">
        <f t="shared" si="7"/>
        <v>0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0.44594155274855862</v>
      </c>
      <c r="W64">
        <f t="shared" ref="W64:AN64" si="8">W61/W63</f>
        <v>0.22022247116546809</v>
      </c>
      <c r="X64">
        <f t="shared" si="8"/>
        <v>0.54938032314793173</v>
      </c>
      <c r="Y64">
        <f t="shared" si="8"/>
        <v>0.71750147468308423</v>
      </c>
      <c r="Z64">
        <f t="shared" si="8"/>
        <v>0.71551556715709275</v>
      </c>
      <c r="AA64">
        <f t="shared" si="8"/>
        <v>1.4560695666015011</v>
      </c>
      <c r="AB64">
        <f t="shared" si="8"/>
        <v>0.82272841013151266</v>
      </c>
      <c r="AC64">
        <f t="shared" si="8"/>
        <v>0.98367621467752997</v>
      </c>
      <c r="AD64">
        <f t="shared" si="8"/>
        <v>0</v>
      </c>
      <c r="AE64">
        <f t="shared" si="8"/>
        <v>0.61474155163812894</v>
      </c>
      <c r="AF64">
        <f t="shared" si="8"/>
        <v>0</v>
      </c>
      <c r="AG64">
        <f t="shared" si="8"/>
        <v>0.66891232912283793</v>
      </c>
      <c r="AH64">
        <f t="shared" si="8"/>
        <v>0.14204044024614332</v>
      </c>
      <c r="AI64">
        <f t="shared" si="8"/>
        <v>0.36073664486753348</v>
      </c>
      <c r="AJ64">
        <f t="shared" si="8"/>
        <v>0.98043658020092217</v>
      </c>
      <c r="AK64">
        <f t="shared" si="8"/>
        <v>0.57241245372567418</v>
      </c>
      <c r="AL64">
        <f t="shared" si="8"/>
        <v>1.4560695666015011</v>
      </c>
      <c r="AM64">
        <f t="shared" si="8"/>
        <v>0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1337.8246582456759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330.33370674820213</v>
      </c>
      <c r="H67" s="6"/>
      <c r="U67" t="s">
        <v>162</v>
      </c>
      <c r="V67" s="86">
        <f>AA15*(1+0.17*(V61/AA16)^3.8)</f>
        <v>2.5197535478417259</v>
      </c>
      <c r="W67" s="86">
        <f t="shared" ref="W67:AN67" si="9">AB15*(1+0.17*(W61/AB16)^3.8)</f>
        <v>2.5013528920050021</v>
      </c>
      <c r="X67" s="86">
        <f t="shared" si="9"/>
        <v>2.5436422077018799</v>
      </c>
      <c r="Y67" s="86">
        <f t="shared" si="9"/>
        <v>3.9305538783180465</v>
      </c>
      <c r="Z67" s="86">
        <f t="shared" si="9"/>
        <v>2.6191081448657298</v>
      </c>
      <c r="AA67" s="86">
        <f t="shared" si="9"/>
        <v>4.272070533649476</v>
      </c>
      <c r="AB67" s="86">
        <f t="shared" si="9"/>
        <v>2.7024713641651781</v>
      </c>
      <c r="AC67" s="86">
        <f t="shared" si="9"/>
        <v>2.8992336846855076</v>
      </c>
      <c r="AD67" s="86">
        <f t="shared" si="9"/>
        <v>2.5</v>
      </c>
      <c r="AE67" s="86">
        <f t="shared" si="9"/>
        <v>2.5668991642219297</v>
      </c>
      <c r="AF67" s="86">
        <f t="shared" si="9"/>
        <v>2.5</v>
      </c>
      <c r="AG67" s="86">
        <f t="shared" si="9"/>
        <v>2.5922129451449836</v>
      </c>
      <c r="AH67" s="86">
        <f t="shared" si="9"/>
        <v>3.7503833944537197</v>
      </c>
      <c r="AI67" s="86">
        <f t="shared" si="9"/>
        <v>2.5088249433144711</v>
      </c>
      <c r="AJ67" s="86">
        <f t="shared" si="9"/>
        <v>2.8942603059533663</v>
      </c>
      <c r="AK67" s="86">
        <f t="shared" si="9"/>
        <v>2.5510132991211023</v>
      </c>
      <c r="AL67" s="86">
        <f t="shared" si="9"/>
        <v>4.272070533649476</v>
      </c>
      <c r="AM67" s="86">
        <f t="shared" si="9"/>
        <v>7.5</v>
      </c>
      <c r="AN67" s="86">
        <f t="shared" si="9"/>
        <v>10</v>
      </c>
    </row>
    <row r="68" spans="6:40" x14ac:dyDescent="0.3">
      <c r="F68" s="4" t="s">
        <v>44</v>
      </c>
      <c r="G68" s="4">
        <f>X61</f>
        <v>1098.7606462958634</v>
      </c>
      <c r="H68" s="6"/>
    </row>
    <row r="69" spans="6:40" x14ac:dyDescent="0.3">
      <c r="F69" s="4" t="s">
        <v>45</v>
      </c>
      <c r="G69" s="4">
        <f>Y61</f>
        <v>2152.5044240492525</v>
      </c>
      <c r="H69" s="6"/>
    </row>
    <row r="70" spans="6:40" x14ac:dyDescent="0.3">
      <c r="F70" s="4" t="s">
        <v>46</v>
      </c>
      <c r="G70" s="4">
        <f>Z61</f>
        <v>1431.0311343141855</v>
      </c>
      <c r="U70" s="43" t="s">
        <v>65</v>
      </c>
      <c r="V70">
        <f t="shared" ref="V70:V94" si="10">SUMPRODUCT($V$67:$AN$67,V36:AN36)</f>
        <v>15.070766846962828</v>
      </c>
      <c r="X70">
        <v>15.000195603366421</v>
      </c>
    </row>
    <row r="71" spans="6:40" x14ac:dyDescent="0.3">
      <c r="F71" s="4" t="s">
        <v>47</v>
      </c>
      <c r="G71" s="4">
        <f>AA61</f>
        <v>2184.1043499022517</v>
      </c>
      <c r="U71" s="43" t="s">
        <v>70</v>
      </c>
      <c r="V71">
        <f t="shared" si="10"/>
        <v>14.212641815291587</v>
      </c>
      <c r="X71">
        <v>13.75090229828113</v>
      </c>
    </row>
    <row r="72" spans="6:40" x14ac:dyDescent="0.3">
      <c r="F72" s="4" t="s">
        <v>48</v>
      </c>
      <c r="G72" s="4">
        <f>AB61</f>
        <v>2468.1852303945379</v>
      </c>
      <c r="U72" s="43" t="s">
        <v>75</v>
      </c>
      <c r="V72">
        <f t="shared" si="10"/>
        <v>14.450578999304733</v>
      </c>
      <c r="X72">
        <v>14.225219683523857</v>
      </c>
    </row>
    <row r="73" spans="6:40" x14ac:dyDescent="0.3">
      <c r="F73" s="4" t="s">
        <v>49</v>
      </c>
      <c r="G73" s="4">
        <f>AC61</f>
        <v>983.67621467752997</v>
      </c>
      <c r="U73" s="43" t="s">
        <v>80</v>
      </c>
      <c r="V73">
        <f t="shared" si="10"/>
        <v>14.464054936291117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3" t="s">
        <v>84</v>
      </c>
      <c r="V74">
        <f t="shared" si="10"/>
        <v>14.211216694228689</v>
      </c>
      <c r="X74">
        <v>13.805151472614</v>
      </c>
    </row>
    <row r="75" spans="6:40" x14ac:dyDescent="0.3">
      <c r="F75" s="4" t="s">
        <v>51</v>
      </c>
      <c r="G75" s="4">
        <f>AE61</f>
        <v>768.42693954766116</v>
      </c>
      <c r="U75" s="43" t="s">
        <v>88</v>
      </c>
      <c r="V75">
        <f t="shared" si="10"/>
        <v>14.449153878241834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3" t="s">
        <v>92</v>
      </c>
      <c r="V76">
        <f t="shared" si="10"/>
        <v>14.462629815228215</v>
      </c>
      <c r="X76">
        <v>14.326575531725375</v>
      </c>
    </row>
    <row r="77" spans="6:40" x14ac:dyDescent="0.3">
      <c r="F77" s="4" t="s">
        <v>53</v>
      </c>
      <c r="G77" s="4">
        <f>AG61</f>
        <v>1337.8246582456759</v>
      </c>
      <c r="U77" s="43" t="s">
        <v>96</v>
      </c>
      <c r="V77">
        <f t="shared" si="10"/>
        <v>14.940674746722092</v>
      </c>
      <c r="X77">
        <v>13.750902037729439</v>
      </c>
    </row>
    <row r="78" spans="6:40" x14ac:dyDescent="0.3">
      <c r="F78" s="4" t="s">
        <v>54</v>
      </c>
      <c r="G78" s="4">
        <f>AH61</f>
        <v>284.08088049228661</v>
      </c>
      <c r="U78" s="43" t="s">
        <v>100</v>
      </c>
      <c r="V78">
        <f t="shared" si="10"/>
        <v>14.445605620572595</v>
      </c>
      <c r="X78">
        <v>13.750771910176033</v>
      </c>
    </row>
    <row r="79" spans="6:40" x14ac:dyDescent="0.3">
      <c r="F79" s="4" t="s">
        <v>55</v>
      </c>
      <c r="G79" s="4">
        <f>AI61</f>
        <v>721.47328973506694</v>
      </c>
      <c r="U79" s="43" t="s">
        <v>104</v>
      </c>
      <c r="V79">
        <f t="shared" si="10"/>
        <v>14.459081557558974</v>
      </c>
      <c r="X79">
        <v>13.801434953032715</v>
      </c>
    </row>
    <row r="80" spans="6:40" x14ac:dyDescent="0.3">
      <c r="F80" s="4" t="s">
        <v>56</v>
      </c>
      <c r="G80" s="4">
        <f>AJ61</f>
        <v>2205.9823054520748</v>
      </c>
      <c r="U80" s="43" t="s">
        <v>108</v>
      </c>
      <c r="V80">
        <f t="shared" si="10"/>
        <v>14.444180499509693</v>
      </c>
      <c r="X80">
        <v>13.808577453496937</v>
      </c>
    </row>
    <row r="81" spans="6:24" x14ac:dyDescent="0.3">
      <c r="F81" s="4" t="s">
        <v>57</v>
      </c>
      <c r="G81" s="4">
        <f>AK61</f>
        <v>1431.0311343141855</v>
      </c>
      <c r="U81" s="43" t="s">
        <v>112</v>
      </c>
      <c r="V81">
        <f t="shared" si="10"/>
        <v>14.457656436496073</v>
      </c>
      <c r="X81">
        <v>13.855684127365585</v>
      </c>
    </row>
    <row r="82" spans="6:24" x14ac:dyDescent="0.3">
      <c r="F82" s="4" t="s">
        <v>58</v>
      </c>
      <c r="G82" s="4">
        <f>AL61</f>
        <v>2184.1043499022517</v>
      </c>
      <c r="U82" s="43" t="s">
        <v>116</v>
      </c>
      <c r="V82">
        <f t="shared" si="10"/>
        <v>14.93570136798995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3" t="s">
        <v>120</v>
      </c>
      <c r="V83">
        <f t="shared" si="10"/>
        <v>15.06689916422193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14.875128474505162</v>
      </c>
      <c r="X84">
        <v>13.696318465991869</v>
      </c>
    </row>
    <row r="85" spans="6:24" x14ac:dyDescent="0.3">
      <c r="U85" s="43" t="s">
        <v>128</v>
      </c>
      <c r="V85">
        <f t="shared" si="10"/>
        <v>14.145670422011762</v>
      </c>
      <c r="X85">
        <v>13.75056790087643</v>
      </c>
    </row>
    <row r="86" spans="6:24" x14ac:dyDescent="0.3">
      <c r="U86" s="43" t="s">
        <v>132</v>
      </c>
      <c r="V86">
        <f t="shared" si="10"/>
        <v>14.383607606024906</v>
      </c>
      <c r="X86">
        <v>14.224885286119157</v>
      </c>
    </row>
    <row r="87" spans="6:24" x14ac:dyDescent="0.3">
      <c r="U87" s="43" t="s">
        <v>136</v>
      </c>
      <c r="V87">
        <f t="shared" si="10"/>
        <v>14.397083543011288</v>
      </c>
      <c r="X87">
        <v>14.271991959987805</v>
      </c>
    </row>
    <row r="88" spans="6:24" x14ac:dyDescent="0.3">
      <c r="U88" s="43" t="s">
        <v>140</v>
      </c>
      <c r="V88">
        <f t="shared" si="10"/>
        <v>14.145846116149638</v>
      </c>
      <c r="X88">
        <v>11.68222407686552</v>
      </c>
    </row>
    <row r="89" spans="6:24" x14ac:dyDescent="0.3">
      <c r="U89" s="43" t="s">
        <v>143</v>
      </c>
      <c r="V89">
        <f t="shared" si="10"/>
        <v>14.378634227292766</v>
      </c>
      <c r="X89">
        <v>13.753993881759367</v>
      </c>
    </row>
    <row r="90" spans="6:24" x14ac:dyDescent="0.3">
      <c r="U90" s="43" t="s">
        <v>145</v>
      </c>
      <c r="V90">
        <f t="shared" si="10"/>
        <v>14.392110164279146</v>
      </c>
      <c r="X90">
        <v>13.801100555628015</v>
      </c>
    </row>
    <row r="91" spans="6:24" x14ac:dyDescent="0.3">
      <c r="U91" s="43" t="s">
        <v>148</v>
      </c>
      <c r="V91">
        <f t="shared" si="10"/>
        <v>14.870155095773022</v>
      </c>
      <c r="X91">
        <v>13.225427061632079</v>
      </c>
    </row>
    <row r="92" spans="6:24" x14ac:dyDescent="0.3">
      <c r="U92" s="43" t="s">
        <v>150</v>
      </c>
      <c r="V92">
        <f t="shared" si="10"/>
        <v>15.001352892005002</v>
      </c>
      <c r="X92">
        <v>15.239521451121469</v>
      </c>
    </row>
    <row r="93" spans="6:24" x14ac:dyDescent="0.3">
      <c r="U93" s="43" t="s">
        <v>152</v>
      </c>
      <c r="V93">
        <f t="shared" si="10"/>
        <v>14.272070533649476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14.140872737417496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2.5197535478417259</v>
      </c>
      <c r="K97" s="4" t="s">
        <v>61</v>
      </c>
      <c r="L97" s="4" t="s">
        <v>95</v>
      </c>
      <c r="M97" s="80">
        <f>MIN(N36:N43)</f>
        <v>14.211216694228689</v>
      </c>
      <c r="N97" s="143" t="s">
        <v>11</v>
      </c>
      <c r="O97" s="4">
        <v>15</v>
      </c>
      <c r="P97" s="4">
        <v>99999</v>
      </c>
      <c r="Q97" s="80">
        <f>M97</f>
        <v>14.211216694228689</v>
      </c>
      <c r="R97" s="253">
        <f>M98</f>
        <v>14.444180499509693</v>
      </c>
    </row>
    <row r="98" spans="8:18" x14ac:dyDescent="0.3">
      <c r="H98" s="245"/>
      <c r="I98" s="4" t="str">
        <f t="shared" si="11"/>
        <v>t2</v>
      </c>
      <c r="J98" s="4">
        <f t="shared" si="12"/>
        <v>2.5013528920050021</v>
      </c>
      <c r="K98" s="4" t="s">
        <v>66</v>
      </c>
      <c r="L98" s="4" t="s">
        <v>115</v>
      </c>
      <c r="M98" s="80">
        <f>MIN(N44:N49)</f>
        <v>14.444180499509693</v>
      </c>
      <c r="N98" s="143" t="s">
        <v>12</v>
      </c>
      <c r="O98" s="4">
        <v>99999</v>
      </c>
      <c r="P98" s="4">
        <v>15</v>
      </c>
      <c r="Q98" s="80">
        <f>M99</f>
        <v>14.145670422011762</v>
      </c>
      <c r="R98" s="253">
        <f>M100</f>
        <v>14.140872737417496</v>
      </c>
    </row>
    <row r="99" spans="8:18" x14ac:dyDescent="0.3">
      <c r="H99" s="245"/>
      <c r="I99" s="4" t="str">
        <f t="shared" si="11"/>
        <v>t3</v>
      </c>
      <c r="J99" s="4">
        <f t="shared" si="12"/>
        <v>2.5436422077018799</v>
      </c>
      <c r="K99" s="4" t="s">
        <v>71</v>
      </c>
      <c r="L99" s="4" t="s">
        <v>139</v>
      </c>
      <c r="M99" s="80">
        <f>MIN(N50:N54)</f>
        <v>14.145670422011762</v>
      </c>
      <c r="N99" s="143" t="s">
        <v>13</v>
      </c>
      <c r="O99" s="80">
        <f>M101</f>
        <v>14.211216694228689</v>
      </c>
      <c r="P99" s="80">
        <f>M102</f>
        <v>14.145670422011762</v>
      </c>
      <c r="Q99" s="4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3.9305538783180465</v>
      </c>
      <c r="K100" s="4" t="s">
        <v>76</v>
      </c>
      <c r="L100" s="4" t="s">
        <v>153</v>
      </c>
      <c r="M100" s="80">
        <f>MIN(N55:N60)</f>
        <v>14.140872737417496</v>
      </c>
      <c r="N100" s="143" t="s">
        <v>14</v>
      </c>
      <c r="O100" s="80">
        <f>M104</f>
        <v>14.444180499509693</v>
      </c>
      <c r="P100" s="80">
        <f>M105</f>
        <v>14.140872737417496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2.6191081448657298</v>
      </c>
      <c r="K101" s="4" t="s">
        <v>262</v>
      </c>
      <c r="L101" s="4" t="s">
        <v>261</v>
      </c>
      <c r="M101" s="80">
        <f>M97</f>
        <v>14.211216694228689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4.272070533649476</v>
      </c>
      <c r="K102" s="4" t="s">
        <v>260</v>
      </c>
      <c r="L102" s="4" t="s">
        <v>259</v>
      </c>
      <c r="M102" s="80">
        <f>M99</f>
        <v>14.145670422011762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2.7024713641651781</v>
      </c>
      <c r="K103" s="4" t="s">
        <v>258</v>
      </c>
      <c r="L103" s="4" t="s">
        <v>257</v>
      </c>
      <c r="M103" s="4">
        <f>99999</f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2.8992336846855076</v>
      </c>
      <c r="K104" s="4" t="s">
        <v>256</v>
      </c>
      <c r="L104" s="4" t="s">
        <v>255</v>
      </c>
      <c r="M104" s="80">
        <f>M98</f>
        <v>14.444180499509693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</v>
      </c>
      <c r="K105" s="4" t="s">
        <v>254</v>
      </c>
      <c r="L105" s="4" t="s">
        <v>253</v>
      </c>
      <c r="M105" s="80">
        <f>M100</f>
        <v>14.140872737417496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2.5668991642219297</v>
      </c>
      <c r="K106" s="4" t="s">
        <v>252</v>
      </c>
      <c r="L106" s="4" t="s">
        <v>251</v>
      </c>
      <c r="M106" s="4">
        <f>99999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2.5922129451449836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3.7503833944537197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2.5088249433144711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2.8942603059533663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2.5510132991211023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4.272070533649476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34" zoomScale="85" zoomScaleNormal="85" workbookViewId="0">
      <selection activeCell="O55" sqref="O5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6" t="s">
        <v>2</v>
      </c>
      <c r="G35" s="286" t="s">
        <v>33</v>
      </c>
      <c r="H35" s="287"/>
      <c r="I35" s="291" t="s">
        <v>2</v>
      </c>
      <c r="J35" s="287"/>
      <c r="K35" s="21" t="s">
        <v>34</v>
      </c>
      <c r="L35" s="288" t="s">
        <v>32</v>
      </c>
      <c r="M35" s="292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4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3.3951471201713774E-84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4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3.1016737749385358E-84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4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1.0936126362280202E-84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4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9.9908178163384759E-85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4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3" t="s">
        <v>155</v>
      </c>
      <c r="L40" s="294"/>
      <c r="M40" s="295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4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4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3.3951471201713774E-84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3.1016737749385358E-84</v>
      </c>
    </row>
    <row r="48" spans="1:27" x14ac:dyDescent="0.3">
      <c r="A48" t="s">
        <v>61</v>
      </c>
      <c r="B48">
        <f>D54</f>
        <v>3.3951471201713774E-84</v>
      </c>
      <c r="C48" s="6"/>
      <c r="F48" t="s">
        <v>71</v>
      </c>
      <c r="G48">
        <f>P38</f>
        <v>0</v>
      </c>
      <c r="H48" s="6" t="s">
        <v>39</v>
      </c>
      <c r="I48">
        <f>B50</f>
        <v>1.0936126362280202E-84</v>
      </c>
    </row>
    <row r="49" spans="1:9" x14ac:dyDescent="0.3">
      <c r="A49" t="s">
        <v>66</v>
      </c>
      <c r="B49">
        <f>E54</f>
        <v>3.1016737749385358E-84</v>
      </c>
      <c r="C49" s="6"/>
      <c r="F49" t="s">
        <v>76</v>
      </c>
      <c r="G49">
        <f>P39</f>
        <v>0</v>
      </c>
      <c r="H49" s="6" t="s">
        <v>39</v>
      </c>
      <c r="I49">
        <f>B51</f>
        <v>9.9908178163384759E-85</v>
      </c>
    </row>
    <row r="50" spans="1:9" x14ac:dyDescent="0.3">
      <c r="A50" t="s">
        <v>71</v>
      </c>
      <c r="B50">
        <f>D55</f>
        <v>1.0936126362280202E-84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9.9908178163384759E-85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Gravity!AR145</f>
        <v>3.8379161789729501E-5</v>
      </c>
      <c r="C54" t="e">
        <f>Gravity!AS145</f>
        <v>#DIV/0!</v>
      </c>
      <c r="D54">
        <f>Gravity!AT145</f>
        <v>3.3951471201713774E-84</v>
      </c>
      <c r="E54">
        <f>Gravity!AU145</f>
        <v>3.1016737749385358E-84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Gravity!AR146</f>
        <v>#DIV/0!</v>
      </c>
      <c r="C55">
        <f>Gravity!AS146</f>
        <v>1.0237965674260761E-5</v>
      </c>
      <c r="D55">
        <f>Gravity!AT146</f>
        <v>1.0936126362280202E-84</v>
      </c>
      <c r="E55">
        <f>Gravity!AU146</f>
        <v>9.9908178163384759E-85</v>
      </c>
      <c r="F55" s="114"/>
      <c r="G55" s="114"/>
      <c r="H55" s="195"/>
      <c r="I55" s="114"/>
    </row>
    <row r="56" spans="1:9" x14ac:dyDescent="0.3">
      <c r="A56" t="s">
        <v>13</v>
      </c>
      <c r="B56">
        <f>Gravity!AR147</f>
        <v>1.3639907336461686E-84</v>
      </c>
      <c r="C56">
        <f>Gravity!AS147</f>
        <v>6.5227932450315662E-85</v>
      </c>
      <c r="D56">
        <f>Gravity!AT147</f>
        <v>6.3244278395067034E-6</v>
      </c>
      <c r="E56" t="e">
        <f>Gravity!AU147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Gravity!AR148</f>
        <v>1.4559059829233826E-84</v>
      </c>
      <c r="C57">
        <f>Gravity!AS148</f>
        <v>6.9623447407357384E-85</v>
      </c>
      <c r="D57" t="e">
        <f>Gravity!AT148</f>
        <v>#DIV/0!</v>
      </c>
      <c r="E57">
        <f>Gravity!AU148</f>
        <v>6.1670954827859679E-6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55" zoomScale="60" zoomScaleNormal="60" workbookViewId="0">
      <selection activeCell="N71" sqref="N71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1.3831817154147067E-59</v>
      </c>
      <c r="F36" s="284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62">
        <f>G58</f>
        <v>0</v>
      </c>
      <c r="R36" s="262" t="s">
        <v>39</v>
      </c>
      <c r="S36" s="262">
        <f>I58</f>
        <v>1.3831817154147067E-59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1.2636207801386048E-59</v>
      </c>
      <c r="F37" s="284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63"/>
      <c r="R37" s="263"/>
      <c r="S37" s="263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6.3716997763516703E-63</v>
      </c>
      <c r="F38" s="284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63"/>
      <c r="R38" s="263"/>
      <c r="S38" s="263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5.8209360002915365E-63</v>
      </c>
      <c r="F39" s="284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63"/>
      <c r="R39" s="263"/>
      <c r="S39" s="263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4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63"/>
      <c r="R40" s="263"/>
      <c r="S40" s="263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4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63"/>
      <c r="R41" s="263"/>
      <c r="S41" s="263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4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63"/>
      <c r="R42" s="263"/>
      <c r="S42" s="263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4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64"/>
      <c r="R43" s="264"/>
      <c r="S43" s="264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Gravity!AR156</f>
        <v>556.68752862340773</v>
      </c>
      <c r="C44" t="e">
        <f>Gravity!AS156</f>
        <v>#DIV/0!</v>
      </c>
      <c r="D44">
        <f>Gravity!AT156</f>
        <v>1.3831817154147067E-59</v>
      </c>
      <c r="E44">
        <f>Gravity!AU156</f>
        <v>1.2636207801386048E-59</v>
      </c>
      <c r="F44" s="284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62">
        <f>G59</f>
        <v>0</v>
      </c>
      <c r="R44" s="262" t="s">
        <v>39</v>
      </c>
      <c r="S44" s="262">
        <f>I59</f>
        <v>1.2636207801386048E-59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Gravity!AR157</f>
        <v>#DIV/0!</v>
      </c>
      <c r="C45">
        <f>Gravity!AS157</f>
        <v>148.50110173226042</v>
      </c>
      <c r="D45">
        <f>Gravity!AT157</f>
        <v>6.3716997763516703E-63</v>
      </c>
      <c r="E45">
        <f>Gravity!AU157</f>
        <v>5.8209360002915365E-63</v>
      </c>
      <c r="F45" s="284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63"/>
      <c r="R45" s="263"/>
      <c r="S45" s="263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Gravity!AR158</f>
        <v>5.5568933421631501E-60</v>
      </c>
      <c r="C46">
        <f>Gravity!AS158</f>
        <v>3.8003657678924456E-63</v>
      </c>
      <c r="D46">
        <f>Gravity!AT158</f>
        <v>91.735461113541916</v>
      </c>
      <c r="E46" t="e">
        <f>Gravity!AU158</f>
        <v>#DIV/0!</v>
      </c>
      <c r="F46" s="284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63"/>
      <c r="R46" s="263"/>
      <c r="S46" s="263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Gravity!AR159</f>
        <v>5.9313557370699418E-60</v>
      </c>
      <c r="C47">
        <f>Gravity!AS159</f>
        <v>4.0564610317998903E-63</v>
      </c>
      <c r="D47" t="e">
        <f>Gravity!AT159</f>
        <v>#DIV/0!</v>
      </c>
      <c r="E47">
        <f>Gravity!AU159</f>
        <v>89.453364351887245</v>
      </c>
      <c r="F47" s="284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63"/>
      <c r="R47" s="263"/>
      <c r="S47" s="263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4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63"/>
      <c r="R48" s="263"/>
      <c r="S48" s="263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4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64"/>
      <c r="R49" s="264"/>
      <c r="S49" s="264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4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62">
        <f>G60</f>
        <v>0</v>
      </c>
      <c r="R50" s="262" t="s">
        <v>39</v>
      </c>
      <c r="S50" s="262">
        <f>I60</f>
        <v>6.3716997763516703E-63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4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63"/>
      <c r="R51" s="263"/>
      <c r="S51" s="263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4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63"/>
      <c r="R52" s="263"/>
      <c r="S52" s="263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4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63"/>
      <c r="R53" s="263"/>
      <c r="S53" s="263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5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64"/>
      <c r="R54" s="264"/>
      <c r="S54" s="264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62">
        <f>G61</f>
        <v>0</v>
      </c>
      <c r="R55" s="262" t="s">
        <v>39</v>
      </c>
      <c r="S55" s="262">
        <f>I61</f>
        <v>5.8209360002915365E-63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63"/>
      <c r="R56" s="263"/>
      <c r="S56" s="263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63"/>
      <c r="R57" s="263"/>
      <c r="S57" s="263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C36</f>
        <v>1.3831817154147067E-59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63"/>
      <c r="R58" s="263"/>
      <c r="S58" s="263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 t="shared" ref="I59:I61" si="2">C37</f>
        <v>1.2636207801386048E-59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63"/>
      <c r="R59" s="263"/>
      <c r="S59" s="263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 t="shared" si="2"/>
        <v>6.3716997763516703E-63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64"/>
      <c r="R60" s="264"/>
      <c r="S60" s="264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73">
        <f t="shared" si="2"/>
        <v>5.8209360002915365E-63</v>
      </c>
      <c r="K61" s="290" t="s">
        <v>155</v>
      </c>
      <c r="L61" s="290"/>
      <c r="M61" s="290"/>
      <c r="N61" s="80">
        <f>SUM(N36:N60)</f>
        <v>1533.3333333333337</v>
      </c>
      <c r="T61" s="229" t="s">
        <v>156</v>
      </c>
      <c r="U61" s="82">
        <f t="shared" ref="U61:AM61" si="3">SUMPRODUCT($P$36:$P$60,U36:U60)</f>
        <v>0</v>
      </c>
      <c r="V61" s="82">
        <f t="shared" si="3"/>
        <v>0</v>
      </c>
      <c r="W61" s="82">
        <f t="shared" si="3"/>
        <v>0</v>
      </c>
      <c r="X61" s="82">
        <f t="shared" si="3"/>
        <v>0</v>
      </c>
      <c r="Y61" s="82">
        <f t="shared" si="3"/>
        <v>0</v>
      </c>
      <c r="Z61" s="82">
        <f t="shared" si="3"/>
        <v>0</v>
      </c>
      <c r="AA61" s="82">
        <f t="shared" si="3"/>
        <v>0</v>
      </c>
      <c r="AB61" s="82">
        <f t="shared" si="3"/>
        <v>0</v>
      </c>
      <c r="AC61" s="82">
        <f t="shared" si="3"/>
        <v>0</v>
      </c>
      <c r="AD61" s="82">
        <f t="shared" si="3"/>
        <v>0</v>
      </c>
      <c r="AE61" s="82">
        <f t="shared" si="3"/>
        <v>0</v>
      </c>
      <c r="AF61" s="82">
        <f t="shared" si="3"/>
        <v>0</v>
      </c>
      <c r="AG61" s="82">
        <f t="shared" si="3"/>
        <v>0</v>
      </c>
      <c r="AH61" s="82">
        <f t="shared" si="3"/>
        <v>0</v>
      </c>
      <c r="AI61" s="82">
        <f t="shared" si="3"/>
        <v>0</v>
      </c>
      <c r="AJ61" s="82">
        <f t="shared" si="3"/>
        <v>0</v>
      </c>
      <c r="AK61" s="82">
        <f t="shared" si="3"/>
        <v>0</v>
      </c>
      <c r="AL61" s="82">
        <f t="shared" si="3"/>
        <v>0</v>
      </c>
      <c r="AM61" s="82">
        <f t="shared" si="3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4">U61/U63</f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F35:F54"/>
    <mergeCell ref="G35:H35"/>
    <mergeCell ref="I35:J35"/>
    <mergeCell ref="L35:M35"/>
    <mergeCell ref="Q36:Q43"/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2024-01-04T18:06:27Z</dcterms:modified>
</cp:coreProperties>
</file>