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F9B25B33-BF60-4C34-9529-1E7E60F47181}" xr6:coauthVersionLast="47" xr6:coauthVersionMax="47" xr10:uidLastSave="{00000000-0000-0000-0000-000000000000}"/>
  <bookViews>
    <workbookView xWindow="-1884" yWindow="408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P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T37" i="5"/>
  <c r="U37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60" i="7" l="1"/>
  <c r="T50" i="7" s="1"/>
  <c r="I59" i="7"/>
  <c r="T44" i="7" s="1"/>
  <c r="I61" i="7"/>
  <c r="T55" i="7" s="1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T116" i="5" l="1"/>
  <c r="U116" i="5" s="1"/>
  <c r="I58" i="7"/>
  <c r="T36" i="7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<sst xmlns="http://schemas.openxmlformats.org/spreadsheetml/2006/main" count="2044" uniqueCount="259">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</sst>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14.27730853554343</v>
      </c>
      <c r="L28" s="147">
        <v>14.46316152819508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14.174138845584242</v>
      </c>
      <c r="L29" s="147">
        <v>14.209616732825175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14.966871587888186</v>
      </c>
      <c r="J30" s="4">
        <v>14.174138845584242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15.002349475129121</v>
      </c>
      <c r="J31" s="4">
        <v>14.209616732825177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14.563992442125441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2.2502103600012123E-11</v>
      </c>
      <c r="V44" s="215">
        <f t="shared" si="1"/>
        <v>1.5916593421418468E-11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2.7268283144374916E-11</v>
      </c>
      <c r="V45" s="215">
        <f t="shared" si="1"/>
        <v>2.5525225526759152E-11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6.220936865245304E-12</v>
      </c>
      <c r="T46" s="215">
        <f t="shared" si="1"/>
        <v>2.7268283144374916E-11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5.8223162581353173E-12</v>
      </c>
      <c r="T47" s="215">
        <f t="shared" si="1"/>
        <v>2.5525225526759055E-11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2.2502103600012123E-11</v>
      </c>
      <c r="V53" s="216">
        <f t="shared" si="2"/>
        <v>1.5916593421418468E-11</v>
      </c>
      <c r="W53" s="165">
        <f>N40</f>
        <v>2050</v>
      </c>
      <c r="X53" s="165">
        <f>SUM(S53:V53)</f>
        <v>4.4266604301300096E-11</v>
      </c>
      <c r="Y53" s="129">
        <f>W53/X53</f>
        <v>46310306208416.172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2.7268283144374916E-11</v>
      </c>
      <c r="V54" s="216">
        <f t="shared" si="2"/>
        <v>2.5525225526759152E-11</v>
      </c>
      <c r="W54" s="165">
        <f>N41</f>
        <v>2050</v>
      </c>
      <c r="X54" s="165">
        <f>SUM(S54:V54)</f>
        <v>5.8641415951003566E-11</v>
      </c>
      <c r="Y54" s="129">
        <f>W54/X54</f>
        <v>34958228186591.344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6.220936865245304E-12</v>
      </c>
      <c r="T55" s="216">
        <f t="shared" si="2"/>
        <v>2.7268283144374916E-11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3.9337127289489729E-11</v>
      </c>
      <c r="Y55" s="129">
        <f>W55/X55</f>
        <v>26794025711216.906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5.8223162581353173E-12</v>
      </c>
      <c r="T56" s="216">
        <f t="shared" si="2"/>
        <v>2.5525225526759055E-11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3.7195449064763881E-11</v>
      </c>
      <c r="Y56" s="129">
        <f>W56/X56</f>
        <v>29788590482420.988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1.7891160403250128E-11</v>
      </c>
      <c r="T58" s="165">
        <f>SUM(T53:T56)</f>
        <v>5.8641415951003476E-11</v>
      </c>
      <c r="U58" s="165">
        <f>SUM(U53:U56)</f>
        <v>5.5618294024256543E-11</v>
      </c>
      <c r="V58" s="165">
        <f>SUM(V53:V56)</f>
        <v>4.7289726228047132E-11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114581723811921.94</v>
      </c>
      <c r="T59" s="120">
        <f>T57/T58</f>
        <v>34958228186591.395</v>
      </c>
      <c r="U59" s="120">
        <f>U57/U58</f>
        <v>18950599231618.359</v>
      </c>
      <c r="V59" s="120">
        <f>V57/V58</f>
        <v>23430036254742.68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670.06329681973546</v>
      </c>
      <c r="T64" s="216">
        <f t="shared" si="3"/>
        <v>0</v>
      </c>
      <c r="U64" s="216">
        <f t="shared" si="3"/>
        <v>426.42834719218644</v>
      </c>
      <c r="V64" s="216">
        <f t="shared" si="3"/>
        <v>372.92636091583353</v>
      </c>
      <c r="W64" s="165">
        <f>W53</f>
        <v>2050</v>
      </c>
      <c r="X64" s="165">
        <f>SUM(S64:V64)</f>
        <v>1469.4180049277554</v>
      </c>
      <c r="Y64" s="129">
        <f>W64/X64</f>
        <v>1.395110168192603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204.43247710370719</v>
      </c>
      <c r="U65" s="216">
        <f t="shared" si="3"/>
        <v>516.75030560334312</v>
      </c>
      <c r="V65" s="216">
        <f t="shared" si="3"/>
        <v>598.05695950245024</v>
      </c>
      <c r="W65" s="165">
        <f>W54</f>
        <v>2050</v>
      </c>
      <c r="X65" s="165">
        <f>SUM(S65:V65)</f>
        <v>1319.2397422095005</v>
      </c>
      <c r="Y65" s="129">
        <f>W65/X65</f>
        <v>1.5539252907637555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712.80566974494081</v>
      </c>
      <c r="T66" s="216">
        <f t="shared" si="3"/>
        <v>953.25086441764222</v>
      </c>
      <c r="U66" s="216">
        <f t="shared" si="3"/>
        <v>110.82134720447047</v>
      </c>
      <c r="V66" s="216">
        <f t="shared" si="3"/>
        <v>0</v>
      </c>
      <c r="W66" s="165">
        <f>W55</f>
        <v>1054</v>
      </c>
      <c r="X66" s="165">
        <f>SUM(S66:V66)</f>
        <v>1776.8778813670533</v>
      </c>
      <c r="Y66" s="129">
        <f>W66/X66</f>
        <v>0.59317526041187352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667.13103343532373</v>
      </c>
      <c r="T67" s="216">
        <f t="shared" si="3"/>
        <v>892.31665847865054</v>
      </c>
      <c r="U67" s="216">
        <f t="shared" si="3"/>
        <v>0</v>
      </c>
      <c r="V67" s="216">
        <f t="shared" si="3"/>
        <v>137.01667958171618</v>
      </c>
      <c r="W67" s="165">
        <f>W56</f>
        <v>1108</v>
      </c>
      <c r="X67" s="165">
        <f>SUM(S67:V67)</f>
        <v>1696.4643714956906</v>
      </c>
      <c r="Y67" s="129">
        <f>W67/X67</f>
        <v>0.65312305912038104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934.81211872587119</v>
      </c>
      <c r="T75" s="216">
        <f t="shared" si="4"/>
        <v>0</v>
      </c>
      <c r="U75" s="216">
        <f t="shared" si="4"/>
        <v>594.91452317338496</v>
      </c>
      <c r="V75" s="216">
        <f t="shared" si="4"/>
        <v>520.27335810074385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317.67279642493298</v>
      </c>
      <c r="U76" s="216">
        <f t="shared" si="4"/>
        <v>802.99136888693454</v>
      </c>
      <c r="V76" s="216">
        <f t="shared" si="4"/>
        <v>929.33583468813254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422.81868877401519</v>
      </c>
      <c r="T77" s="216">
        <f t="shared" si="4"/>
        <v>565.44482973877848</v>
      </c>
      <c r="U77" s="216">
        <f t="shared" si="4"/>
        <v>65.736481487206419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435.71866139141986</v>
      </c>
      <c r="T78" s="216">
        <f t="shared" si="4"/>
        <v>582.79258568965258</v>
      </c>
      <c r="U78" s="216">
        <f t="shared" si="4"/>
        <v>0</v>
      </c>
      <c r="V78" s="216">
        <f t="shared" si="4"/>
        <v>89.488752918927517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1793.3494688913063</v>
      </c>
      <c r="T80" s="165">
        <f>SUM(T75:T78)</f>
        <v>1465.9102118533642</v>
      </c>
      <c r="U80" s="165">
        <f>SUM(U75:U78)</f>
        <v>1463.6423735475259</v>
      </c>
      <c r="V80" s="165">
        <f>SUM(V75:V78)</f>
        <v>1539.097945707804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1.1431123913998544</v>
      </c>
      <c r="T81" s="120">
        <f>T79/T80</f>
        <v>1.3984485430442328</v>
      </c>
      <c r="U81" s="120">
        <f>U79/U80</f>
        <v>0.72012126667619714</v>
      </c>
      <c r="V81" s="120">
        <f>V79/V80</f>
        <v>0.71990220186438514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1068.5953165462952</v>
      </c>
      <c r="T86" s="131">
        <f t="shared" si="5"/>
        <v>0</v>
      </c>
      <c r="U86" s="131">
        <f t="shared" si="5"/>
        <v>428.4105999916838</v>
      </c>
      <c r="V86" s="131">
        <f t="shared" si="5"/>
        <v>374.54593606810323</v>
      </c>
      <c r="W86" s="165">
        <f>W75</f>
        <v>2050</v>
      </c>
      <c r="X86" s="165">
        <f>SUM(S86:V86)</f>
        <v>1871.5518526060821</v>
      </c>
      <c r="Y86" s="129">
        <f>W86/X86</f>
        <v>1.0953476908189501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444.24905932523473</v>
      </c>
      <c r="U87" s="131">
        <f t="shared" si="5"/>
        <v>578.25116169291277</v>
      </c>
      <c r="V87" s="131">
        <f t="shared" si="5"/>
        <v>669.0309136634628</v>
      </c>
      <c r="W87" s="165">
        <f>W76</f>
        <v>2050</v>
      </c>
      <c r="X87" s="165">
        <f>SUM(S87:V87)</f>
        <v>1691.5311346816102</v>
      </c>
      <c r="Y87" s="129">
        <f>W87/X87</f>
        <v>1.2119197559942418</v>
      </c>
    </row>
    <row r="88" spans="17:25" ht="15.6" x14ac:dyDescent="0.3">
      <c r="Q88" s="128"/>
      <c r="R88" s="131">
        <v>3</v>
      </c>
      <c r="S88" s="131">
        <f t="shared" si="5"/>
        <v>483.32928245301531</v>
      </c>
      <c r="T88" s="131">
        <f t="shared" si="5"/>
        <v>790.74549832008904</v>
      </c>
      <c r="U88" s="131">
        <f t="shared" si="5"/>
        <v>47.338238315403473</v>
      </c>
      <c r="V88" s="131">
        <f t="shared" si="5"/>
        <v>0</v>
      </c>
      <c r="W88" s="165">
        <f>W77</f>
        <v>1054</v>
      </c>
      <c r="X88" s="165">
        <f>SUM(S88:V88)</f>
        <v>1321.4130190885078</v>
      </c>
      <c r="Y88" s="129">
        <f>W88/X88</f>
        <v>0.79763100921090857</v>
      </c>
    </row>
    <row r="89" spans="17:25" ht="15.6" x14ac:dyDescent="0.3">
      <c r="Q89" s="128"/>
      <c r="R89" s="131">
        <v>4</v>
      </c>
      <c r="S89" s="131">
        <f t="shared" si="5"/>
        <v>498.0754010006894</v>
      </c>
      <c r="T89" s="131">
        <f t="shared" si="5"/>
        <v>815.00544235467589</v>
      </c>
      <c r="U89" s="131">
        <f t="shared" si="5"/>
        <v>0</v>
      </c>
      <c r="V89" s="131">
        <f t="shared" si="5"/>
        <v>64.423150268433844</v>
      </c>
      <c r="W89" s="165">
        <f>W78</f>
        <v>1108</v>
      </c>
      <c r="X89" s="165">
        <f>SUM(S89:V89)</f>
        <v>1377.503993623799</v>
      </c>
      <c r="Y89" s="129">
        <f>W89/X89</f>
        <v>0.8043533849112009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2049.9999999999995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1.0000000000000002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1170.4834123989294</v>
      </c>
      <c r="T97" s="131">
        <f t="shared" si="6"/>
        <v>0</v>
      </c>
      <c r="U97" s="131">
        <f t="shared" si="6"/>
        <v>469.25856142325176</v>
      </c>
      <c r="V97" s="131">
        <f t="shared" si="6"/>
        <v>410.25802617781898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538.39421157810989</v>
      </c>
      <c r="U98" s="131">
        <f t="shared" si="6"/>
        <v>700.7940067822617</v>
      </c>
      <c r="V98" s="131">
        <f t="shared" si="6"/>
        <v>810.81178163962852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385.51842334418291</v>
      </c>
      <c r="T99" s="131">
        <f t="shared" si="6"/>
        <v>630.72312985403539</v>
      </c>
      <c r="U99" s="131">
        <f t="shared" si="6"/>
        <v>37.758446801781773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400.62863473590824</v>
      </c>
      <c r="T100" s="131">
        <f t="shared" si="6"/>
        <v>655.55238627903418</v>
      </c>
      <c r="U100" s="131">
        <f t="shared" si="6"/>
        <v>0</v>
      </c>
      <c r="V100" s="131">
        <f t="shared" si="6"/>
        <v>51.818978985057704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1956.6304704790205</v>
      </c>
      <c r="T102" s="165">
        <f>SUM(T97:T100)</f>
        <v>1824.6697277111793</v>
      </c>
      <c r="U102" s="165">
        <f>SUM(U97:U100)</f>
        <v>1207.8110150072953</v>
      </c>
      <c r="V102" s="165">
        <f>SUM(V97:V100)</f>
        <v>1272.8887868025054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1.0477195520205309</v>
      </c>
      <c r="T103" s="120">
        <f>T101/T102</f>
        <v>1.1234909906525765</v>
      </c>
      <c r="U103" s="120">
        <f>U101/U102</f>
        <v>0.87265307809238168</v>
      </c>
      <c r="V103" s="120">
        <f>V101/V102</f>
        <v>0.87046096366619297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1226.3383564860687</v>
      </c>
      <c r="T108" s="131">
        <f t="shared" ref="T108:V108" si="7">T97*T$103</f>
        <v>0</v>
      </c>
      <c r="U108" s="131">
        <f t="shared" si="7"/>
        <v>409.49992804720358</v>
      </c>
      <c r="V108" s="131">
        <f t="shared" si="7"/>
        <v>357.11359681853452</v>
      </c>
      <c r="W108" s="165">
        <f>W97</f>
        <v>2050</v>
      </c>
      <c r="X108" s="165">
        <f>SUM(S108:V108)</f>
        <v>1992.9518813518068</v>
      </c>
      <c r="Y108" s="129">
        <f>W108/X108</f>
        <v>1.0286249352942218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604.88104612750351</v>
      </c>
      <c r="U109" s="131">
        <f t="shared" si="8"/>
        <v>611.55004712723405</v>
      </c>
      <c r="V109" s="131">
        <f t="shared" si="8"/>
        <v>705.78000479793388</v>
      </c>
      <c r="W109" s="165">
        <f>W98</f>
        <v>2050</v>
      </c>
      <c r="X109" s="165">
        <f>SUM(S109:V109)</f>
        <v>1922.2110980526713</v>
      </c>
      <c r="Y109" s="129">
        <f>W109/X109</f>
        <v>1.0664801603095453</v>
      </c>
    </row>
    <row r="110" spans="17:25" ht="15.6" x14ac:dyDescent="0.3">
      <c r="Q110" s="70"/>
      <c r="R110" s="131">
        <v>3</v>
      </c>
      <c r="S110" s="131">
        <f t="shared" ref="S110:V110" si="9">S99*S$103</f>
        <v>403.91518980182872</v>
      </c>
      <c r="T110" s="131">
        <f t="shared" si="9"/>
        <v>708.61175398720388</v>
      </c>
      <c r="U110" s="131">
        <f t="shared" si="9"/>
        <v>32.950024825562309</v>
      </c>
      <c r="V110" s="131">
        <f t="shared" si="9"/>
        <v>0</v>
      </c>
      <c r="W110" s="165">
        <f>W99</f>
        <v>1054</v>
      </c>
      <c r="X110" s="165">
        <f>SUM(S110:V110)</f>
        <v>1145.4769686145951</v>
      </c>
      <c r="Y110" s="129">
        <f>W110/X110</f>
        <v>0.9201407176913976</v>
      </c>
    </row>
    <row r="111" spans="17:25" ht="15.6" x14ac:dyDescent="0.3">
      <c r="Q111" s="70"/>
      <c r="R111" s="131">
        <v>4</v>
      </c>
      <c r="S111" s="131">
        <f t="shared" ref="S111:V111" si="10">S100*S$103</f>
        <v>419.74645371210266</v>
      </c>
      <c r="T111" s="131">
        <f t="shared" si="10"/>
        <v>736.50719988529261</v>
      </c>
      <c r="U111" s="131">
        <f t="shared" si="10"/>
        <v>0</v>
      </c>
      <c r="V111" s="131">
        <f t="shared" si="10"/>
        <v>45.106398383531534</v>
      </c>
      <c r="W111" s="165">
        <f>W100</f>
        <v>1108</v>
      </c>
      <c r="X111" s="165">
        <f>SUM(S111:V111)</f>
        <v>1201.3600519809268</v>
      </c>
      <c r="Y111" s="129">
        <f>W111/X111</f>
        <v>0.92228803361075218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14.563992442125441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2.2502103600012123E-11</v>
      </c>
      <c r="H7" s="132">
        <f>'Trip Length Frequency'!V44</f>
        <v>1.5916593421418468E-11</v>
      </c>
      <c r="I7" s="120">
        <f>SUMPRODUCT(E18:H18,E7:H7)</f>
        <v>5.3341012629076935E-8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2.2502103600012123E-11</v>
      </c>
      <c r="R7" s="132">
        <f t="shared" si="0"/>
        <v>1.5916593421418468E-11</v>
      </c>
      <c r="S7" s="120">
        <f>SUMPRODUCT(O18:R18,O7:R7)</f>
        <v>7.8853392179339868E-8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2.2502103600012123E-11</v>
      </c>
      <c r="AB7" s="132">
        <f t="shared" si="1"/>
        <v>1.5916593421418468E-11</v>
      </c>
      <c r="AC7" s="120">
        <f>SUMPRODUCT(Y18:AB18,Y7:AB7)</f>
        <v>7.8853392179339868E-8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2.2502103600012123E-11</v>
      </c>
      <c r="AL7" s="132">
        <f t="shared" si="2"/>
        <v>1.5916593421418468E-11</v>
      </c>
      <c r="AM7" s="120">
        <f>SUMPRODUCT(AI18:AL18,AI7:AL7)</f>
        <v>8.9333974420279044E-8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2.2502103600012123E-11</v>
      </c>
      <c r="AV7" s="132">
        <f t="shared" si="3"/>
        <v>1.5916593421418468E-11</v>
      </c>
      <c r="AW7" s="120">
        <f>SUMPRODUCT(AS18:AV18,AS7:AV7)</f>
        <v>9.5174620491848688E-8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2.2502103600012123E-11</v>
      </c>
      <c r="BF7" s="132">
        <f t="shared" si="4"/>
        <v>1.5916593421418468E-11</v>
      </c>
      <c r="BG7" s="120">
        <f>SUMPRODUCT(BC18:BF18,BC7:BF7)</f>
        <v>1.0145622934622558E-7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2.2502103600012123E-11</v>
      </c>
      <c r="BP7" s="132">
        <f t="shared" si="5"/>
        <v>1.5916593421418468E-11</v>
      </c>
      <c r="BQ7" s="120">
        <f>SUMPRODUCT(BM18:BP18,BM7:BP7)</f>
        <v>1.1476154891876734E-7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2.7268283144374916E-11</v>
      </c>
      <c r="H8" s="132">
        <f>'Trip Length Frequency'!V45</f>
        <v>2.5525225526759152E-11</v>
      </c>
      <c r="I8" s="120">
        <f>SUMPRODUCT(E18:H18,E8:H8)</f>
        <v>6.9010930241552785E-8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2.7268283144374916E-11</v>
      </c>
      <c r="R8" s="132">
        <f t="shared" si="0"/>
        <v>2.5525225526759152E-11</v>
      </c>
      <c r="S8" s="120">
        <f>SUMPRODUCT(O18:R18,O8:R8)</f>
        <v>1.0678890840099045E-7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2.7268283144374916E-11</v>
      </c>
      <c r="AB8" s="132">
        <f t="shared" si="1"/>
        <v>2.5525225526759152E-11</v>
      </c>
      <c r="AC8" s="120">
        <f>SUMPRODUCT(Y18:AB18,Y8:AB8)</f>
        <v>1.0678890840099045E-7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2.7268283144374916E-11</v>
      </c>
      <c r="AL8" s="132">
        <f t="shared" si="2"/>
        <v>2.5525225526759152E-11</v>
      </c>
      <c r="AM8" s="120">
        <f>SUMPRODUCT(AI18:AL18,AI8:AL8)</f>
        <v>1.2101723661523652E-7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2.7268283144374916E-11</v>
      </c>
      <c r="AV8" s="132">
        <f t="shared" si="3"/>
        <v>2.5525225526759152E-11</v>
      </c>
      <c r="AW8" s="120">
        <f>SUMPRODUCT(AS18:AV18,AS8:AV8)</f>
        <v>1.2894630255326366E-7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2.7268283144374916E-11</v>
      </c>
      <c r="BF8" s="132">
        <f t="shared" si="4"/>
        <v>2.5525225526759152E-11</v>
      </c>
      <c r="BG8" s="120">
        <f>SUMPRODUCT(BC18:BF18,BC8:BF8)</f>
        <v>1.3747391141554719E-7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2.7268283144374916E-11</v>
      </c>
      <c r="BP8" s="132">
        <f t="shared" si="5"/>
        <v>2.5525225526759152E-11</v>
      </c>
      <c r="BQ8" s="120">
        <f>SUMPRODUCT(BM18:BP18,BM8:BP8)</f>
        <v>1.5552084006477789E-7</v>
      </c>
      <c r="BS8" s="129"/>
    </row>
    <row r="9" spans="2:71" x14ac:dyDescent="0.3">
      <c r="C9" s="128"/>
      <c r="D9" s="4" t="s">
        <v>13</v>
      </c>
      <c r="E9" s="132">
        <f>'Trip Length Frequency'!S46</f>
        <v>6.220936865245304E-12</v>
      </c>
      <c r="F9" s="132">
        <f>'Trip Length Frequency'!T46</f>
        <v>2.7268283144374916E-11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7.4816595292703909E-8</v>
      </c>
      <c r="K9" s="129"/>
      <c r="M9" s="128"/>
      <c r="N9" s="4" t="s">
        <v>13</v>
      </c>
      <c r="O9" s="132">
        <f t="shared" si="0"/>
        <v>6.220936865245304E-12</v>
      </c>
      <c r="P9" s="132">
        <f t="shared" si="0"/>
        <v>2.7268283144374916E-11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6.4699904925563846E-8</v>
      </c>
      <c r="U9" s="129"/>
      <c r="W9" s="128"/>
      <c r="X9" s="4" t="s">
        <v>13</v>
      </c>
      <c r="Y9" s="132">
        <f t="shared" si="1"/>
        <v>6.220936865245304E-12</v>
      </c>
      <c r="Z9" s="132">
        <f t="shared" si="1"/>
        <v>2.7268283144374916E-11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6.4699904925563846E-8</v>
      </c>
      <c r="AE9" s="129"/>
      <c r="AG9" s="128"/>
      <c r="AH9" s="4" t="s">
        <v>13</v>
      </c>
      <c r="AI9" s="132">
        <f t="shared" si="2"/>
        <v>6.220936865245304E-12</v>
      </c>
      <c r="AJ9" s="132">
        <f t="shared" si="2"/>
        <v>2.7268283144374916E-11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7.3365224411880981E-8</v>
      </c>
      <c r="AO9" s="129"/>
      <c r="AQ9" s="128"/>
      <c r="AR9" s="4" t="s">
        <v>13</v>
      </c>
      <c r="AS9" s="132">
        <f t="shared" si="3"/>
        <v>6.220936865245304E-12</v>
      </c>
      <c r="AT9" s="132">
        <f t="shared" si="3"/>
        <v>2.7268283144374916E-11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7.8201720717839821E-8</v>
      </c>
      <c r="AY9" s="129"/>
      <c r="BA9" s="128"/>
      <c r="BB9" s="4" t="s">
        <v>13</v>
      </c>
      <c r="BC9" s="132">
        <f t="shared" si="4"/>
        <v>6.220936865245304E-12</v>
      </c>
      <c r="BD9" s="132">
        <f t="shared" si="4"/>
        <v>2.7268283144374916E-11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8.3408808515369528E-8</v>
      </c>
      <c r="BI9" s="129"/>
      <c r="BK9" s="128"/>
      <c r="BL9" s="4" t="s">
        <v>13</v>
      </c>
      <c r="BM9" s="132">
        <f t="shared" si="5"/>
        <v>6.220936865245304E-12</v>
      </c>
      <c r="BN9" s="132">
        <f t="shared" si="5"/>
        <v>2.7268283144374916E-11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9.4402462867284217E-8</v>
      </c>
      <c r="BS9" s="129"/>
    </row>
    <row r="10" spans="2:71" x14ac:dyDescent="0.3">
      <c r="C10" s="128"/>
      <c r="D10" s="4" t="s">
        <v>14</v>
      </c>
      <c r="E10" s="132">
        <f>'Trip Length Frequency'!S47</f>
        <v>5.8223162581353173E-12</v>
      </c>
      <c r="F10" s="132">
        <f>'Trip Length Frequency'!T47</f>
        <v>2.5525225526759055E-11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7.0741941925128879E-8</v>
      </c>
      <c r="K10" s="129"/>
      <c r="M10" s="128"/>
      <c r="N10" s="4" t="s">
        <v>14</v>
      </c>
      <c r="O10" s="132">
        <f t="shared" si="0"/>
        <v>5.8223162581353173E-12</v>
      </c>
      <c r="P10" s="132">
        <f t="shared" si="0"/>
        <v>2.5525225526759055E-11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6.0327237899580073E-8</v>
      </c>
      <c r="U10" s="129"/>
      <c r="W10" s="128"/>
      <c r="X10" s="4" t="s">
        <v>14</v>
      </c>
      <c r="Y10" s="132">
        <f t="shared" si="1"/>
        <v>5.8223162581353173E-12</v>
      </c>
      <c r="Z10" s="132">
        <f t="shared" si="1"/>
        <v>2.5525225526759055E-11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6.0327237899580073E-8</v>
      </c>
      <c r="AE10" s="129"/>
      <c r="AG10" s="128"/>
      <c r="AH10" s="4" t="s">
        <v>14</v>
      </c>
      <c r="AI10" s="132">
        <f t="shared" si="2"/>
        <v>5.8223162581353173E-12</v>
      </c>
      <c r="AJ10" s="132">
        <f t="shared" si="2"/>
        <v>2.5525225526759055E-11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6.8418837650124432E-8</v>
      </c>
      <c r="AO10" s="129"/>
      <c r="AQ10" s="128"/>
      <c r="AR10" s="4" t="s">
        <v>14</v>
      </c>
      <c r="AS10" s="132">
        <f t="shared" si="3"/>
        <v>5.8223162581353173E-12</v>
      </c>
      <c r="AT10" s="132">
        <f t="shared" si="3"/>
        <v>2.5525225526759055E-11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7.2936022046149597E-8</v>
      </c>
      <c r="AY10" s="129"/>
      <c r="BA10" s="128"/>
      <c r="BB10" s="4" t="s">
        <v>14</v>
      </c>
      <c r="BC10" s="132">
        <f t="shared" si="4"/>
        <v>5.8223162581353173E-12</v>
      </c>
      <c r="BD10" s="132">
        <f t="shared" si="4"/>
        <v>2.5525225526759055E-11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7.7799975802713348E-8</v>
      </c>
      <c r="BI10" s="129"/>
      <c r="BK10" s="128"/>
      <c r="BL10" s="4" t="s">
        <v>14</v>
      </c>
      <c r="BM10" s="132">
        <f t="shared" si="5"/>
        <v>5.8223162581353173E-12</v>
      </c>
      <c r="BN10" s="132">
        <f t="shared" si="5"/>
        <v>2.5525225526759055E-11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8.8063098265671762E-8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460.73047983822812</v>
      </c>
      <c r="F14" s="139">
        <f t="shared" si="6"/>
        <v>0</v>
      </c>
      <c r="G14" s="139">
        <f t="shared" si="6"/>
        <v>911.49929204835894</v>
      </c>
      <c r="H14" s="139">
        <f t="shared" si="6"/>
        <v>677.77022811341283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215.36775416354067</v>
      </c>
      <c r="P14" s="139">
        <f t="shared" si="7"/>
        <v>0</v>
      </c>
      <c r="Q14" s="139">
        <f t="shared" si="7"/>
        <v>1196.7598255651908</v>
      </c>
      <c r="R14" s="139">
        <f t="shared" si="7"/>
        <v>774.6189714225485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229.86458518934742</v>
      </c>
      <c r="Z14" s="139">
        <f t="shared" ref="Z14:AB14" si="8">$AC14*(Z$18*Z7*1)/$AC7</f>
        <v>0</v>
      </c>
      <c r="AA14" s="139">
        <f t="shared" si="8"/>
        <v>1277.3161049259268</v>
      </c>
      <c r="AB14" s="139">
        <f t="shared" si="8"/>
        <v>826.76011196473803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245.2535614786357</v>
      </c>
      <c r="AJ14" s="139">
        <f t="shared" ref="AJ14:AL14" si="9">$AM14*(AJ$18*AJ7*1)/$AM7</f>
        <v>0</v>
      </c>
      <c r="AK14" s="139">
        <f t="shared" si="9"/>
        <v>1363.6252147713276</v>
      </c>
      <c r="AL14" s="139">
        <f t="shared" si="9"/>
        <v>883.50526371230353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261.9726963926804</v>
      </c>
      <c r="AT14" s="139">
        <f t="shared" ref="AT14:AV14" si="10">$AW14*(AT$18*AT7*1)/$AW7</f>
        <v>0</v>
      </c>
      <c r="AU14" s="139">
        <f t="shared" si="10"/>
        <v>1456.6732735420424</v>
      </c>
      <c r="AV14" s="139">
        <f t="shared" si="10"/>
        <v>944.293194861183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280.00088999930318</v>
      </c>
      <c r="BD14" s="139">
        <f t="shared" ref="BD14:BF14" si="11">$BG14*(BD$18*BD7*1)/$BG7</f>
        <v>0</v>
      </c>
      <c r="BE14" s="139">
        <f t="shared" si="11"/>
        <v>1556.7870536064609</v>
      </c>
      <c r="BF14" s="139">
        <f t="shared" si="11"/>
        <v>1009.747491470391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299.4411247726901</v>
      </c>
      <c r="BN14" s="139">
        <f t="shared" ref="BN14:BP14" si="12">$BQ14*(BN$18*BN7*1)/$BQ7</f>
        <v>0</v>
      </c>
      <c r="BO14" s="139">
        <f t="shared" si="12"/>
        <v>1664.5052807606858</v>
      </c>
      <c r="BP14" s="139">
        <f t="shared" si="12"/>
        <v>1080.2271738859376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356.11504232200639</v>
      </c>
      <c r="G15" s="139">
        <f t="shared" si="6"/>
        <v>853.75721184779638</v>
      </c>
      <c r="H15" s="139">
        <f t="shared" si="6"/>
        <v>840.12774583019734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198.59882939973329</v>
      </c>
      <c r="Q15" s="139">
        <f t="shared" si="7"/>
        <v>1070.8679248940696</v>
      </c>
      <c r="R15" s="139">
        <f t="shared" si="7"/>
        <v>917.27979685747744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211.96691081430163</v>
      </c>
      <c r="AA15" s="139">
        <f t="shared" si="13"/>
        <v>1142.950170532185</v>
      </c>
      <c r="AB15" s="139">
        <f t="shared" si="13"/>
        <v>979.02372073352592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226.63561896505323</v>
      </c>
      <c r="AK15" s="139">
        <f t="shared" si="14"/>
        <v>1219.8294730843984</v>
      </c>
      <c r="AL15" s="139">
        <f t="shared" si="14"/>
        <v>1045.9189479128154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242.3108371388175</v>
      </c>
      <c r="AU15" s="139">
        <f t="shared" si="15"/>
        <v>1302.8940095482701</v>
      </c>
      <c r="AV15" s="139">
        <f t="shared" si="15"/>
        <v>1117.7343181088183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259.20646571690895</v>
      </c>
      <c r="BE15" s="139">
        <f t="shared" si="16"/>
        <v>1392.2663109869627</v>
      </c>
      <c r="BF15" s="139">
        <f t="shared" si="16"/>
        <v>1195.0626583722835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277.41796157166544</v>
      </c>
      <c r="BO15" s="139">
        <f t="shared" si="17"/>
        <v>1488.4274133822084</v>
      </c>
      <c r="BP15" s="139">
        <f t="shared" si="17"/>
        <v>1278.3282044654397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179.66038459981013</v>
      </c>
      <c r="F16" s="139">
        <f t="shared" si="6"/>
        <v>787.50682464959209</v>
      </c>
      <c r="G16" s="139">
        <f t="shared" si="6"/>
        <v>86.832790750597724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142.11600653496231</v>
      </c>
      <c r="P16" s="139">
        <f t="shared" si="7"/>
        <v>777.94119141821557</v>
      </c>
      <c r="Q16" s="139">
        <f t="shared" si="7"/>
        <v>192.92626671573413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150.20909254791732</v>
      </c>
      <c r="Z16" s="139">
        <f t="shared" si="18"/>
        <v>822.24264013377194</v>
      </c>
      <c r="AA16" s="139">
        <f t="shared" si="18"/>
        <v>203.91284668485687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158.62376796345487</v>
      </c>
      <c r="AJ16" s="139">
        <f t="shared" si="19"/>
        <v>870.38957854831347</v>
      </c>
      <c r="AK16" s="139">
        <f t="shared" si="19"/>
        <v>215.46166172421846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167.82711949011428</v>
      </c>
      <c r="AT16" s="139">
        <f t="shared" si="20"/>
        <v>921.86789260654371</v>
      </c>
      <c r="AU16" s="139">
        <f t="shared" si="20"/>
        <v>227.97661717733379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177.72790999590575</v>
      </c>
      <c r="BD16" s="139">
        <f t="shared" si="21"/>
        <v>977.20487627175567</v>
      </c>
      <c r="BE16" s="139">
        <f t="shared" si="21"/>
        <v>241.40567534424821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188.37916014157915</v>
      </c>
      <c r="BN16" s="139">
        <f t="shared" si="22"/>
        <v>1036.6930345088902</v>
      </c>
      <c r="BO16" s="139">
        <f t="shared" si="22"/>
        <v>255.81654600522032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186.94438954934679</v>
      </c>
      <c r="F17" s="139">
        <f t="shared" si="6"/>
        <v>819.57033810073608</v>
      </c>
      <c r="G17" s="139">
        <f t="shared" si="6"/>
        <v>0</v>
      </c>
      <c r="H17" s="139">
        <f t="shared" si="6"/>
        <v>101.48527234991703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150.30856080490057</v>
      </c>
      <c r="P17" s="139">
        <f t="shared" si="7"/>
        <v>822.92315764432942</v>
      </c>
      <c r="Q17" s="139">
        <f t="shared" si="7"/>
        <v>0</v>
      </c>
      <c r="R17" s="139">
        <f t="shared" si="7"/>
        <v>199.50151965650076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159.23628864365605</v>
      </c>
      <c r="Z17" s="139">
        <f t="shared" si="23"/>
        <v>871.80150458821356</v>
      </c>
      <c r="AA17" s="139">
        <f t="shared" si="23"/>
        <v>0</v>
      </c>
      <c r="AB17" s="139">
        <f t="shared" si="23"/>
        <v>211.35111266287123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168.51385535839623</v>
      </c>
      <c r="AJ17" s="139">
        <f t="shared" si="24"/>
        <v>924.81066675982686</v>
      </c>
      <c r="AK17" s="139">
        <f t="shared" si="24"/>
        <v>0</v>
      </c>
      <c r="AL17" s="139">
        <f t="shared" si="24"/>
        <v>224.01880439416172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178.68038447962795</v>
      </c>
      <c r="AT17" s="139">
        <f t="shared" si="25"/>
        <v>981.64672510152411</v>
      </c>
      <c r="AU17" s="139">
        <f t="shared" si="25"/>
        <v>0</v>
      </c>
      <c r="AV17" s="139">
        <f t="shared" si="25"/>
        <v>237.67458804266718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189.62929781423577</v>
      </c>
      <c r="BD17" s="139">
        <f t="shared" si="26"/>
        <v>1042.8148896222276</v>
      </c>
      <c r="BE17" s="139">
        <f t="shared" si="26"/>
        <v>0</v>
      </c>
      <c r="BF17" s="139">
        <f t="shared" si="26"/>
        <v>252.35612484271891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201.42078734638599</v>
      </c>
      <c r="BN17" s="139">
        <f t="shared" si="27"/>
        <v>1108.6473123250864</v>
      </c>
      <c r="BO17" s="139">
        <f t="shared" si="27"/>
        <v>0</v>
      </c>
      <c r="BP17" s="139">
        <f t="shared" si="27"/>
        <v>268.14085120019985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827.33525398738516</v>
      </c>
      <c r="F19" s="165">
        <f>SUM(F14:F17)</f>
        <v>1963.1922050723347</v>
      </c>
      <c r="G19" s="165">
        <f>SUM(G14:G17)</f>
        <v>1852.0892946467529</v>
      </c>
      <c r="H19" s="165">
        <f>SUM(H14:H17)</f>
        <v>1619.3832462935272</v>
      </c>
      <c r="K19" s="129"/>
      <c r="M19" s="128"/>
      <c r="N19" s="120" t="s">
        <v>195</v>
      </c>
      <c r="O19" s="165">
        <f>SUM(O14:O17)</f>
        <v>507.79232150340351</v>
      </c>
      <c r="P19" s="165">
        <f>SUM(P14:P17)</f>
        <v>1799.4631784622784</v>
      </c>
      <c r="Q19" s="165">
        <f>SUM(Q14:Q17)</f>
        <v>2460.5540171749944</v>
      </c>
      <c r="R19" s="165">
        <f>SUM(R14:R17)</f>
        <v>1891.4002879365266</v>
      </c>
      <c r="U19" s="129"/>
      <c r="W19" s="128"/>
      <c r="X19" s="120" t="s">
        <v>195</v>
      </c>
      <c r="Y19" s="165">
        <f>SUM(Y14:Y17)</f>
        <v>539.30996638092074</v>
      </c>
      <c r="Z19" s="165">
        <f>SUM(Z14:Z17)</f>
        <v>1906.0110555362871</v>
      </c>
      <c r="AA19" s="165">
        <f>SUM(AA14:AA17)</f>
        <v>2624.1791221429685</v>
      </c>
      <c r="AB19" s="165">
        <f>SUM(AB14:AB17)</f>
        <v>2017.1349453611351</v>
      </c>
      <c r="AE19" s="129"/>
      <c r="AG19" s="128"/>
      <c r="AH19" s="120" t="s">
        <v>195</v>
      </c>
      <c r="AI19" s="165">
        <f>SUM(AI14:AI17)</f>
        <v>572.39118480048683</v>
      </c>
      <c r="AJ19" s="165">
        <f>SUM(AJ14:AJ17)</f>
        <v>2021.8358642731937</v>
      </c>
      <c r="AK19" s="165">
        <f>SUM(AK14:AK17)</f>
        <v>2798.9163495799444</v>
      </c>
      <c r="AL19" s="165">
        <f>SUM(AL14:AL17)</f>
        <v>2153.4430160192805</v>
      </c>
      <c r="AO19" s="129"/>
      <c r="AQ19" s="128"/>
      <c r="AR19" s="120" t="s">
        <v>195</v>
      </c>
      <c r="AS19" s="165">
        <f>SUM(AS14:AS17)</f>
        <v>608.48020036242269</v>
      </c>
      <c r="AT19" s="165">
        <f>SUM(AT14:AT17)</f>
        <v>2145.8254548468853</v>
      </c>
      <c r="AU19" s="165">
        <f>SUM(AU14:AU17)</f>
        <v>2987.5439002676462</v>
      </c>
      <c r="AV19" s="165">
        <f>SUM(AV14:AV17)</f>
        <v>2299.7021010126682</v>
      </c>
      <c r="AY19" s="129"/>
      <c r="BA19" s="128"/>
      <c r="BB19" s="120" t="s">
        <v>195</v>
      </c>
      <c r="BC19" s="165">
        <f>SUM(BC14:BC17)</f>
        <v>647.35809780944464</v>
      </c>
      <c r="BD19" s="165">
        <f>SUM(BD14:BD17)</f>
        <v>2279.2262316108922</v>
      </c>
      <c r="BE19" s="165">
        <f>SUM(BE14:BE17)</f>
        <v>3190.4590399376721</v>
      </c>
      <c r="BF19" s="165">
        <f>SUM(BF14:BF17)</f>
        <v>2457.1662746853935</v>
      </c>
      <c r="BI19" s="129"/>
      <c r="BK19" s="128"/>
      <c r="BL19" s="120" t="s">
        <v>195</v>
      </c>
      <c r="BM19" s="165">
        <f>SUM(BM14:BM17)</f>
        <v>689.24107226065519</v>
      </c>
      <c r="BN19" s="165">
        <f>SUM(BN14:BN17)</f>
        <v>2422.7583084056423</v>
      </c>
      <c r="BO19" s="165">
        <f>SUM(BO14:BO17)</f>
        <v>3408.7492401481149</v>
      </c>
      <c r="BP19" s="165">
        <f>SUM(BP14:BP17)</f>
        <v>2626.6962295515773</v>
      </c>
      <c r="BS19" s="129"/>
    </row>
    <row r="20" spans="3:71" x14ac:dyDescent="0.3">
      <c r="C20" s="128"/>
      <c r="D20" s="120" t="s">
        <v>194</v>
      </c>
      <c r="E20" s="120">
        <f>E18/E19</f>
        <v>2.477834698956582</v>
      </c>
      <c r="F20" s="120">
        <f>F18/F19</f>
        <v>1.0442176750210084</v>
      </c>
      <c r="G20" s="120">
        <f>G18/G19</f>
        <v>0.56908703216765166</v>
      </c>
      <c r="H20" s="120">
        <f>H18/H19</f>
        <v>0.684211104774617</v>
      </c>
      <c r="K20" s="129"/>
      <c r="M20" s="128"/>
      <c r="N20" s="120" t="s">
        <v>194</v>
      </c>
      <c r="O20" s="120">
        <f>O18/O19</f>
        <v>2.615266810317562</v>
      </c>
      <c r="P20" s="120">
        <f>P18/P19</f>
        <v>0.92163920099852614</v>
      </c>
      <c r="Q20" s="120">
        <f>Q18/Q19</f>
        <v>0.77942244667960137</v>
      </c>
      <c r="R20" s="120">
        <f>R18/R19</f>
        <v>0.92784725318601735</v>
      </c>
      <c r="U20" s="129"/>
      <c r="W20" s="128"/>
      <c r="X20" s="120" t="s">
        <v>194</v>
      </c>
      <c r="Y20" s="120">
        <f>Y18/Y19</f>
        <v>2.462428821543353</v>
      </c>
      <c r="Z20" s="120">
        <f>Z18/Z19</f>
        <v>0.87011867072177562</v>
      </c>
      <c r="AA20" s="120">
        <f>AA18/AA19</f>
        <v>0.73082321861006383</v>
      </c>
      <c r="AB20" s="120">
        <f>AB18/AB19</f>
        <v>0.87001148132058015</v>
      </c>
      <c r="AE20" s="129"/>
      <c r="AG20" s="128"/>
      <c r="AH20" s="120" t="s">
        <v>194</v>
      </c>
      <c r="AI20" s="120">
        <f>AI18/AI19</f>
        <v>2.6261746343201722</v>
      </c>
      <c r="AJ20" s="120">
        <f>AJ18/AJ19</f>
        <v>0.93070931889906616</v>
      </c>
      <c r="AK20" s="120">
        <f>AK18/AK19</f>
        <v>0.77603923460154034</v>
      </c>
      <c r="AL20" s="120">
        <f>AL18/AL19</f>
        <v>0.92390502448216039</v>
      </c>
      <c r="AO20" s="129"/>
      <c r="AQ20" s="128"/>
      <c r="AR20" s="120" t="s">
        <v>194</v>
      </c>
      <c r="AS20" s="120">
        <f>AS18/AS19</f>
        <v>2.6312917837819376</v>
      </c>
      <c r="AT20" s="120">
        <f>AT18/AT19</f>
        <v>0.93503015145587232</v>
      </c>
      <c r="AU20" s="120">
        <f>AU18/AU19</f>
        <v>0.77443441658193024</v>
      </c>
      <c r="AV20" s="120">
        <f>AV18/AV19</f>
        <v>0.92203002566647818</v>
      </c>
      <c r="AY20" s="129"/>
      <c r="BA20" s="128"/>
      <c r="BB20" s="120" t="s">
        <v>194</v>
      </c>
      <c r="BC20" s="120">
        <f>BC18/BC19</f>
        <v>2.6361885643507943</v>
      </c>
      <c r="BD20" s="120">
        <f>BD18/BD19</f>
        <v>0.93920763138960306</v>
      </c>
      <c r="BE20" s="120">
        <f>BE18/BE19</f>
        <v>0.7728852891438428</v>
      </c>
      <c r="BF20" s="120">
        <f>BF18/BF19</f>
        <v>0.9202169689845825</v>
      </c>
      <c r="BI20" s="129"/>
      <c r="BK20" s="128"/>
      <c r="BL20" s="120" t="s">
        <v>194</v>
      </c>
      <c r="BM20" s="120">
        <f>BM18/BM19</f>
        <v>2.8007013886570982</v>
      </c>
      <c r="BN20" s="120">
        <f>BN18/BN19</f>
        <v>1.0003297561288198</v>
      </c>
      <c r="BO20" s="120">
        <f>BO18/BO19</f>
        <v>0.81807664099683586</v>
      </c>
      <c r="BP20" s="120">
        <f>BP18/BP19</f>
        <v>0.97405193532103851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1141.6139698100776</v>
      </c>
      <c r="F25" s="139">
        <f t="shared" si="28"/>
        <v>0</v>
      </c>
      <c r="G25" s="139">
        <f t="shared" si="28"/>
        <v>518.72242693471617</v>
      </c>
      <c r="H25" s="139">
        <f t="shared" si="28"/>
        <v>463.73791656082238</v>
      </c>
      <c r="I25" s="120">
        <f>I14</f>
        <v>2050</v>
      </c>
      <c r="J25" s="165">
        <f>SUM(E25:H25)</f>
        <v>2124.0743133056162</v>
      </c>
      <c r="K25" s="129">
        <f>I25/J25</f>
        <v>0.96512630803847099</v>
      </c>
      <c r="M25" s="128"/>
      <c r="N25" s="4" t="s">
        <v>11</v>
      </c>
      <c r="O25" s="139">
        <f t="shared" ref="O25:R28" si="29">O14*O$20</f>
        <v>563.24413947653989</v>
      </c>
      <c r="P25" s="139">
        <f t="shared" si="29"/>
        <v>0</v>
      </c>
      <c r="Q25" s="139">
        <f t="shared" si="29"/>
        <v>932.78147132987397</v>
      </c>
      <c r="R25" s="139">
        <f t="shared" si="29"/>
        <v>718.72808490018974</v>
      </c>
      <c r="S25" s="120">
        <f>S14</f>
        <v>2186.7465511512801</v>
      </c>
      <c r="T25" s="165">
        <f>SUM(O25:R25)</f>
        <v>2214.7536957066036</v>
      </c>
      <c r="U25" s="129">
        <f>S25/T25</f>
        <v>0.987354284763305</v>
      </c>
      <c r="W25" s="128"/>
      <c r="X25" s="4" t="s">
        <v>11</v>
      </c>
      <c r="Y25" s="139">
        <f>Y14*Y$20</f>
        <v>566.0251796223564</v>
      </c>
      <c r="Z25" s="139">
        <f t="shared" ref="Z25:AB25" si="30">Z14*Z$20</f>
        <v>0</v>
      </c>
      <c r="AA25" s="139">
        <f t="shared" si="30"/>
        <v>933.49226698443579</v>
      </c>
      <c r="AB25" s="139">
        <f t="shared" si="30"/>
        <v>719.29078970721048</v>
      </c>
      <c r="AC25" s="120">
        <f>AC14</f>
        <v>2333.9408020800124</v>
      </c>
      <c r="AD25" s="165">
        <f>SUM(Y25:AB25)</f>
        <v>2218.8082363140029</v>
      </c>
      <c r="AE25" s="129">
        <f>AC25/AD25</f>
        <v>1.05188937190772</v>
      </c>
      <c r="AG25" s="128"/>
      <c r="AH25" s="4" t="s">
        <v>11</v>
      </c>
      <c r="AI25" s="139">
        <f t="shared" ref="AI25:AL28" si="31">AI14*AI$20</f>
        <v>644.07868213187601</v>
      </c>
      <c r="AJ25" s="139">
        <f t="shared" si="31"/>
        <v>0</v>
      </c>
      <c r="AK25" s="139">
        <f t="shared" si="31"/>
        <v>1058.2266679545021</v>
      </c>
      <c r="AL25" s="139">
        <f t="shared" si="31"/>
        <v>816.27495230023339</v>
      </c>
      <c r="AM25" s="120">
        <f>AM14</f>
        <v>2492.3840399622668</v>
      </c>
      <c r="AN25" s="165">
        <f>SUM(AI25:AL25)</f>
        <v>2518.5803023866115</v>
      </c>
      <c r="AO25" s="129">
        <f>AM25/AN25</f>
        <v>0.98959879802144046</v>
      </c>
      <c r="AQ25" s="128"/>
      <c r="AR25" s="4" t="s">
        <v>11</v>
      </c>
      <c r="AS25" s="139">
        <f t="shared" ref="AS25:AV28" si="32">AS14*AS$20</f>
        <v>689.32660359325996</v>
      </c>
      <c r="AT25" s="139">
        <f t="shared" si="32"/>
        <v>0</v>
      </c>
      <c r="AU25" s="139">
        <f t="shared" si="32"/>
        <v>1128.0979167460221</v>
      </c>
      <c r="AV25" s="139">
        <f t="shared" si="32"/>
        <v>870.66667869453727</v>
      </c>
      <c r="AW25" s="120">
        <f>AW14</f>
        <v>2662.939164795906</v>
      </c>
      <c r="AX25" s="165">
        <f>SUM(AS25:AV25)</f>
        <v>2688.0911990338191</v>
      </c>
      <c r="AY25" s="129">
        <f>AW25/AX25</f>
        <v>0.99064316186632606</v>
      </c>
      <c r="BA25" s="128"/>
      <c r="BB25" s="4" t="s">
        <v>11</v>
      </c>
      <c r="BC25" s="139">
        <f t="shared" ref="BC25:BF28" si="33">BC14*BC$20</f>
        <v>738.13514422420769</v>
      </c>
      <c r="BD25" s="139">
        <f t="shared" si="33"/>
        <v>0</v>
      </c>
      <c r="BE25" s="139">
        <f t="shared" si="33"/>
        <v>1203.2178120620206</v>
      </c>
      <c r="BF25" s="139">
        <f t="shared" si="33"/>
        <v>929.18677604066875</v>
      </c>
      <c r="BG25" s="120">
        <f>BG14</f>
        <v>2846.535435076155</v>
      </c>
      <c r="BH25" s="165">
        <f>SUM(BC25:BF25)</f>
        <v>2870.5397323268971</v>
      </c>
      <c r="BI25" s="129">
        <f>BG25/BH25</f>
        <v>0.99163770597549472</v>
      </c>
      <c r="BK25" s="128"/>
      <c r="BL25" s="4" t="s">
        <v>11</v>
      </c>
      <c r="BM25" s="139">
        <f t="shared" ref="BM25:BP28" si="34">BM14*BM$20</f>
        <v>838.64517397191662</v>
      </c>
      <c r="BN25" s="139">
        <f t="shared" si="34"/>
        <v>0</v>
      </c>
      <c r="BO25" s="139">
        <f t="shared" si="34"/>
        <v>1361.692889006197</v>
      </c>
      <c r="BP25" s="139">
        <f t="shared" si="34"/>
        <v>1052.1973693099735</v>
      </c>
      <c r="BQ25" s="120">
        <f>BQ14</f>
        <v>3044.1735794193137</v>
      </c>
      <c r="BR25" s="165">
        <f>SUM(BM25:BP25)</f>
        <v>3252.5354322880871</v>
      </c>
      <c r="BS25" s="129">
        <f>BQ25/BR25</f>
        <v>0.93593863703978297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371.86162153349352</v>
      </c>
      <c r="G26" s="139">
        <f t="shared" si="28"/>
        <v>485.86215788219147</v>
      </c>
      <c r="H26" s="139">
        <f t="shared" si="28"/>
        <v>574.82473312628792</v>
      </c>
      <c r="I26" s="120">
        <f>I15</f>
        <v>2050</v>
      </c>
      <c r="J26" s="165">
        <f>SUM(E26:H26)</f>
        <v>1432.5485125419727</v>
      </c>
      <c r="K26" s="129">
        <f>I26/J26</f>
        <v>1.4310161101367493</v>
      </c>
      <c r="M26" s="128"/>
      <c r="N26" s="4" t="s">
        <v>12</v>
      </c>
      <c r="O26" s="139">
        <f t="shared" si="29"/>
        <v>0</v>
      </c>
      <c r="P26" s="139">
        <f t="shared" si="29"/>
        <v>183.0364664472128</v>
      </c>
      <c r="Q26" s="139">
        <f t="shared" si="29"/>
        <v>834.65849809164331</v>
      </c>
      <c r="R26" s="139">
        <f t="shared" si="29"/>
        <v>851.0955399172384</v>
      </c>
      <c r="S26" s="120">
        <f>S15</f>
        <v>2186.7465511512801</v>
      </c>
      <c r="T26" s="165">
        <f>SUM(O26:R26)</f>
        <v>1868.7905044560944</v>
      </c>
      <c r="U26" s="129">
        <f>S26/T26</f>
        <v>1.1701400161960507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184.43636667474129</v>
      </c>
      <c r="AA26" s="139">
        <f t="shared" si="35"/>
        <v>835.29452233925281</v>
      </c>
      <c r="AB26" s="139">
        <f t="shared" si="35"/>
        <v>851.76187752336091</v>
      </c>
      <c r="AC26" s="120">
        <f>AC15</f>
        <v>2333.9408020800124</v>
      </c>
      <c r="AD26" s="165">
        <f>SUM(Y26:AB26)</f>
        <v>1871.492766537355</v>
      </c>
      <c r="AE26" s="129">
        <f>AC26/AD26</f>
        <v>1.2471011610684881</v>
      </c>
      <c r="AG26" s="128"/>
      <c r="AH26" s="4" t="s">
        <v>12</v>
      </c>
      <c r="AI26" s="139">
        <f t="shared" si="31"/>
        <v>0</v>
      </c>
      <c r="AJ26" s="139">
        <f t="shared" si="31"/>
        <v>210.93188256523297</v>
      </c>
      <c r="AK26" s="139">
        <f t="shared" si="31"/>
        <v>946.63553063681672</v>
      </c>
      <c r="AL26" s="139">
        <f t="shared" si="31"/>
        <v>966.3297711777451</v>
      </c>
      <c r="AM26" s="120">
        <f>AM15</f>
        <v>2492.3840399622668</v>
      </c>
      <c r="AN26" s="165">
        <f>SUM(AI26:AL26)</f>
        <v>2123.8971843797949</v>
      </c>
      <c r="AO26" s="129">
        <f>AM26/AN26</f>
        <v>1.1734956184755594</v>
      </c>
      <c r="AQ26" s="128"/>
      <c r="AR26" s="4" t="s">
        <v>12</v>
      </c>
      <c r="AS26" s="139">
        <f t="shared" si="32"/>
        <v>0</v>
      </c>
      <c r="AT26" s="139">
        <f t="shared" si="32"/>
        <v>226.56793874930773</v>
      </c>
      <c r="AU26" s="139">
        <f t="shared" si="32"/>
        <v>1009.0059621526065</v>
      </c>
      <c r="AV26" s="139">
        <f t="shared" si="32"/>
        <v>1030.5846020141773</v>
      </c>
      <c r="AW26" s="120">
        <f>AW15</f>
        <v>2662.939164795906</v>
      </c>
      <c r="AX26" s="165">
        <f>SUM(AS26:AV26)</f>
        <v>2266.1585029160915</v>
      </c>
      <c r="AY26" s="129">
        <f>AW26/AX26</f>
        <v>1.175089545311697</v>
      </c>
      <c r="BA26" s="128"/>
      <c r="BB26" s="4" t="s">
        <v>12</v>
      </c>
      <c r="BC26" s="139">
        <f t="shared" si="33"/>
        <v>0</v>
      </c>
      <c r="BD26" s="139">
        <f t="shared" si="33"/>
        <v>243.4486907068484</v>
      </c>
      <c r="BE26" s="139">
        <f t="shared" si="33"/>
        <v>1076.06215033239</v>
      </c>
      <c r="BF26" s="139">
        <f t="shared" si="33"/>
        <v>1099.7169372340004</v>
      </c>
      <c r="BG26" s="120">
        <f>BG15</f>
        <v>2846.535435076155</v>
      </c>
      <c r="BH26" s="165">
        <f>SUM(BC26:BF26)</f>
        <v>2419.227778273239</v>
      </c>
      <c r="BI26" s="129">
        <f>BG26/BH26</f>
        <v>1.1766297744431131</v>
      </c>
      <c r="BK26" s="128"/>
      <c r="BL26" s="4" t="s">
        <v>12</v>
      </c>
      <c r="BM26" s="139">
        <f t="shared" si="34"/>
        <v>0</v>
      </c>
      <c r="BN26" s="139">
        <f t="shared" si="34"/>
        <v>277.50944184473838</v>
      </c>
      <c r="BO26" s="139">
        <f t="shared" si="34"/>
        <v>1217.6476987073258</v>
      </c>
      <c r="BP26" s="139">
        <f t="shared" si="34"/>
        <v>1245.1580615350299</v>
      </c>
      <c r="BQ26" s="120">
        <f>BQ15</f>
        <v>3044.1735794193137</v>
      </c>
      <c r="BR26" s="165">
        <f>SUM(BM26:BP26)</f>
        <v>2740.3152020870939</v>
      </c>
      <c r="BS26" s="129">
        <f>BQ26/BR26</f>
        <v>1.1108844621599709</v>
      </c>
    </row>
    <row r="27" spans="3:71" x14ac:dyDescent="0.3">
      <c r="C27" s="128"/>
      <c r="D27" s="4" t="s">
        <v>13</v>
      </c>
      <c r="E27" s="139">
        <f t="shared" si="28"/>
        <v>445.16873498929431</v>
      </c>
      <c r="F27" s="139">
        <f t="shared" si="28"/>
        <v>822.32854549877402</v>
      </c>
      <c r="G27" s="139">
        <f t="shared" si="28"/>
        <v>49.415415183092371</v>
      </c>
      <c r="H27" s="139">
        <f t="shared" si="28"/>
        <v>0</v>
      </c>
      <c r="I27" s="120">
        <f>I16</f>
        <v>1054</v>
      </c>
      <c r="J27" s="165">
        <f>SUM(E27:H27)</f>
        <v>1316.9126956711607</v>
      </c>
      <c r="K27" s="129">
        <f>I27/J27</f>
        <v>0.80035677647016079</v>
      </c>
      <c r="M27" s="128"/>
      <c r="N27" s="4" t="s">
        <v>13</v>
      </c>
      <c r="O27" s="139">
        <f t="shared" si="29"/>
        <v>371.67127510576069</v>
      </c>
      <c r="P27" s="139">
        <f t="shared" si="29"/>
        <v>716.9810980825257</v>
      </c>
      <c r="Q27" s="139">
        <f t="shared" si="29"/>
        <v>150.37106283233885</v>
      </c>
      <c r="R27" s="139">
        <f t="shared" si="29"/>
        <v>0</v>
      </c>
      <c r="S27" s="120">
        <f>S16</f>
        <v>1112.9834646689119</v>
      </c>
      <c r="T27" s="165">
        <f>SUM(O27:R27)</f>
        <v>1239.0234360206252</v>
      </c>
      <c r="U27" s="129">
        <f>S27/T27</f>
        <v>0.8982747479284845</v>
      </c>
      <c r="W27" s="128"/>
      <c r="X27" s="4" t="s">
        <v>13</v>
      </c>
      <c r="Y27" s="139">
        <f t="shared" ref="Y27:AB27" si="36">Y16*Y$20</f>
        <v>369.87919874786451</v>
      </c>
      <c r="Z27" s="139">
        <f t="shared" si="36"/>
        <v>715.44867304396098</v>
      </c>
      <c r="AA27" s="139">
        <f t="shared" si="36"/>
        <v>149.02424293016759</v>
      </c>
      <c r="AB27" s="139">
        <f t="shared" si="36"/>
        <v>0</v>
      </c>
      <c r="AC27" s="120">
        <f>AC16</f>
        <v>1176.364579366546</v>
      </c>
      <c r="AD27" s="165">
        <f>SUM(Y27:AB27)</f>
        <v>1234.3521147219931</v>
      </c>
      <c r="AE27" s="129">
        <f>AC27/AD27</f>
        <v>0.95302188519480335</v>
      </c>
      <c r="AG27" s="128"/>
      <c r="AH27" s="4" t="s">
        <v>13</v>
      </c>
      <c r="AI27" s="139">
        <f t="shared" si="31"/>
        <v>416.57371582591395</v>
      </c>
      <c r="AJ27" s="139">
        <f t="shared" si="31"/>
        <v>810.07969182754607</v>
      </c>
      <c r="AK27" s="139">
        <f t="shared" si="31"/>
        <v>167.20670305043851</v>
      </c>
      <c r="AL27" s="139">
        <f t="shared" si="31"/>
        <v>0</v>
      </c>
      <c r="AM27" s="120">
        <f>AM16</f>
        <v>1244.4750082359867</v>
      </c>
      <c r="AN27" s="165">
        <f>SUM(AI27:AL27)</f>
        <v>1393.8601107038985</v>
      </c>
      <c r="AO27" s="129">
        <f>AM27/AN27</f>
        <v>0.89282633076250928</v>
      </c>
      <c r="AQ27" s="128"/>
      <c r="AR27" s="4" t="s">
        <v>13</v>
      </c>
      <c r="AS27" s="139">
        <f t="shared" si="32"/>
        <v>441.6021206101272</v>
      </c>
      <c r="AT27" s="139">
        <f t="shared" si="32"/>
        <v>861.97427524620241</v>
      </c>
      <c r="AU27" s="139">
        <f t="shared" si="32"/>
        <v>176.55293851805055</v>
      </c>
      <c r="AV27" s="139">
        <f t="shared" si="32"/>
        <v>0</v>
      </c>
      <c r="AW27" s="120">
        <f>AW16</f>
        <v>1317.6716292739918</v>
      </c>
      <c r="AX27" s="165">
        <f>SUM(AS27:AV27)</f>
        <v>1480.1293343743801</v>
      </c>
      <c r="AY27" s="129">
        <f>AW27/AX27</f>
        <v>0.89024087197822088</v>
      </c>
      <c r="BA27" s="128"/>
      <c r="BB27" s="4" t="s">
        <v>13</v>
      </c>
      <c r="BC27" s="139">
        <f t="shared" si="33"/>
        <v>468.52428389717397</v>
      </c>
      <c r="BD27" s="139">
        <f t="shared" si="33"/>
        <v>917.79827722556581</v>
      </c>
      <c r="BE27" s="139">
        <f t="shared" si="33"/>
        <v>186.57889518940391</v>
      </c>
      <c r="BF27" s="139">
        <f t="shared" si="33"/>
        <v>0</v>
      </c>
      <c r="BG27" s="120">
        <f>BG16</f>
        <v>1396.3384616119097</v>
      </c>
      <c r="BH27" s="165">
        <f>SUM(BC27:BF27)</f>
        <v>1572.9014563121439</v>
      </c>
      <c r="BI27" s="129">
        <f>BG27/BH27</f>
        <v>0.88774694435453871</v>
      </c>
      <c r="BK27" s="128"/>
      <c r="BL27" s="4" t="s">
        <v>13</v>
      </c>
      <c r="BM27" s="139">
        <f t="shared" si="34"/>
        <v>527.59377540257856</v>
      </c>
      <c r="BN27" s="139">
        <f t="shared" si="34"/>
        <v>1037.0348903907243</v>
      </c>
      <c r="BO27" s="139">
        <f t="shared" si="34"/>
        <v>209.27754066736316</v>
      </c>
      <c r="BP27" s="139">
        <f t="shared" si="34"/>
        <v>0</v>
      </c>
      <c r="BQ27" s="120">
        <f>BQ16</f>
        <v>1480.8887406556896</v>
      </c>
      <c r="BR27" s="165">
        <f>SUM(BM27:BP27)</f>
        <v>1773.906206460666</v>
      </c>
      <c r="BS27" s="129">
        <f>BQ27/BR27</f>
        <v>0.83481794880823446</v>
      </c>
    </row>
    <row r="28" spans="3:71" x14ac:dyDescent="0.3">
      <c r="C28" s="128"/>
      <c r="D28" s="4" t="s">
        <v>14</v>
      </c>
      <c r="E28" s="139">
        <f t="shared" si="28"/>
        <v>463.21729520062769</v>
      </c>
      <c r="F28" s="139">
        <f t="shared" si="28"/>
        <v>855.8098329677324</v>
      </c>
      <c r="G28" s="139">
        <f t="shared" si="28"/>
        <v>0</v>
      </c>
      <c r="H28" s="139">
        <f t="shared" si="28"/>
        <v>69.43735031288962</v>
      </c>
      <c r="I28" s="120">
        <f>I17</f>
        <v>1108</v>
      </c>
      <c r="J28" s="165">
        <f>SUM(E28:H28)</f>
        <v>1388.4644784812497</v>
      </c>
      <c r="K28" s="129">
        <f>I28/J28</f>
        <v>0.79800385042040733</v>
      </c>
      <c r="M28" s="128"/>
      <c r="N28" s="4" t="s">
        <v>14</v>
      </c>
      <c r="O28" s="139">
        <f t="shared" si="29"/>
        <v>393.09699037965561</v>
      </c>
      <c r="P28" s="139">
        <f t="shared" si="29"/>
        <v>758.43824149450393</v>
      </c>
      <c r="Q28" s="139">
        <f t="shared" si="29"/>
        <v>0</v>
      </c>
      <c r="R28" s="139">
        <f t="shared" si="29"/>
        <v>185.10693701972048</v>
      </c>
      <c r="S28" s="120">
        <f>S17</f>
        <v>1172.7332381057306</v>
      </c>
      <c r="T28" s="165">
        <f>SUM(O28:R28)</f>
        <v>1336.6421688938799</v>
      </c>
      <c r="U28" s="129">
        <f>S28/T28</f>
        <v>0.87737261729233795</v>
      </c>
      <c r="W28" s="128"/>
      <c r="X28" s="4" t="s">
        <v>14</v>
      </c>
      <c r="Y28" s="139">
        <f t="shared" ref="Y28:AB28" si="37">Y17*Y$20</f>
        <v>392.10802659173515</v>
      </c>
      <c r="Z28" s="139">
        <f t="shared" si="37"/>
        <v>758.57076630554036</v>
      </c>
      <c r="AA28" s="139">
        <f t="shared" si="37"/>
        <v>0</v>
      </c>
      <c r="AB28" s="139">
        <f t="shared" si="37"/>
        <v>183.87789460657743</v>
      </c>
      <c r="AC28" s="120">
        <f>AC17</f>
        <v>1242.3889058947407</v>
      </c>
      <c r="AD28" s="165">
        <f>SUM(Y28:AB28)</f>
        <v>1334.556687503853</v>
      </c>
      <c r="AE28" s="129">
        <f>AC28/AD28</f>
        <v>0.93093752968897681</v>
      </c>
      <c r="AG28" s="128"/>
      <c r="AH28" s="4" t="s">
        <v>14</v>
      </c>
      <c r="AI28" s="139">
        <f t="shared" si="31"/>
        <v>442.5468124737186</v>
      </c>
      <c r="AJ28" s="139">
        <f t="shared" si="31"/>
        <v>860.72990577062967</v>
      </c>
      <c r="AK28" s="139">
        <f t="shared" si="31"/>
        <v>0</v>
      </c>
      <c r="AL28" s="139">
        <f t="shared" si="31"/>
        <v>206.97209895825227</v>
      </c>
      <c r="AM28" s="120">
        <f>AM17</f>
        <v>1317.3433265123847</v>
      </c>
      <c r="AN28" s="165">
        <f>SUM(AI28:AL28)</f>
        <v>1510.2488172026005</v>
      </c>
      <c r="AO28" s="129">
        <f>AM28/AN28</f>
        <v>0.87226906686308137</v>
      </c>
      <c r="AQ28" s="128"/>
      <c r="AR28" s="4" t="s">
        <v>14</v>
      </c>
      <c r="AS28" s="139">
        <f t="shared" si="32"/>
        <v>470.16022760424266</v>
      </c>
      <c r="AT28" s="139">
        <f t="shared" si="32"/>
        <v>917.86928604783918</v>
      </c>
      <c r="AU28" s="139">
        <f t="shared" si="32"/>
        <v>0</v>
      </c>
      <c r="AV28" s="139">
        <f t="shared" si="32"/>
        <v>219.14310651325005</v>
      </c>
      <c r="AW28" s="120">
        <f>AW17</f>
        <v>1398.0016976238194</v>
      </c>
      <c r="AX28" s="165">
        <f>SUM(AS28:AV28)</f>
        <v>1607.1726201653319</v>
      </c>
      <c r="AY28" s="129">
        <f>AW28/AX28</f>
        <v>0.8698516139977579</v>
      </c>
      <c r="BA28" s="128"/>
      <c r="BB28" s="4" t="s">
        <v>14</v>
      </c>
      <c r="BC28" s="139">
        <f t="shared" si="33"/>
        <v>499.89858636375942</v>
      </c>
      <c r="BD28" s="139">
        <f t="shared" si="33"/>
        <v>979.41970245990274</v>
      </c>
      <c r="BE28" s="139">
        <f t="shared" si="33"/>
        <v>0</v>
      </c>
      <c r="BF28" s="139">
        <f t="shared" si="33"/>
        <v>232.2223883074617</v>
      </c>
      <c r="BG28" s="120">
        <f>BG17</f>
        <v>1484.8003122791824</v>
      </c>
      <c r="BH28" s="165">
        <f>SUM(BC28:BF28)</f>
        <v>1711.5406771311239</v>
      </c>
      <c r="BI28" s="129">
        <f>BG28/BH28</f>
        <v>0.86752265494968983</v>
      </c>
      <c r="BK28" s="128"/>
      <c r="BL28" s="4" t="s">
        <v>14</v>
      </c>
      <c r="BM28" s="139">
        <f t="shared" si="34"/>
        <v>564.11947882542927</v>
      </c>
      <c r="BN28" s="139">
        <f t="shared" si="34"/>
        <v>1109.0128955710252</v>
      </c>
      <c r="BO28" s="139">
        <f t="shared" si="34"/>
        <v>0</v>
      </c>
      <c r="BP28" s="139">
        <f t="shared" si="34"/>
        <v>261.18311505018528</v>
      </c>
      <c r="BQ28" s="120">
        <f>BQ17</f>
        <v>1578.2089508716722</v>
      </c>
      <c r="BR28" s="165">
        <f>SUM(BM28:BP28)</f>
        <v>1934.3154894466397</v>
      </c>
      <c r="BS28" s="129">
        <f>BQ28/BR28</f>
        <v>0.81590048752758482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2049.9999999999995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2423.5572278064878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1.0000000000000002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1.0000000000000002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1101.8016758879428</v>
      </c>
      <c r="F36" s="139">
        <f t="shared" si="38"/>
        <v>0</v>
      </c>
      <c r="G36" s="139">
        <f t="shared" si="38"/>
        <v>500.63266080425814</v>
      </c>
      <c r="H36" s="139">
        <f t="shared" si="38"/>
        <v>447.56566330779901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556.12151447998224</v>
      </c>
      <c r="P36" s="139">
        <f t="shared" ref="P36:R36" si="39">P25*$U25</f>
        <v>0</v>
      </c>
      <c r="Q36" s="139">
        <f t="shared" si="39"/>
        <v>920.98578246537102</v>
      </c>
      <c r="R36" s="139">
        <f t="shared" si="39"/>
        <v>709.63925420592682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595.39587067691491</v>
      </c>
      <c r="Z36" s="139">
        <f t="shared" ref="Z36:AB36" si="40">Z25*$AE25</f>
        <v>0</v>
      </c>
      <c r="AA36" s="139">
        <f t="shared" si="40"/>
        <v>981.93059439897183</v>
      </c>
      <c r="AB36" s="139">
        <f t="shared" si="40"/>
        <v>756.61433700412556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637.37948966893794</v>
      </c>
      <c r="AJ36" s="139">
        <f t="shared" ref="AJ36:AL36" si="41">AJ25*$AO25</f>
        <v>0</v>
      </c>
      <c r="AK36" s="139">
        <f t="shared" si="41"/>
        <v>1047.2198386420093</v>
      </c>
      <c r="AL36" s="139">
        <f t="shared" si="41"/>
        <v>807.78471165131964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682.87668614220263</v>
      </c>
      <c r="AT36" s="139">
        <f t="shared" ref="AT36:AV36" si="42">AT25*$AY25</f>
        <v>0</v>
      </c>
      <c r="AU36" s="139">
        <f t="shared" si="42"/>
        <v>1117.5424871400949</v>
      </c>
      <c r="AV36" s="139">
        <f t="shared" si="42"/>
        <v>862.51999151360894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731.96264111838423</v>
      </c>
      <c r="BD36" s="139">
        <f t="shared" ref="BD36:BF36" si="43">BD25*$BI25</f>
        <v>0</v>
      </c>
      <c r="BE36" s="139">
        <f t="shared" si="43"/>
        <v>1193.156150942036</v>
      </c>
      <c r="BF36" s="139">
        <f t="shared" si="43"/>
        <v>921.41664301573451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784.9204210872673</v>
      </c>
      <c r="BN36" s="139">
        <f t="shared" ref="BN36:BP36" si="44">BN25*$BS25</f>
        <v>0</v>
      </c>
      <c r="BO36" s="139">
        <f t="shared" si="44"/>
        <v>1274.4609866032245</v>
      </c>
      <c r="BP36" s="139">
        <f t="shared" si="44"/>
        <v>984.79217172882181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532.13997115600398</v>
      </c>
      <c r="G37" s="139">
        <f t="shared" si="38"/>
        <v>695.27657523522078</v>
      </c>
      <c r="H37" s="139">
        <f t="shared" si="38"/>
        <v>822.58345360877559</v>
      </c>
      <c r="I37" s="120">
        <f>I26</f>
        <v>2050</v>
      </c>
      <c r="J37" s="165">
        <f>SUM(E37:H37)</f>
        <v>2050.0000000000005</v>
      </c>
      <c r="K37" s="129">
        <f>I37/J37</f>
        <v>0.99999999999999978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214.17829381300947</v>
      </c>
      <c r="Q37" s="139">
        <f t="shared" si="45"/>
        <v>976.66730847512679</v>
      </c>
      <c r="R37" s="139">
        <f t="shared" si="45"/>
        <v>995.90094886314387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230.01080702332328</v>
      </c>
      <c r="AA37" s="139">
        <f t="shared" si="46"/>
        <v>1041.6967686434305</v>
      </c>
      <c r="AB37" s="139">
        <f t="shared" si="46"/>
        <v>1062.2332264132588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247.52763998710213</v>
      </c>
      <c r="AK37" s="139">
        <f t="shared" si="47"/>
        <v>1110.8726474955906</v>
      </c>
      <c r="AL37" s="139">
        <f t="shared" si="47"/>
        <v>1133.9837524795737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266.23761612713241</v>
      </c>
      <c r="AU37" s="139">
        <f t="shared" si="48"/>
        <v>1185.6723572826977</v>
      </c>
      <c r="AV37" s="139">
        <f t="shared" si="48"/>
        <v>1211.0291913860758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286.44897803487027</v>
      </c>
      <c r="BE37" s="139">
        <f t="shared" si="49"/>
        <v>1266.1267652323713</v>
      </c>
      <c r="BF37" s="139">
        <f t="shared" si="49"/>
        <v>1293.959691808913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308.28092704800594</v>
      </c>
      <c r="BO37" s="139">
        <f t="shared" si="50"/>
        <v>1352.665908878814</v>
      </c>
      <c r="BP37" s="139">
        <f t="shared" si="50"/>
        <v>1383.2267434924936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356.29381372133088</v>
      </c>
      <c r="F38" s="139">
        <f t="shared" si="38"/>
        <v>658.1562238747947</v>
      </c>
      <c r="G38" s="139">
        <f t="shared" si="38"/>
        <v>39.549962403874453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333.86292095788559</v>
      </c>
      <c r="P38" s="139">
        <f t="shared" si="51"/>
        <v>644.0460151495688</v>
      </c>
      <c r="Q38" s="139">
        <f t="shared" si="51"/>
        <v>135.0745285614575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352.5029712850332</v>
      </c>
      <c r="Z38" s="139">
        <f t="shared" si="52"/>
        <v>681.83824314447622</v>
      </c>
      <c r="AA38" s="139">
        <f t="shared" si="52"/>
        <v>142.02336493703666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371.92798219295497</v>
      </c>
      <c r="AJ38" s="139">
        <f t="shared" si="53"/>
        <v>723.26047887961226</v>
      </c>
      <c r="AK38" s="139">
        <f t="shared" si="53"/>
        <v>149.28654716341947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393.13225691939112</v>
      </c>
      <c r="AT38" s="139">
        <f t="shared" si="54"/>
        <v>767.36473041797422</v>
      </c>
      <c r="AU38" s="139">
        <f t="shared" si="54"/>
        <v>157.17464193662656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415.93100138561459</v>
      </c>
      <c r="BD38" s="139">
        <f t="shared" si="55"/>
        <v>814.77261614085592</v>
      </c>
      <c r="BE38" s="139">
        <f t="shared" si="55"/>
        <v>165.63484408543906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440.44475338557299</v>
      </c>
      <c r="BN38" s="139">
        <f t="shared" si="56"/>
        <v>865.73534003855673</v>
      </c>
      <c r="BO38" s="139">
        <f t="shared" si="56"/>
        <v>174.70864723155998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369.64918515142739</v>
      </c>
      <c r="F39" s="139">
        <f t="shared" si="38"/>
        <v>682.93954193589616</v>
      </c>
      <c r="G39" s="139">
        <f t="shared" si="38"/>
        <v>0</v>
      </c>
      <c r="H39" s="139">
        <f t="shared" si="38"/>
        <v>55.411272912676594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344.89253529913941</v>
      </c>
      <c r="P39" s="139">
        <f t="shared" si="57"/>
        <v>665.43294499463116</v>
      </c>
      <c r="Q39" s="139">
        <f t="shared" si="57"/>
        <v>0</v>
      </c>
      <c r="R39" s="139">
        <f t="shared" si="57"/>
        <v>162.40775781196012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365.02807764652954</v>
      </c>
      <c r="Z39" s="139">
        <f t="shared" si="58"/>
        <v>706.1819952787539</v>
      </c>
      <c r="AA39" s="139">
        <f t="shared" si="58"/>
        <v>0</v>
      </c>
      <c r="AB39" s="139">
        <f t="shared" si="58"/>
        <v>171.17883296945723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386.0198951596816</v>
      </c>
      <c r="AJ39" s="139">
        <f t="shared" si="59"/>
        <v>750.78807172769507</v>
      </c>
      <c r="AK39" s="139">
        <f t="shared" si="59"/>
        <v>0</v>
      </c>
      <c r="AL39" s="139">
        <f t="shared" si="59"/>
        <v>180.53535962500806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408.96963281910371</v>
      </c>
      <c r="AT39" s="139">
        <f t="shared" si="60"/>
        <v>798.41007990768264</v>
      </c>
      <c r="AU39" s="139">
        <f t="shared" si="60"/>
        <v>0</v>
      </c>
      <c r="AV39" s="139">
        <f t="shared" si="60"/>
        <v>190.62198489703312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433.67334884788539</v>
      </c>
      <c r="BD39" s="139">
        <f t="shared" si="61"/>
        <v>849.66878058805003</v>
      </c>
      <c r="BE39" s="139">
        <f t="shared" si="61"/>
        <v>0</v>
      </c>
      <c r="BF39" s="139">
        <f t="shared" si="61"/>
        <v>201.45818284324699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460.26535779747479</v>
      </c>
      <c r="BN39" s="139">
        <f t="shared" si="62"/>
        <v>904.84416217077796</v>
      </c>
      <c r="BO39" s="139">
        <f t="shared" si="62"/>
        <v>0</v>
      </c>
      <c r="BP39" s="139">
        <f t="shared" si="62"/>
        <v>213.09943090341943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1827.7446747607012</v>
      </c>
      <c r="F41" s="165">
        <f>SUM(F36:F39)</f>
        <v>1873.2357369666947</v>
      </c>
      <c r="G41" s="165">
        <f>SUM(G36:G39)</f>
        <v>1235.4591984433532</v>
      </c>
      <c r="H41" s="165">
        <f>SUM(H36:H39)</f>
        <v>1325.5603898292513</v>
      </c>
      <c r="K41" s="129"/>
      <c r="M41" s="128"/>
      <c r="N41" s="120" t="s">
        <v>195</v>
      </c>
      <c r="O41" s="165">
        <f>SUM(O36:O39)</f>
        <v>1234.8769707370072</v>
      </c>
      <c r="P41" s="165">
        <f>SUM(P36:P39)</f>
        <v>1523.6572539572094</v>
      </c>
      <c r="Q41" s="165">
        <f>SUM(Q36:Q39)</f>
        <v>2032.7276195019554</v>
      </c>
      <c r="R41" s="165">
        <f>SUM(R36:R39)</f>
        <v>1867.9479608810309</v>
      </c>
      <c r="U41" s="129"/>
      <c r="W41" s="128"/>
      <c r="X41" s="120" t="s">
        <v>195</v>
      </c>
      <c r="Y41" s="165">
        <f>SUM(Y36:Y39)</f>
        <v>1312.9269196084776</v>
      </c>
      <c r="Z41" s="165">
        <f>SUM(Z36:Z39)</f>
        <v>1618.0310454465534</v>
      </c>
      <c r="AA41" s="165">
        <f>SUM(AA36:AA39)</f>
        <v>2165.6507279794391</v>
      </c>
      <c r="AB41" s="165">
        <f>SUM(AB36:AB39)</f>
        <v>1990.0263963868415</v>
      </c>
      <c r="AE41" s="129"/>
      <c r="AG41" s="128"/>
      <c r="AH41" s="120" t="s">
        <v>195</v>
      </c>
      <c r="AI41" s="165">
        <f>SUM(AI36:AI39)</f>
        <v>1395.3273670215744</v>
      </c>
      <c r="AJ41" s="165">
        <f>SUM(AJ36:AJ39)</f>
        <v>1721.5761905944096</v>
      </c>
      <c r="AK41" s="165">
        <f>SUM(AK36:AK39)</f>
        <v>2307.3790333010193</v>
      </c>
      <c r="AL41" s="165">
        <f>SUM(AL36:AL39)</f>
        <v>2122.3038237559012</v>
      </c>
      <c r="AO41" s="129"/>
      <c r="AQ41" s="128"/>
      <c r="AR41" s="120" t="s">
        <v>195</v>
      </c>
      <c r="AS41" s="165">
        <f>SUM(AS36:AS39)</f>
        <v>1484.9785758806975</v>
      </c>
      <c r="AT41" s="165">
        <f>SUM(AT36:AT39)</f>
        <v>1832.0124264527894</v>
      </c>
      <c r="AU41" s="165">
        <f>SUM(AU36:AU39)</f>
        <v>2460.3894863594187</v>
      </c>
      <c r="AV41" s="165">
        <f>SUM(AV36:AV39)</f>
        <v>2264.1711677967178</v>
      </c>
      <c r="AY41" s="129"/>
      <c r="BA41" s="128"/>
      <c r="BB41" s="120" t="s">
        <v>195</v>
      </c>
      <c r="BC41" s="165">
        <f>SUM(BC36:BC39)</f>
        <v>1581.5669913518841</v>
      </c>
      <c r="BD41" s="165">
        <f>SUM(BD36:BD39)</f>
        <v>1950.8903747637764</v>
      </c>
      <c r="BE41" s="165">
        <f>SUM(BE36:BE39)</f>
        <v>2624.9177602598465</v>
      </c>
      <c r="BF41" s="165">
        <f>SUM(BF36:BF39)</f>
        <v>2416.8345176678945</v>
      </c>
      <c r="BI41" s="129"/>
      <c r="BK41" s="128"/>
      <c r="BL41" s="120" t="s">
        <v>195</v>
      </c>
      <c r="BM41" s="165">
        <f>SUM(BM36:BM39)</f>
        <v>1685.6305322703151</v>
      </c>
      <c r="BN41" s="165">
        <f>SUM(BN36:BN39)</f>
        <v>2078.8604292573409</v>
      </c>
      <c r="BO41" s="165">
        <f>SUM(BO36:BO39)</f>
        <v>2801.8355427135984</v>
      </c>
      <c r="BP41" s="165">
        <f>SUM(BP36:BP39)</f>
        <v>2581.1183461247347</v>
      </c>
      <c r="BS41" s="129"/>
    </row>
    <row r="42" spans="3:71" x14ac:dyDescent="0.3">
      <c r="C42" s="128"/>
      <c r="D42" s="120" t="s">
        <v>194</v>
      </c>
      <c r="E42" s="120">
        <f>E40/E41</f>
        <v>1.1216008605077172</v>
      </c>
      <c r="F42" s="120">
        <f>F40/F41</f>
        <v>1.0943630636256905</v>
      </c>
      <c r="G42" s="120">
        <f>G40/G41</f>
        <v>0.85312408643524029</v>
      </c>
      <c r="H42" s="120">
        <f>H40/H41</f>
        <v>0.83587289458967928</v>
      </c>
      <c r="K42" s="129"/>
      <c r="M42" s="128"/>
      <c r="N42" s="120" t="s">
        <v>194</v>
      </c>
      <c r="O42" s="120">
        <f>O40/O41</f>
        <v>1.0754208203991067</v>
      </c>
      <c r="P42" s="120">
        <f>P40/P41</f>
        <v>1.088470390382704</v>
      </c>
      <c r="Q42" s="120">
        <f>Q40/Q41</f>
        <v>0.94346680482638623</v>
      </c>
      <c r="R42" s="120">
        <f>R40/R41</f>
        <v>0.93949649486456954</v>
      </c>
      <c r="U42" s="129"/>
      <c r="W42" s="128"/>
      <c r="X42" s="120" t="s">
        <v>194</v>
      </c>
      <c r="Y42" s="120">
        <f>Y40/Y41</f>
        <v>1.011489965761367</v>
      </c>
      <c r="Z42" s="120">
        <f>Z40/Z41</f>
        <v>1.0249839214713785</v>
      </c>
      <c r="AA42" s="120">
        <f>AA40/AA41</f>
        <v>0.88555878723952008</v>
      </c>
      <c r="AB42" s="120">
        <f>AB40/AB41</f>
        <v>0.88186295670422221</v>
      </c>
      <c r="AE42" s="129"/>
      <c r="AG42" s="128"/>
      <c r="AH42" s="120" t="s">
        <v>194</v>
      </c>
      <c r="AI42" s="120">
        <f>AI40/AI41</f>
        <v>1.0773093440001784</v>
      </c>
      <c r="AJ42" s="120">
        <f>AJ40/AJ41</f>
        <v>1.0930340988938159</v>
      </c>
      <c r="AK42" s="120">
        <f>AK40/AK41</f>
        <v>0.94135764878400474</v>
      </c>
      <c r="AL42" s="120">
        <f>AL40/AL41</f>
        <v>0.9374608857440685</v>
      </c>
      <c r="AO42" s="129"/>
      <c r="AQ42" s="128"/>
      <c r="AR42" s="120" t="s">
        <v>194</v>
      </c>
      <c r="AS42" s="120">
        <f>AS40/AS41</f>
        <v>1.0781899333854503</v>
      </c>
      <c r="AT42" s="120">
        <f>AT40/AT41</f>
        <v>1.0951953551582825</v>
      </c>
      <c r="AU42" s="120">
        <f>AU40/AU41</f>
        <v>0.9403620159506304</v>
      </c>
      <c r="AV42" s="120">
        <f>AV40/AV41</f>
        <v>0.93649915579719012</v>
      </c>
      <c r="AY42" s="129"/>
      <c r="BA42" s="128"/>
      <c r="BB42" s="120" t="s">
        <v>194</v>
      </c>
      <c r="BC42" s="120">
        <f>BC40/BC41</f>
        <v>1.0790298633043787</v>
      </c>
      <c r="BD42" s="120">
        <f>BD40/BD41</f>
        <v>1.0972767604389455</v>
      </c>
      <c r="BE42" s="120">
        <f>BE40/BE41</f>
        <v>0.93940423388339367</v>
      </c>
      <c r="BF42" s="120">
        <f>BF40/BF41</f>
        <v>0.93557340606173856</v>
      </c>
      <c r="BI42" s="129"/>
      <c r="BK42" s="128"/>
      <c r="BL42" s="120" t="s">
        <v>194</v>
      </c>
      <c r="BM42" s="120">
        <f>BM40/BM41</f>
        <v>1.1451847787782972</v>
      </c>
      <c r="BN42" s="120">
        <f>BN40/BN41</f>
        <v>1.1658104573534491</v>
      </c>
      <c r="BO42" s="120">
        <f>BO40/BO41</f>
        <v>0.9952825873855855</v>
      </c>
      <c r="BP42" s="120">
        <f>BP40/BP41</f>
        <v>0.99125193144923129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1235.7817077847617</v>
      </c>
      <c r="F47" s="139">
        <f t="shared" ref="F47:H47" si="63">F36*F$42</f>
        <v>0</v>
      </c>
      <c r="G47" s="139">
        <f t="shared" si="63"/>
        <v>427.10178138827627</v>
      </c>
      <c r="H47" s="139">
        <f t="shared" si="63"/>
        <v>374.10800650803975</v>
      </c>
      <c r="I47" s="120">
        <f>I36</f>
        <v>2050</v>
      </c>
      <c r="J47" s="165">
        <f>SUM(E47:H47)</f>
        <v>2036.9914956810778</v>
      </c>
      <c r="K47" s="129">
        <f>I47/J47</f>
        <v>1.0063861358019921</v>
      </c>
      <c r="L47" s="150"/>
      <c r="M47" s="128"/>
      <c r="N47" s="4" t="s">
        <v>11</v>
      </c>
      <c r="O47" s="139">
        <f>O36*O$42</f>
        <v>598.06465534365623</v>
      </c>
      <c r="P47" s="139">
        <f t="shared" ref="P47:R47" si="64">P36*P$42</f>
        <v>0</v>
      </c>
      <c r="Q47" s="139">
        <f t="shared" si="64"/>
        <v>868.91951347313284</v>
      </c>
      <c r="R47" s="139">
        <f t="shared" si="64"/>
        <v>666.70359194477544</v>
      </c>
      <c r="S47" s="120">
        <f>S36</f>
        <v>2186.7465511512801</v>
      </c>
      <c r="T47" s="165">
        <f>SUM(O47:R47)</f>
        <v>2133.6877607615643</v>
      </c>
      <c r="U47" s="129">
        <f>S47/T47</f>
        <v>1.0248671766157471</v>
      </c>
      <c r="W47" s="128"/>
      <c r="X47" s="4" t="s">
        <v>11</v>
      </c>
      <c r="Y47" s="139">
        <f>Y36*Y$42</f>
        <v>602.23694884545193</v>
      </c>
      <c r="Z47" s="139">
        <f t="shared" ref="Z47:AB47" si="65">Z36*Z$42</f>
        <v>0</v>
      </c>
      <c r="AA47" s="139">
        <f t="shared" si="65"/>
        <v>869.55726632933454</v>
      </c>
      <c r="AB47" s="139">
        <f t="shared" si="65"/>
        <v>667.230156315263</v>
      </c>
      <c r="AC47" s="120">
        <f>AC36</f>
        <v>2333.9408020800124</v>
      </c>
      <c r="AD47" s="165">
        <f>SUM(Y47:AB47)</f>
        <v>2139.0243714900498</v>
      </c>
      <c r="AE47" s="129">
        <f>AC47/AD47</f>
        <v>1.0911239877338019</v>
      </c>
      <c r="AG47" s="128"/>
      <c r="AH47" s="4" t="s">
        <v>11</v>
      </c>
      <c r="AI47" s="139">
        <f>AI36*AI$42</f>
        <v>686.65487989441203</v>
      </c>
      <c r="AJ47" s="139">
        <f t="shared" ref="AJ47:AL47" si="66">AJ36*AJ$42</f>
        <v>0</v>
      </c>
      <c r="AK47" s="139">
        <f t="shared" si="66"/>
        <v>985.80840506400671</v>
      </c>
      <c r="AL47" s="139">
        <f t="shared" si="66"/>
        <v>757.26657127516307</v>
      </c>
      <c r="AM47" s="120">
        <f>AM36</f>
        <v>2492.3840399622668</v>
      </c>
      <c r="AN47" s="165">
        <f>SUM(AI47:AL47)</f>
        <v>2429.7298562335818</v>
      </c>
      <c r="AO47" s="129">
        <f>AM47/AN47</f>
        <v>1.0257864813933708</v>
      </c>
      <c r="BA47" s="128"/>
      <c r="BB47" s="4" t="s">
        <v>11</v>
      </c>
      <c r="BC47" s="139">
        <f>BC36*BC$42</f>
        <v>789.80954858988207</v>
      </c>
      <c r="BD47" s="139">
        <f t="shared" ref="BD47:BF47" si="67">BD36*BD$42</f>
        <v>0</v>
      </c>
      <c r="BE47" s="139">
        <f t="shared" si="67"/>
        <v>1120.8559398789621</v>
      </c>
      <c r="BF47" s="139">
        <f t="shared" si="67"/>
        <v>862.05290710820373</v>
      </c>
      <c r="BG47" s="120">
        <f>BG36</f>
        <v>2846.535435076155</v>
      </c>
      <c r="BH47" s="165">
        <f>SUM(BC47:BF47)</f>
        <v>2772.7183955770479</v>
      </c>
      <c r="BI47" s="129">
        <f>BG47/BH47</f>
        <v>1.026622624070608</v>
      </c>
      <c r="BK47" s="128"/>
      <c r="BL47" s="4" t="s">
        <v>11</v>
      </c>
      <c r="BM47" s="139">
        <f>BM36*BM$42</f>
        <v>898.8789187813901</v>
      </c>
      <c r="BN47" s="139">
        <f t="shared" ref="BN47:BP47" si="68">BN36*BN$42</f>
        <v>0</v>
      </c>
      <c r="BO47" s="139">
        <f t="shared" si="68"/>
        <v>1268.4488282684433</v>
      </c>
      <c r="BP47" s="139">
        <f t="shared" si="68"/>
        <v>976.17714230227773</v>
      </c>
      <c r="BQ47" s="120">
        <f>BQ36</f>
        <v>3044.1735794193137</v>
      </c>
      <c r="BR47" s="165">
        <f>SUM(BM47:BP47)</f>
        <v>3143.5048893521111</v>
      </c>
      <c r="BS47" s="129">
        <f>BQ47/BR47</f>
        <v>0.96840109577393718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582.35432911197108</v>
      </c>
      <c r="G48" s="139">
        <f t="shared" si="69"/>
        <v>593.15719306737037</v>
      </c>
      <c r="H48" s="139">
        <f t="shared" si="69"/>
        <v>687.57521240954236</v>
      </c>
      <c r="I48" s="120">
        <f>I37</f>
        <v>2050</v>
      </c>
      <c r="J48" s="165">
        <f>SUM(E48:H48)</f>
        <v>1863.0867345888837</v>
      </c>
      <c r="K48" s="129">
        <f>I48/J48</f>
        <v>1.1003245108995752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233.12673107814788</v>
      </c>
      <c r="Q48" s="139">
        <f t="shared" si="70"/>
        <v>921.45318490541445</v>
      </c>
      <c r="R48" s="139">
        <f t="shared" si="70"/>
        <v>935.64545068922257</v>
      </c>
      <c r="S48" s="120">
        <f>S37</f>
        <v>2186.7465511512801</v>
      </c>
      <c r="T48" s="165">
        <f>SUM(O48:R48)</f>
        <v>2090.2253666727847</v>
      </c>
      <c r="U48" s="129">
        <f>S48/T48</f>
        <v>1.0461774055647106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235.75737896356239</v>
      </c>
      <c r="AA48" s="139">
        <f t="shared" si="71"/>
        <v>922.48372711120317</v>
      </c>
      <c r="AB48" s="139">
        <f t="shared" si="71"/>
        <v>936.74413375426184</v>
      </c>
      <c r="AC48" s="120">
        <f>AC37</f>
        <v>2333.9408020800124</v>
      </c>
      <c r="AD48" s="165">
        <f>SUM(Y48:AB48)</f>
        <v>2094.9852398290277</v>
      </c>
      <c r="AE48" s="129">
        <f>AC48/AD48</f>
        <v>1.1140607378553589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270.55615092461505</v>
      </c>
      <c r="AK48" s="139">
        <f t="shared" si="72"/>
        <v>1045.7284635449116</v>
      </c>
      <c r="AL48" s="139">
        <f t="shared" si="72"/>
        <v>1063.0654130188836</v>
      </c>
      <c r="AM48" s="120">
        <f>AM37</f>
        <v>2492.3840399622668</v>
      </c>
      <c r="AN48" s="165">
        <f>SUM(AI48:AL48)</f>
        <v>2379.3500274884104</v>
      </c>
      <c r="AO48" s="129">
        <f>AM48/AN48</f>
        <v>1.0475062564011115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314.31380664914911</v>
      </c>
      <c r="BE48" s="139">
        <f t="shared" si="73"/>
        <v>1189.4048438923753</v>
      </c>
      <c r="BF48" s="139">
        <f t="shared" si="73"/>
        <v>1210.5942761722622</v>
      </c>
      <c r="BG48" s="120">
        <f>BG37</f>
        <v>2846.535435076155</v>
      </c>
      <c r="BH48" s="165">
        <f>SUM(BC48:BF48)</f>
        <v>2714.3129267137865</v>
      </c>
      <c r="BI48" s="129">
        <f>BG48/BH48</f>
        <v>1.0487130673331944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359.3971285551811</v>
      </c>
      <c r="BO48" s="139">
        <f t="shared" si="74"/>
        <v>1346.2848256571806</v>
      </c>
      <c r="BP48" s="139">
        <f t="shared" si="74"/>
        <v>1371.1261811191648</v>
      </c>
      <c r="BQ48" s="120">
        <f>BQ37</f>
        <v>3044.1735794193137</v>
      </c>
      <c r="BR48" s="165">
        <f>SUM(BM48:BP48)</f>
        <v>3076.8081353315265</v>
      </c>
      <c r="BS48" s="129">
        <f>BQ48/BR48</f>
        <v>0.98939337310719366</v>
      </c>
    </row>
    <row r="49" spans="3:71" x14ac:dyDescent="0.3">
      <c r="C49" s="128"/>
      <c r="D49" s="4" t="s">
        <v>13</v>
      </c>
      <c r="E49" s="139">
        <f t="shared" ref="E49:H49" si="75">E38*E$42</f>
        <v>399.61944806342103</v>
      </c>
      <c r="F49" s="139">
        <f t="shared" si="75"/>
        <v>720.26186150393619</v>
      </c>
      <c r="G49" s="139">
        <f t="shared" si="75"/>
        <v>33.741025544353491</v>
      </c>
      <c r="H49" s="139">
        <f t="shared" si="75"/>
        <v>0</v>
      </c>
      <c r="I49" s="120">
        <f>I38</f>
        <v>1054</v>
      </c>
      <c r="J49" s="165">
        <f>SUM(E49:H49)</f>
        <v>1153.6223351117108</v>
      </c>
      <c r="K49" s="129">
        <f>I49/J49</f>
        <v>0.91364389187032868</v>
      </c>
      <c r="L49" s="150"/>
      <c r="M49" s="128"/>
      <c r="N49" s="4" t="s">
        <v>13</v>
      </c>
      <c r="O49" s="139">
        <f t="shared" ref="O49:R49" si="76">O38*O$42</f>
        <v>359.04313635737145</v>
      </c>
      <c r="P49" s="139">
        <f t="shared" si="76"/>
        <v>701.025017534276</v>
      </c>
      <c r="Q49" s="139">
        <f t="shared" si="76"/>
        <v>127.43833387530876</v>
      </c>
      <c r="R49" s="139">
        <f t="shared" si="76"/>
        <v>0</v>
      </c>
      <c r="S49" s="120">
        <f>S38</f>
        <v>1112.9834646689119</v>
      </c>
      <c r="T49" s="165">
        <f>SUM(O49:R49)</f>
        <v>1187.5064877669561</v>
      </c>
      <c r="U49" s="129">
        <f>S49/T49</f>
        <v>0.93724411288212761</v>
      </c>
      <c r="W49" s="128"/>
      <c r="X49" s="4" t="s">
        <v>13</v>
      </c>
      <c r="Y49" s="139">
        <f t="shared" ref="Y49:AB49" si="77">Y38*Y$42</f>
        <v>356.55321835587836</v>
      </c>
      <c r="Z49" s="139">
        <f t="shared" si="77"/>
        <v>698.87323626738055</v>
      </c>
      <c r="AA49" s="139">
        <f t="shared" si="77"/>
        <v>125.77003881331797</v>
      </c>
      <c r="AB49" s="139">
        <f t="shared" si="77"/>
        <v>0</v>
      </c>
      <c r="AC49" s="120">
        <f>AC38</f>
        <v>1176.364579366546</v>
      </c>
      <c r="AD49" s="165">
        <f>SUM(Y49:AB49)</f>
        <v>1181.1964934365769</v>
      </c>
      <c r="AE49" s="129">
        <f>AC49/AD49</f>
        <v>0.99590930543996703</v>
      </c>
      <c r="AG49" s="128"/>
      <c r="AH49" s="4" t="s">
        <v>13</v>
      </c>
      <c r="AI49" s="139">
        <f t="shared" ref="AI49:AL49" si="78">AI38*AI$42</f>
        <v>400.68149051160236</v>
      </c>
      <c r="AJ49" s="139">
        <f t="shared" si="78"/>
        <v>790.54836579768676</v>
      </c>
      <c r="AK49" s="139">
        <f t="shared" si="78"/>
        <v>140.532033032839</v>
      </c>
      <c r="AL49" s="139">
        <f t="shared" si="78"/>
        <v>0</v>
      </c>
      <c r="AM49" s="120">
        <f>AM38</f>
        <v>1244.4750082359867</v>
      </c>
      <c r="AN49" s="165">
        <f>SUM(AI49:AL49)</f>
        <v>1331.7618893421281</v>
      </c>
      <c r="AO49" s="129">
        <f>AM49/AN49</f>
        <v>0.93445759200298195</v>
      </c>
      <c r="BA49" s="128"/>
      <c r="BB49" s="4" t="s">
        <v>13</v>
      </c>
      <c r="BC49" s="139">
        <f t="shared" ref="BC49:BF49" si="79">BC38*BC$42</f>
        <v>448.80197156917302</v>
      </c>
      <c r="BD49" s="139">
        <f t="shared" si="79"/>
        <v>894.03105673340292</v>
      </c>
      <c r="BE49" s="139">
        <f t="shared" si="79"/>
        <v>155.59807381247722</v>
      </c>
      <c r="BF49" s="139">
        <f t="shared" si="79"/>
        <v>0</v>
      </c>
      <c r="BG49" s="120">
        <f>BG38</f>
        <v>1396.3384616119097</v>
      </c>
      <c r="BH49" s="165">
        <f>SUM(BC49:BF49)</f>
        <v>1498.4311021150531</v>
      </c>
      <c r="BI49" s="129">
        <f>BG49/BH49</f>
        <v>0.9318669771609529</v>
      </c>
      <c r="BK49" s="128"/>
      <c r="BL49" s="4" t="s">
        <v>13</v>
      </c>
      <c r="BM49" s="139">
        <f t="shared" ref="BM49:BP49" si="80">BM38*BM$42</f>
        <v>504.39062746991908</v>
      </c>
      <c r="BN49" s="139">
        <f t="shared" si="80"/>
        <v>1009.2833127173936</v>
      </c>
      <c r="BO49" s="139">
        <f t="shared" si="80"/>
        <v>173.88447445526253</v>
      </c>
      <c r="BP49" s="139">
        <f t="shared" si="80"/>
        <v>0</v>
      </c>
      <c r="BQ49" s="120">
        <f>BQ38</f>
        <v>1480.8887406556896</v>
      </c>
      <c r="BR49" s="165">
        <f>SUM(BM49:BP49)</f>
        <v>1687.5584146425754</v>
      </c>
      <c r="BS49" s="129">
        <f>BQ49/BR49</f>
        <v>0.87753332139873907</v>
      </c>
    </row>
    <row r="50" spans="3:71" x14ac:dyDescent="0.3">
      <c r="C50" s="128"/>
      <c r="D50" s="4" t="s">
        <v>14</v>
      </c>
      <c r="E50" s="139">
        <f t="shared" ref="E50:H50" si="81">E39*E$42</f>
        <v>414.59884415181745</v>
      </c>
      <c r="F50" s="139">
        <f t="shared" si="81"/>
        <v>747.38380938409307</v>
      </c>
      <c r="G50" s="139">
        <f t="shared" si="81"/>
        <v>0</v>
      </c>
      <c r="H50" s="139">
        <f t="shared" si="81"/>
        <v>46.316781082417677</v>
      </c>
      <c r="I50" s="120">
        <f>I39</f>
        <v>1108</v>
      </c>
      <c r="J50" s="165">
        <f>SUM(E50:H50)</f>
        <v>1208.2994346183282</v>
      </c>
      <c r="K50" s="129">
        <f>I50/J50</f>
        <v>0.91699124261362397</v>
      </c>
      <c r="L50" s="150"/>
      <c r="M50" s="128"/>
      <c r="N50" s="4" t="s">
        <v>14</v>
      </c>
      <c r="O50" s="139">
        <f t="shared" ref="O50:R50" si="82">O39*O$42</f>
        <v>370.90461326092839</v>
      </c>
      <c r="P50" s="139">
        <f t="shared" si="82"/>
        <v>724.30405741181858</v>
      </c>
      <c r="Q50" s="139">
        <f t="shared" si="82"/>
        <v>0</v>
      </c>
      <c r="R50" s="139">
        <f t="shared" si="82"/>
        <v>152.58151920315044</v>
      </c>
      <c r="S50" s="120">
        <f>S39</f>
        <v>1172.7332381057306</v>
      </c>
      <c r="T50" s="165">
        <f>SUM(O50:R50)</f>
        <v>1247.7901898758973</v>
      </c>
      <c r="U50" s="129">
        <f>S50/T50</f>
        <v>0.93984809916029899</v>
      </c>
      <c r="W50" s="128"/>
      <c r="X50" s="4" t="s">
        <v>14</v>
      </c>
      <c r="Y50" s="139">
        <f t="shared" ref="Y50:AB50" si="83">Y39*Y$42</f>
        <v>369.22223776062577</v>
      </c>
      <c r="Z50" s="139">
        <f t="shared" si="83"/>
        <v>723.82519079329973</v>
      </c>
      <c r="AA50" s="139">
        <f t="shared" si="83"/>
        <v>0</v>
      </c>
      <c r="AB50" s="139">
        <f t="shared" si="83"/>
        <v>150.95627176762375</v>
      </c>
      <c r="AC50" s="120">
        <f>AC39</f>
        <v>1242.3889058947407</v>
      </c>
      <c r="AD50" s="165">
        <f>SUM(Y50:AB50)</f>
        <v>1244.0037003215493</v>
      </c>
      <c r="AE50" s="129">
        <f>AC50/AD50</f>
        <v>0.99870193760163961</v>
      </c>
      <c r="AG50" s="128"/>
      <c r="AH50" s="4" t="s">
        <v>14</v>
      </c>
      <c r="AI50" s="139">
        <f t="shared" ref="AI50:AL50" si="84">AI39*AI$42</f>
        <v>415.86284002549422</v>
      </c>
      <c r="AJ50" s="139">
        <f t="shared" si="84"/>
        <v>820.63696344110679</v>
      </c>
      <c r="AK50" s="139">
        <f t="shared" si="84"/>
        <v>0</v>
      </c>
      <c r="AL50" s="139">
        <f t="shared" si="84"/>
        <v>169.24483814218399</v>
      </c>
      <c r="AM50" s="120">
        <f>AM39</f>
        <v>1317.3433265123847</v>
      </c>
      <c r="AN50" s="165">
        <f>SUM(AI50:AL50)</f>
        <v>1405.7446416087851</v>
      </c>
      <c r="AO50" s="129">
        <f>AM50/AN50</f>
        <v>0.93711424359744977</v>
      </c>
      <c r="BA50" s="128"/>
      <c r="BB50" s="4" t="s">
        <v>14</v>
      </c>
      <c r="BC50" s="139">
        <f t="shared" ref="BC50:BF50" si="85">BC39*BC$42</f>
        <v>467.94649432608588</v>
      </c>
      <c r="BD50" s="139">
        <f t="shared" si="85"/>
        <v>932.32180700976471</v>
      </c>
      <c r="BE50" s="139">
        <f t="shared" si="85"/>
        <v>0</v>
      </c>
      <c r="BF50" s="139">
        <f t="shared" si="85"/>
        <v>188.47891830166509</v>
      </c>
      <c r="BG50" s="120">
        <f>BG39</f>
        <v>1484.8003122791824</v>
      </c>
      <c r="BH50" s="165">
        <f>SUM(BC50:BF50)</f>
        <v>1588.7472196375156</v>
      </c>
      <c r="BI50" s="129">
        <f>BG50/BH50</f>
        <v>0.93457303586529683</v>
      </c>
      <c r="BK50" s="128"/>
      <c r="BL50" s="4" t="s">
        <v>14</v>
      </c>
      <c r="BM50" s="139">
        <f t="shared" ref="BM50:BP50" si="86">BM39*BM$42</f>
        <v>527.08888194861493</v>
      </c>
      <c r="BN50" s="139">
        <f t="shared" si="86"/>
        <v>1054.8767865339132</v>
      </c>
      <c r="BO50" s="139">
        <f t="shared" si="86"/>
        <v>0</v>
      </c>
      <c r="BP50" s="139">
        <f t="shared" si="86"/>
        <v>211.23522247374652</v>
      </c>
      <c r="BQ50" s="120">
        <f>BQ39</f>
        <v>1578.2089508716722</v>
      </c>
      <c r="BR50" s="165">
        <f>SUM(BM50:BP50)</f>
        <v>1793.2008909562746</v>
      </c>
      <c r="BS50" s="129">
        <f>BQ50/BR50</f>
        <v>0.8801071641393442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1054.0000000000002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2423.5572278064878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0.99999999999999978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1.0000000000000002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1243.673577592293</v>
      </c>
      <c r="F58" s="139">
        <f t="shared" ref="F58:H58" si="87">F47*$K47</f>
        <v>0</v>
      </c>
      <c r="G58" s="139">
        <f t="shared" si="87"/>
        <v>429.82931136549456</v>
      </c>
      <c r="H58" s="139">
        <f t="shared" si="87"/>
        <v>376.49711104221262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612.93683475572288</v>
      </c>
      <c r="P58" s="139">
        <f t="shared" ref="P58:R58" si="88">P47*$U47</f>
        <v>0</v>
      </c>
      <c r="Q58" s="139">
        <f t="shared" si="88"/>
        <v>890.52708847953829</v>
      </c>
      <c r="R58" s="139">
        <f t="shared" si="88"/>
        <v>683.28262791601912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704.36129317847656</v>
      </c>
      <c r="AJ58" s="139">
        <f t="shared" ref="AJ58:AL58" si="89">AJ47*$AO47</f>
        <v>0</v>
      </c>
      <c r="AK58" s="139">
        <f t="shared" si="89"/>
        <v>1011.2289351586182</v>
      </c>
      <c r="AL58" s="139">
        <f t="shared" si="89"/>
        <v>776.79381162517177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810.83635128936714</v>
      </c>
      <c r="BD58" s="139">
        <f t="shared" ref="BD58:BF58" si="90">BD47*$BI47</f>
        <v>0</v>
      </c>
      <c r="BE58" s="139">
        <f t="shared" si="90"/>
        <v>1150.6960662036677</v>
      </c>
      <c r="BF58" s="139">
        <f t="shared" si="90"/>
        <v>885.00301758312014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870.47532991599007</v>
      </c>
      <c r="BN58" s="139">
        <f t="shared" ref="BN58:BP58" si="91">BN47*$BS47</f>
        <v>0</v>
      </c>
      <c r="BO58" s="139">
        <f t="shared" si="91"/>
        <v>1228.3672352283272</v>
      </c>
      <c r="BP58" s="139">
        <f t="shared" si="91"/>
        <v>945.33101427499639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640.77874235037984</v>
      </c>
      <c r="G59" s="139">
        <f t="shared" si="92"/>
        <v>652.66539834841922</v>
      </c>
      <c r="H59" s="139">
        <f t="shared" si="92"/>
        <v>756.55585930120117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243.89191868711873</v>
      </c>
      <c r="Q59" s="139">
        <f t="shared" si="93"/>
        <v>964.00350233368601</v>
      </c>
      <c r="R59" s="139">
        <f t="shared" si="93"/>
        <v>978.85113013047521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283.40926080133761</v>
      </c>
      <c r="AK59" s="139">
        <f t="shared" si="94"/>
        <v>1095.4071080600165</v>
      </c>
      <c r="AL59" s="139">
        <f t="shared" si="94"/>
        <v>1113.5676711009123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329.62499627620173</v>
      </c>
      <c r="BE59" s="139">
        <f t="shared" si="95"/>
        <v>1247.344402139332</v>
      </c>
      <c r="BF59" s="139">
        <f t="shared" si="95"/>
        <v>1269.5660366606212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355.58513730625032</v>
      </c>
      <c r="BO59" s="139">
        <f t="shared" si="96"/>
        <v>1332.005284819988</v>
      </c>
      <c r="BP59" s="139">
        <f t="shared" si="96"/>
        <v>1356.5831572930754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365.10986779573665</v>
      </c>
      <c r="F60" s="139">
        <f t="shared" si="97"/>
        <v>658.06285031022389</v>
      </c>
      <c r="G60" s="139">
        <f t="shared" si="97"/>
        <v>30.827281894039299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336.51106582168137</v>
      </c>
      <c r="P60" s="139">
        <f t="shared" si="98"/>
        <v>657.03157066709048</v>
      </c>
      <c r="Q60" s="139">
        <f t="shared" si="98"/>
        <v>119.44082818014014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374.4198607836376</v>
      </c>
      <c r="AJ60" s="139">
        <f t="shared" si="99"/>
        <v>738.73392226519888</v>
      </c>
      <c r="AK60" s="139">
        <f t="shared" si="99"/>
        <v>131.32122518715025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418.2237365900412</v>
      </c>
      <c r="BD60" s="139">
        <f t="shared" si="100"/>
        <v>833.11801832616857</v>
      </c>
      <c r="BE60" s="139">
        <f t="shared" si="100"/>
        <v>144.99670669569997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442.61958260607219</v>
      </c>
      <c r="BN60" s="139">
        <f t="shared" si="101"/>
        <v>885.67973764121666</v>
      </c>
      <c r="BO60" s="139">
        <f t="shared" si="101"/>
        <v>152.58942040840074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380.18350928494732</v>
      </c>
      <c r="F61" s="139">
        <f t="shared" si="102"/>
        <v>685.34440807642341</v>
      </c>
      <c r="G61" s="139">
        <f t="shared" si="102"/>
        <v>0</v>
      </c>
      <c r="H61" s="139">
        <f t="shared" si="102"/>
        <v>42.472082638629374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348.59399574306934</v>
      </c>
      <c r="P61" s="139">
        <f t="shared" si="103"/>
        <v>680.73579157258973</v>
      </c>
      <c r="Q61" s="139">
        <f t="shared" si="103"/>
        <v>0</v>
      </c>
      <c r="R61" s="139">
        <f t="shared" si="103"/>
        <v>143.40345079007159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389.71099077077827</v>
      </c>
      <c r="AJ61" s="139">
        <f t="shared" si="104"/>
        <v>769.03058726322081</v>
      </c>
      <c r="AK61" s="139">
        <f t="shared" si="104"/>
        <v>0</v>
      </c>
      <c r="AL61" s="139">
        <f t="shared" si="104"/>
        <v>158.60174847838556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437.33017582485297</v>
      </c>
      <c r="BD61" s="139">
        <f t="shared" si="105"/>
        <v>871.32282158053522</v>
      </c>
      <c r="BE61" s="139">
        <f t="shared" si="105"/>
        <v>0</v>
      </c>
      <c r="BF61" s="139">
        <f t="shared" si="105"/>
        <v>176.14731487379439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463.89470114117307</v>
      </c>
      <c r="BN61" s="139">
        <f t="shared" si="106"/>
        <v>928.4046171127867</v>
      </c>
      <c r="BO61" s="139">
        <f t="shared" si="106"/>
        <v>0</v>
      </c>
      <c r="BP61" s="139">
        <f t="shared" si="106"/>
        <v>185.9096326177125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1988.966954672977</v>
      </c>
      <c r="F63" s="165">
        <f>SUM(F58:F61)</f>
        <v>1984.1860007370271</v>
      </c>
      <c r="G63" s="165">
        <f>SUM(G58:G61)</f>
        <v>1113.3219916079531</v>
      </c>
      <c r="H63" s="165">
        <f>SUM(H58:H61)</f>
        <v>1175.5250529820432</v>
      </c>
      <c r="K63" s="129"/>
      <c r="M63" s="128"/>
      <c r="N63" s="120" t="s">
        <v>195</v>
      </c>
      <c r="O63" s="165">
        <f>SUM(O58:O61)</f>
        <v>1298.0418963204736</v>
      </c>
      <c r="P63" s="165">
        <f>SUM(P58:P61)</f>
        <v>1581.6592809267991</v>
      </c>
      <c r="Q63" s="165">
        <f>SUM(Q58:Q61)</f>
        <v>1973.9714189933645</v>
      </c>
      <c r="R63" s="165">
        <f>SUM(R58:R61)</f>
        <v>1805.5372088365657</v>
      </c>
      <c r="U63" s="129"/>
      <c r="AG63" s="128"/>
      <c r="AH63" s="120" t="s">
        <v>195</v>
      </c>
      <c r="AI63" s="165">
        <f>SUM(AI58:AI61)</f>
        <v>1468.4921447328925</v>
      </c>
      <c r="AJ63" s="165">
        <f>SUM(AJ58:AJ61)</f>
        <v>1791.1737703297572</v>
      </c>
      <c r="AK63" s="165">
        <f>SUM(AK58:AK61)</f>
        <v>2237.9572684057848</v>
      </c>
      <c r="AL63" s="165">
        <f>SUM(AL58:AL61)</f>
        <v>2048.9632312044696</v>
      </c>
      <c r="AO63" s="129"/>
      <c r="BA63" s="128"/>
      <c r="BB63" s="120" t="s">
        <v>195</v>
      </c>
      <c r="BC63" s="165">
        <f>SUM(BC58:BC61)</f>
        <v>1666.3902637042615</v>
      </c>
      <c r="BD63" s="165">
        <f>SUM(BD58:BD61)</f>
        <v>2034.0658361829055</v>
      </c>
      <c r="BE63" s="165">
        <f>SUM(BE58:BE61)</f>
        <v>2543.0371750386998</v>
      </c>
      <c r="BF63" s="165">
        <f>SUM(BF58:BF61)</f>
        <v>2330.716369117536</v>
      </c>
      <c r="BI63" s="129"/>
      <c r="BK63" s="128"/>
      <c r="BL63" s="120" t="s">
        <v>195</v>
      </c>
      <c r="BM63" s="165">
        <f>SUM(BM58:BM61)</f>
        <v>1776.9896136632353</v>
      </c>
      <c r="BN63" s="165">
        <f>SUM(BN58:BN61)</f>
        <v>2169.6694920602536</v>
      </c>
      <c r="BO63" s="165">
        <f>SUM(BO58:BO61)</f>
        <v>2712.9619404567156</v>
      </c>
      <c r="BP63" s="165">
        <f>SUM(BP58:BP61)</f>
        <v>2487.823804185784</v>
      </c>
      <c r="BS63" s="129"/>
    </row>
    <row r="64" spans="3:71" x14ac:dyDescent="0.3">
      <c r="C64" s="128"/>
      <c r="D64" s="120" t="s">
        <v>194</v>
      </c>
      <c r="E64" s="120">
        <f>E62/E63</f>
        <v>1.0306858015833944</v>
      </c>
      <c r="F64" s="120">
        <f>F62/F63</f>
        <v>1.0331692690294791</v>
      </c>
      <c r="G64" s="120">
        <f>G62/G63</f>
        <v>0.94671623119356929</v>
      </c>
      <c r="H64" s="120">
        <f>H62/H63</f>
        <v>0.94255753817347632</v>
      </c>
      <c r="K64" s="129"/>
      <c r="M64" s="128"/>
      <c r="N64" s="120" t="s">
        <v>194</v>
      </c>
      <c r="O64" s="120">
        <f>O62/O63</f>
        <v>1.0230890148664993</v>
      </c>
      <c r="P64" s="120">
        <f>P62/P63</f>
        <v>1.0485544048731175</v>
      </c>
      <c r="Q64" s="120">
        <f>Q62/Q63</f>
        <v>0.97154954413263606</v>
      </c>
      <c r="R64" s="120">
        <f>R62/R63</f>
        <v>0.97197141839462475</v>
      </c>
      <c r="U64" s="129"/>
      <c r="AG64" s="128"/>
      <c r="AH64" s="120" t="s">
        <v>194</v>
      </c>
      <c r="AI64" s="120">
        <f>AI62/AI63</f>
        <v>1.0236344918991236</v>
      </c>
      <c r="AJ64" s="120">
        <f>AJ62/AJ63</f>
        <v>1.0505633296634185</v>
      </c>
      <c r="AK64" s="120">
        <f>AK62/AK63</f>
        <v>0.97055870203859462</v>
      </c>
      <c r="AL64" s="120">
        <f>AL62/AL63</f>
        <v>0.97101636190253693</v>
      </c>
      <c r="AO64" s="129"/>
      <c r="BA64" s="128"/>
      <c r="BB64" s="120" t="s">
        <v>194</v>
      </c>
      <c r="BC64" s="120">
        <f>BC62/BC63</f>
        <v>1.024104648026201</v>
      </c>
      <c r="BD64" s="120">
        <f>BD62/BD63</f>
        <v>1.052407760020913</v>
      </c>
      <c r="BE64" s="120">
        <f>BE62/BE63</f>
        <v>0.96965112495702677</v>
      </c>
      <c r="BF64" s="120">
        <f>BF62/BF63</f>
        <v>0.97014211233186065</v>
      </c>
      <c r="BI64" s="129"/>
      <c r="BK64" s="128"/>
      <c r="BL64" s="120" t="s">
        <v>194</v>
      </c>
      <c r="BM64" s="120">
        <f>BM62/BM63</f>
        <v>1.0863082222639002</v>
      </c>
      <c r="BN64" s="120">
        <f>BN62/BN63</f>
        <v>1.1170167791340193</v>
      </c>
      <c r="BO64" s="120">
        <f>BO62/BO63</f>
        <v>1.0278869330217859</v>
      </c>
      <c r="BP64" s="120">
        <f>BP62/BP63</f>
        <v>1.0284243368000687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1281.8366982288003</v>
      </c>
      <c r="F69" s="139">
        <f t="shared" ref="F69:H69" si="107">F58*F$64</f>
        <v>0</v>
      </c>
      <c r="G69" s="139">
        <f t="shared" si="107"/>
        <v>406.92638571246823</v>
      </c>
      <c r="H69" s="139">
        <f t="shared" si="107"/>
        <v>354.87019011337389</v>
      </c>
      <c r="I69" s="120">
        <f>I58</f>
        <v>2050</v>
      </c>
      <c r="J69" s="165">
        <f>SUM(E69:H69)</f>
        <v>2043.6332740546425</v>
      </c>
      <c r="K69" s="129">
        <f>I69/J69</f>
        <v>1.0031153955194347</v>
      </c>
      <c r="M69" s="128"/>
      <c r="N69" s="4" t="s">
        <v>11</v>
      </c>
      <c r="O69" s="139">
        <f>O58*O$64</f>
        <v>627.08894244562282</v>
      </c>
      <c r="P69" s="139">
        <f t="shared" ref="P69:R69" si="108">P58*P$64</f>
        <v>0</v>
      </c>
      <c r="Q69" s="139">
        <f t="shared" si="108"/>
        <v>865.19118685005913</v>
      </c>
      <c r="R69" s="139">
        <f t="shared" si="108"/>
        <v>664.13118501993972</v>
      </c>
      <c r="S69" s="120">
        <f>S58</f>
        <v>2186.7465511512801</v>
      </c>
      <c r="T69" s="165">
        <f>SUM(O69:R69)</f>
        <v>2156.4113143156219</v>
      </c>
      <c r="U69" s="129">
        <f>S69/T69</f>
        <v>1.014067463212734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662.03290484377089</v>
      </c>
      <c r="G70" s="139">
        <f t="shared" si="109"/>
        <v>617.88892615486509</v>
      </c>
      <c r="H70" s="139">
        <f t="shared" si="109"/>
        <v>713.09742823365912</v>
      </c>
      <c r="I70" s="120">
        <f>I59</f>
        <v>2050</v>
      </c>
      <c r="J70" s="165">
        <f>SUM(E70:H70)</f>
        <v>1993.0192592322951</v>
      </c>
      <c r="K70" s="129">
        <f>I70/J70</f>
        <v>1.0285901606337982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255.73394565233454</v>
      </c>
      <c r="Q70" s="139">
        <f t="shared" si="110"/>
        <v>936.57716323455725</v>
      </c>
      <c r="R70" s="139">
        <f t="shared" si="110"/>
        <v>951.41532135009936</v>
      </c>
      <c r="S70" s="120">
        <f>S59</f>
        <v>2186.7465511512801</v>
      </c>
      <c r="T70" s="165">
        <f>SUM(O70:R70)</f>
        <v>2143.7264302369913</v>
      </c>
      <c r="U70" s="129">
        <f>S70/T70</f>
        <v>1.0200679155266714</v>
      </c>
    </row>
    <row r="71" spans="3:21" x14ac:dyDescent="0.3">
      <c r="C71" s="128"/>
      <c r="D71" s="4" t="s">
        <v>13</v>
      </c>
      <c r="E71" s="139">
        <f t="shared" ref="E71:H71" si="111">E60*E$64</f>
        <v>376.31355675505597</v>
      </c>
      <c r="F71" s="139">
        <f t="shared" si="111"/>
        <v>679.89031403046954</v>
      </c>
      <c r="G71" s="139">
        <f t="shared" si="111"/>
        <v>29.18468813266664</v>
      </c>
      <c r="H71" s="139">
        <f t="shared" si="111"/>
        <v>0</v>
      </c>
      <c r="I71" s="120">
        <f>I60</f>
        <v>1054</v>
      </c>
      <c r="J71" s="165">
        <f>SUM(E71:H71)</f>
        <v>1085.3885589181921</v>
      </c>
      <c r="K71" s="129">
        <f>I71/J71</f>
        <v>0.97108080911643557</v>
      </c>
      <c r="M71" s="128"/>
      <c r="N71" s="4" t="s">
        <v>13</v>
      </c>
      <c r="O71" s="139">
        <f t="shared" ref="O71:R71" si="112">O60*O$64</f>
        <v>344.28077482317968</v>
      </c>
      <c r="P71" s="139">
        <f t="shared" si="112"/>
        <v>688.93334756368063</v>
      </c>
      <c r="Q71" s="139">
        <f t="shared" si="112"/>
        <v>116.04268216923967</v>
      </c>
      <c r="R71" s="139">
        <f t="shared" si="112"/>
        <v>0</v>
      </c>
      <c r="S71" s="120">
        <f>S60</f>
        <v>1112.9834646689119</v>
      </c>
      <c r="T71" s="165">
        <f>SUM(O71:R71)</f>
        <v>1149.2568045561</v>
      </c>
      <c r="U71" s="129">
        <f>S71/T71</f>
        <v>0.96843756787570323</v>
      </c>
    </row>
    <row r="72" spans="3:21" x14ac:dyDescent="0.3">
      <c r="C72" s="128"/>
      <c r="D72" s="4" t="s">
        <v>14</v>
      </c>
      <c r="E72" s="139">
        <f t="shared" ref="E72:H72" si="113">E61*E$64</f>
        <v>391.8497450161438</v>
      </c>
      <c r="F72" s="139">
        <f t="shared" si="113"/>
        <v>708.07678112575945</v>
      </c>
      <c r="G72" s="139">
        <f t="shared" si="113"/>
        <v>0</v>
      </c>
      <c r="H72" s="139">
        <f t="shared" si="113"/>
        <v>40.032381652966947</v>
      </c>
      <c r="I72" s="120">
        <f>I61</f>
        <v>1108</v>
      </c>
      <c r="J72" s="165">
        <f>SUM(E72:H72)</f>
        <v>1139.9589077948701</v>
      </c>
      <c r="K72" s="129">
        <f>I72/J72</f>
        <v>0.97196485980648961</v>
      </c>
      <c r="M72" s="128"/>
      <c r="N72" s="4" t="s">
        <v>14</v>
      </c>
      <c r="O72" s="139">
        <f t="shared" ref="O72:R72" si="114">O61*O$64</f>
        <v>356.64268769315345</v>
      </c>
      <c r="P72" s="139">
        <f t="shared" si="114"/>
        <v>713.78851280822732</v>
      </c>
      <c r="Q72" s="139">
        <f t="shared" si="114"/>
        <v>0</v>
      </c>
      <c r="R72" s="139">
        <f t="shared" si="114"/>
        <v>139.38405546710965</v>
      </c>
      <c r="S72" s="120">
        <f>S61</f>
        <v>1172.7332381057306</v>
      </c>
      <c r="T72" s="165">
        <f>SUM(O72:R72)</f>
        <v>1209.8152559684904</v>
      </c>
      <c r="U72" s="129">
        <f>S72/T72</f>
        <v>0.96934902442350623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0.99999999999999989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1285.8301265351092</v>
      </c>
      <c r="F80" s="139">
        <f t="shared" ref="F80:H80" si="115">F69*$K69</f>
        <v>0</v>
      </c>
      <c r="G80" s="139">
        <f t="shared" si="115"/>
        <v>408.19412235125662</v>
      </c>
      <c r="H80" s="139">
        <f t="shared" si="115"/>
        <v>355.97575111363403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635.91049307458889</v>
      </c>
      <c r="P80" s="139">
        <f t="shared" ref="P80:R80" si="116">P69*$U69</f>
        <v>0</v>
      </c>
      <c r="Q80" s="139">
        <f t="shared" si="116"/>
        <v>877.36223204305395</v>
      </c>
      <c r="R80" s="139">
        <f t="shared" si="116"/>
        <v>673.47382603363712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680.96053193811429</v>
      </c>
      <c r="G81" s="139">
        <f t="shared" si="117"/>
        <v>635.55446980747774</v>
      </c>
      <c r="H81" s="139">
        <f t="shared" si="117"/>
        <v>733.48499825440774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260.86599287098795</v>
      </c>
      <c r="Q81" s="139">
        <f t="shared" si="118"/>
        <v>955.37231463055787</v>
      </c>
      <c r="R81" s="139">
        <f t="shared" si="118"/>
        <v>970.50824364973414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365.43087317518348</v>
      </c>
      <c r="F82" s="139">
        <f t="shared" si="119"/>
        <v>660.22843625913583</v>
      </c>
      <c r="G82" s="139">
        <f t="shared" si="119"/>
        <v>28.340690565680756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333.41443623612275</v>
      </c>
      <c r="P82" s="139">
        <f t="shared" si="120"/>
        <v>667.18893554303736</v>
      </c>
      <c r="Q82" s="139">
        <f t="shared" si="120"/>
        <v>112.38009288975169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380.86418247982493</v>
      </c>
      <c r="F83" s="139">
        <f t="shared" si="121"/>
        <v>688.22574929912923</v>
      </c>
      <c r="G83" s="139">
        <f t="shared" si="121"/>
        <v>0</v>
      </c>
      <c r="H83" s="139">
        <f t="shared" si="121"/>
        <v>38.910068221045904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345.71124138313553</v>
      </c>
      <c r="P83" s="139">
        <f t="shared" si="122"/>
        <v>691.91019853536056</v>
      </c>
      <c r="Q83" s="139">
        <f t="shared" si="122"/>
        <v>0</v>
      </c>
      <c r="R83" s="139">
        <f t="shared" si="122"/>
        <v>135.11179818723463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2032.1251821901176</v>
      </c>
      <c r="F85" s="165">
        <f>SUM(F80:F83)</f>
        <v>2029.4147174963796</v>
      </c>
      <c r="G85" s="165">
        <f>SUM(G80:G83)</f>
        <v>1072.0892827244152</v>
      </c>
      <c r="H85" s="165">
        <f>SUM(H80:H83)</f>
        <v>1128.3708175890879</v>
      </c>
      <c r="K85" s="129"/>
      <c r="M85" s="128"/>
      <c r="N85" s="120" t="s">
        <v>195</v>
      </c>
      <c r="O85" s="165">
        <f>SUM(O80:O83)</f>
        <v>1315.0361706938472</v>
      </c>
      <c r="P85" s="165">
        <f>SUM(P80:P83)</f>
        <v>1619.9651269493859</v>
      </c>
      <c r="Q85" s="165">
        <f>SUM(Q80:Q83)</f>
        <v>1945.1146395633637</v>
      </c>
      <c r="R85" s="165">
        <f>SUM(R80:R83)</f>
        <v>1779.0938678706059</v>
      </c>
      <c r="U85" s="129"/>
    </row>
    <row r="86" spans="3:21" x14ac:dyDescent="0.3">
      <c r="C86" s="128"/>
      <c r="D86" s="120" t="s">
        <v>194</v>
      </c>
      <c r="E86" s="120">
        <f>E84/E85</f>
        <v>1.0087961204194211</v>
      </c>
      <c r="F86" s="120">
        <f>F84/F85</f>
        <v>1.0101434577793029</v>
      </c>
      <c r="G86" s="120">
        <f>G84/G85</f>
        <v>0.98312707438092628</v>
      </c>
      <c r="H86" s="120">
        <f>H84/H85</f>
        <v>0.98194669937262924</v>
      </c>
      <c r="K86" s="129"/>
      <c r="M86" s="128"/>
      <c r="N86" s="120" t="s">
        <v>194</v>
      </c>
      <c r="O86" s="120">
        <f>O84/O85</f>
        <v>1.0098675873388807</v>
      </c>
      <c r="P86" s="120">
        <f>P84/P85</f>
        <v>1.0237601899167668</v>
      </c>
      <c r="Q86" s="120">
        <f>Q84/Q85</f>
        <v>0.98596298297583285</v>
      </c>
      <c r="R86" s="120">
        <f>R84/R85</f>
        <v>0.98641819497563765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1297.1404431670317</v>
      </c>
      <c r="F91" s="139">
        <f t="shared" ref="F91:H91" si="123">F80*F$86</f>
        <v>0</v>
      </c>
      <c r="G91" s="139">
        <f t="shared" si="123"/>
        <v>401.3066932866808</v>
      </c>
      <c r="H91" s="139">
        <f t="shared" si="123"/>
        <v>349.54921386272548</v>
      </c>
      <c r="I91" s="120">
        <f>I80</f>
        <v>2050</v>
      </c>
      <c r="J91" s="165">
        <f>SUM(E91:H91)</f>
        <v>2047.9963503164381</v>
      </c>
      <c r="K91" s="129">
        <f>I91/J91</f>
        <v>1.0009783463155353</v>
      </c>
      <c r="M91" s="128"/>
      <c r="N91" s="4" t="s">
        <v>11</v>
      </c>
      <c r="O91" s="139">
        <f>O80*O$86</f>
        <v>642.18539540471306</v>
      </c>
      <c r="P91" s="139">
        <f t="shared" ref="P91:R91" si="124">P80*P$86</f>
        <v>0</v>
      </c>
      <c r="Q91" s="139">
        <f t="shared" si="124"/>
        <v>865.04668345550431</v>
      </c>
      <c r="R91" s="139">
        <f t="shared" si="124"/>
        <v>664.32683583943697</v>
      </c>
      <c r="S91" s="120">
        <f>S80</f>
        <v>2186.7465511512801</v>
      </c>
      <c r="T91" s="165">
        <f>SUM(O91:R91)</f>
        <v>2171.5589146996545</v>
      </c>
      <c r="U91" s="129">
        <f>S91/T91</f>
        <v>1.0069938864420476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687.86782634320025</v>
      </c>
      <c r="G92" s="139">
        <f t="shared" si="125"/>
        <v>624.83080651154637</v>
      </c>
      <c r="H92" s="139">
        <f t="shared" si="125"/>
        <v>720.24317307525439</v>
      </c>
      <c r="I92" s="120">
        <f>I81</f>
        <v>2050</v>
      </c>
      <c r="J92" s="165">
        <f>SUM(E92:H92)</f>
        <v>2032.941805930001</v>
      </c>
      <c r="K92" s="129">
        <f>I92/J92</f>
        <v>1.0083908914757131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267.06421840442857</v>
      </c>
      <c r="Q92" s="139">
        <f t="shared" si="126"/>
        <v>941.9617371856707</v>
      </c>
      <c r="R92" s="139">
        <f t="shared" si="126"/>
        <v>957.32698990994709</v>
      </c>
      <c r="S92" s="120">
        <f>S81</f>
        <v>2186.7465511512801</v>
      </c>
      <c r="T92" s="165">
        <f>SUM(O92:R92)</f>
        <v>2166.3529455000462</v>
      </c>
      <c r="U92" s="129">
        <f>S92/T92</f>
        <v>1.0094137964423551</v>
      </c>
    </row>
    <row r="93" spans="3:21" x14ac:dyDescent="0.3">
      <c r="C93" s="128"/>
      <c r="D93" s="4" t="s">
        <v>13</v>
      </c>
      <c r="E93" s="139">
        <f t="shared" ref="E93:H93" si="127">E82*E$86</f>
        <v>368.64524714060661</v>
      </c>
      <c r="F93" s="139">
        <f t="shared" si="127"/>
        <v>666.92543552702557</v>
      </c>
      <c r="G93" s="139">
        <f t="shared" si="127"/>
        <v>27.862500201772839</v>
      </c>
      <c r="H93" s="139">
        <f t="shared" si="127"/>
        <v>0</v>
      </c>
      <c r="I93" s="120">
        <f>I82</f>
        <v>1054</v>
      </c>
      <c r="J93" s="165">
        <f>SUM(E93:H93)</f>
        <v>1063.4331828694051</v>
      </c>
      <c r="K93" s="129">
        <f>I93/J93</f>
        <v>0.99112950110889708</v>
      </c>
      <c r="M93" s="128"/>
      <c r="N93" s="4" t="s">
        <v>13</v>
      </c>
      <c r="O93" s="139">
        <f t="shared" ref="O93:R93" si="128">O82*O$86</f>
        <v>336.70443230572636</v>
      </c>
      <c r="P93" s="139">
        <f t="shared" si="128"/>
        <v>683.04147136190534</v>
      </c>
      <c r="Q93" s="139">
        <f t="shared" si="128"/>
        <v>110.80261161268076</v>
      </c>
      <c r="R93" s="139">
        <f t="shared" si="128"/>
        <v>0</v>
      </c>
      <c r="S93" s="120">
        <f>S82</f>
        <v>1112.9834646689119</v>
      </c>
      <c r="T93" s="165">
        <f>SUM(O93:R93)</f>
        <v>1130.5485152803124</v>
      </c>
      <c r="U93" s="129">
        <f>S93/T93</f>
        <v>0.98446324914499994</v>
      </c>
    </row>
    <row r="94" spans="3:21" x14ac:dyDescent="0.3">
      <c r="C94" s="128"/>
      <c r="D94" s="4" t="s">
        <v>14</v>
      </c>
      <c r="E94" s="139">
        <f t="shared" ref="E94:H94" si="129">E83*E$86</f>
        <v>384.21430969236184</v>
      </c>
      <c r="F94" s="139">
        <f t="shared" si="129"/>
        <v>695.20673812977407</v>
      </c>
      <c r="G94" s="139">
        <f t="shared" si="129"/>
        <v>0</v>
      </c>
      <c r="H94" s="139">
        <f t="shared" si="129"/>
        <v>38.20761306201986</v>
      </c>
      <c r="I94" s="120">
        <f>I83</f>
        <v>1108</v>
      </c>
      <c r="J94" s="165">
        <f>SUM(E94:H94)</f>
        <v>1117.6286608841558</v>
      </c>
      <c r="K94" s="129">
        <f>I94/J94</f>
        <v>0.99138474054831538</v>
      </c>
      <c r="M94" s="128"/>
      <c r="N94" s="4" t="s">
        <v>14</v>
      </c>
      <c r="O94" s="139">
        <f t="shared" ref="O94:R94" si="130">O83*O$86</f>
        <v>349.12257725151647</v>
      </c>
      <c r="P94" s="139">
        <f t="shared" si="130"/>
        <v>708.35011625790855</v>
      </c>
      <c r="Q94" s="139">
        <f t="shared" si="130"/>
        <v>0</v>
      </c>
      <c r="R94" s="139">
        <f t="shared" si="130"/>
        <v>133.27673608776462</v>
      </c>
      <c r="S94" s="120">
        <f>S83</f>
        <v>1172.7332381057306</v>
      </c>
      <c r="T94" s="165">
        <f>SUM(O94:R94)</f>
        <v>1190.7494295971896</v>
      </c>
      <c r="U94" s="129">
        <f>S94/T94</f>
        <v>0.98486987182722929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1298.4094957403358</v>
      </c>
      <c r="F102" s="139">
        <f t="shared" ref="F102:H102" si="131">F91*$K91</f>
        <v>0</v>
      </c>
      <c r="G102" s="139">
        <f t="shared" si="131"/>
        <v>401.69931021145749</v>
      </c>
      <c r="H102" s="139">
        <f t="shared" si="131"/>
        <v>349.89119404820633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646.67676713491505</v>
      </c>
      <c r="P102" s="139">
        <f t="shared" ref="P102:R102" si="132">P91*$U91</f>
        <v>0</v>
      </c>
      <c r="Q102" s="139">
        <f t="shared" si="132"/>
        <v>871.09672172666194</v>
      </c>
      <c r="R102" s="139">
        <f t="shared" si="132"/>
        <v>668.97306228970274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693.63965062368072</v>
      </c>
      <c r="G103" s="139">
        <f t="shared" si="133"/>
        <v>630.07369399966706</v>
      </c>
      <c r="H103" s="139">
        <f t="shared" si="133"/>
        <v>726.28665537665211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269.57830659352453</v>
      </c>
      <c r="Q103" s="139">
        <f t="shared" si="134"/>
        <v>950.82917323602373</v>
      </c>
      <c r="R103" s="139">
        <f t="shared" si="134"/>
        <v>966.33907132173181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365.37517988463549</v>
      </c>
      <c r="F104" s="139">
        <f t="shared" si="135"/>
        <v>661.00947419073475</v>
      </c>
      <c r="G104" s="139">
        <f t="shared" si="135"/>
        <v>27.615345924629658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331.47313942921807</v>
      </c>
      <c r="P104" s="139">
        <f t="shared" si="136"/>
        <v>672.42922619772276</v>
      </c>
      <c r="Q104" s="139">
        <f t="shared" si="136"/>
        <v>109.0810990419712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380.90420372931226</v>
      </c>
      <c r="F105" s="139">
        <f t="shared" si="137"/>
        <v>689.21735170822672</v>
      </c>
      <c r="G105" s="139">
        <f t="shared" si="137"/>
        <v>0</v>
      </c>
      <c r="H105" s="139">
        <f t="shared" si="137"/>
        <v>37.878444562460984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343.84030790969297</v>
      </c>
      <c r="P105" s="139">
        <f t="shared" si="138"/>
        <v>697.63268820772942</v>
      </c>
      <c r="Q105" s="139">
        <f t="shared" si="138"/>
        <v>0</v>
      </c>
      <c r="R105" s="139">
        <f t="shared" si="138"/>
        <v>131.2602419883082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2044.6888793542837</v>
      </c>
      <c r="F107" s="165">
        <f>SUM(F102:F105)</f>
        <v>2043.8664765226422</v>
      </c>
      <c r="G107" s="165">
        <f>SUM(G102:G105)</f>
        <v>1059.3883501357543</v>
      </c>
      <c r="H107" s="165">
        <f>SUM(H102:H105)</f>
        <v>1114.0562939873193</v>
      </c>
      <c r="K107" s="129"/>
      <c r="M107" s="128"/>
      <c r="N107" s="120" t="s">
        <v>195</v>
      </c>
      <c r="O107" s="165">
        <f>SUM(O102:O105)</f>
        <v>1321.990214473826</v>
      </c>
      <c r="P107" s="165">
        <f>SUM(P102:P105)</f>
        <v>1639.6402209989767</v>
      </c>
      <c r="Q107" s="165">
        <f>SUM(Q102:Q105)</f>
        <v>1931.0069940046567</v>
      </c>
      <c r="R107" s="165">
        <f>SUM(R102:R105)</f>
        <v>1766.5723755997428</v>
      </c>
      <c r="U107" s="129"/>
    </row>
    <row r="108" spans="3:21" x14ac:dyDescent="0.3">
      <c r="C108" s="128"/>
      <c r="D108" s="120" t="s">
        <v>194</v>
      </c>
      <c r="E108" s="120">
        <f>E106/E107</f>
        <v>1.00259752018967</v>
      </c>
      <c r="F108" s="120">
        <f>F106/F107</f>
        <v>1.0030009413764607</v>
      </c>
      <c r="G108" s="120">
        <f>G106/G107</f>
        <v>0.99491371588609234</v>
      </c>
      <c r="H108" s="120">
        <f>H106/H107</f>
        <v>0.99456374509977119</v>
      </c>
      <c r="K108" s="129"/>
      <c r="M108" s="128"/>
      <c r="N108" s="120" t="s">
        <v>194</v>
      </c>
      <c r="O108" s="120">
        <f>O106/O107</f>
        <v>1.004555397174802</v>
      </c>
      <c r="P108" s="120">
        <f>P106/P107</f>
        <v>1.0114754351499149</v>
      </c>
      <c r="Q108" s="120">
        <f>Q106/Q107</f>
        <v>0.99316627967077731</v>
      </c>
      <c r="R108" s="120">
        <f>R106/R107</f>
        <v>0.9934099423700985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1301.7821406199805</v>
      </c>
      <c r="F113" s="139">
        <f t="shared" ref="F113:H113" si="139">F102*F$108</f>
        <v>0</v>
      </c>
      <c r="G113" s="139">
        <f t="shared" si="139"/>
        <v>399.65615339136127</v>
      </c>
      <c r="H113" s="139">
        <f t="shared" si="139"/>
        <v>347.98909633001483</v>
      </c>
      <c r="I113" s="120">
        <f>I102</f>
        <v>2050</v>
      </c>
      <c r="J113" s="165">
        <f>SUM(E113:H113)</f>
        <v>2049.4273903413568</v>
      </c>
      <c r="K113" s="129">
        <f>I113/J113</f>
        <v>1.0002793998271624</v>
      </c>
      <c r="M113" s="128"/>
      <c r="N113" s="4" t="s">
        <v>11</v>
      </c>
      <c r="O113" s="139">
        <f>O102*O$108</f>
        <v>649.62263665293153</v>
      </c>
      <c r="P113" s="139">
        <f t="shared" ref="P113:R113" si="140">P102*P$108</f>
        <v>0</v>
      </c>
      <c r="Q113" s="139">
        <f t="shared" si="140"/>
        <v>865.14389035067916</v>
      </c>
      <c r="R113" s="139">
        <f t="shared" si="140"/>
        <v>664.56449125636186</v>
      </c>
      <c r="S113" s="120">
        <f>S102</f>
        <v>2186.7465511512801</v>
      </c>
      <c r="T113" s="165">
        <f>SUM(O113:R113)</f>
        <v>2179.3310182599726</v>
      </c>
      <c r="U113" s="129">
        <f>S113/T113</f>
        <v>1.0034026647761056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695.72122255159104</v>
      </c>
      <c r="G114" s="139">
        <f t="shared" si="141"/>
        <v>626.86896017928541</v>
      </c>
      <c r="H114" s="139">
        <f t="shared" si="141"/>
        <v>722.33837598739001</v>
      </c>
      <c r="I114" s="120">
        <f>I103</f>
        <v>2050</v>
      </c>
      <c r="J114" s="165">
        <f>SUM(E114:H114)</f>
        <v>2044.9285587182665</v>
      </c>
      <c r="K114" s="129">
        <f>I114/J114</f>
        <v>1.002480009025309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272.67183496866238</v>
      </c>
      <c r="Q114" s="139">
        <f t="shared" si="142"/>
        <v>944.33147258526276</v>
      </c>
      <c r="R114" s="139">
        <f t="shared" si="142"/>
        <v>959.97084115169605</v>
      </c>
      <c r="S114" s="120">
        <f>S103</f>
        <v>2186.7465511512801</v>
      </c>
      <c r="T114" s="165">
        <f>SUM(O114:R114)</f>
        <v>2176.9741487056212</v>
      </c>
      <c r="U114" s="129">
        <f>S114/T114</f>
        <v>1.0044889841486953</v>
      </c>
    </row>
    <row r="115" spans="3:71" x14ac:dyDescent="0.3">
      <c r="C115" s="128"/>
      <c r="D115" s="4" t="s">
        <v>13</v>
      </c>
      <c r="E115" s="139">
        <f t="shared" ref="E115:H115" si="143">E104*E$108</f>
        <v>366.32424929119014</v>
      </c>
      <c r="F115" s="139">
        <f t="shared" si="143"/>
        <v>662.99312487206623</v>
      </c>
      <c r="G115" s="139">
        <f t="shared" si="143"/>
        <v>27.474886429353148</v>
      </c>
      <c r="H115" s="139">
        <f t="shared" si="143"/>
        <v>0</v>
      </c>
      <c r="I115" s="120">
        <f>I104</f>
        <v>1054</v>
      </c>
      <c r="J115" s="165">
        <f>SUM(E115:H115)</f>
        <v>1056.7922605926094</v>
      </c>
      <c r="K115" s="129">
        <f>I115/J115</f>
        <v>0.99735779613767839</v>
      </c>
      <c r="M115" s="128"/>
      <c r="N115" s="4" t="s">
        <v>13</v>
      </c>
      <c r="O115" s="139">
        <f t="shared" ref="O115:R115" si="144">O104*O$108</f>
        <v>332.9831312320967</v>
      </c>
      <c r="P115" s="139">
        <f t="shared" si="144"/>
        <v>680.14564417586223</v>
      </c>
      <c r="Q115" s="139">
        <f t="shared" si="144"/>
        <v>108.33566931791412</v>
      </c>
      <c r="R115" s="139">
        <f t="shared" si="144"/>
        <v>0</v>
      </c>
      <c r="S115" s="120">
        <f>S104</f>
        <v>1112.9834646689119</v>
      </c>
      <c r="T115" s="165">
        <f>SUM(O115:R115)</f>
        <v>1121.4644447258731</v>
      </c>
      <c r="U115" s="129">
        <f>S115/T115</f>
        <v>0.99243758453792597</v>
      </c>
    </row>
    <row r="116" spans="3:71" x14ac:dyDescent="0.3">
      <c r="C116" s="128"/>
      <c r="D116" s="4" t="s">
        <v>14</v>
      </c>
      <c r="E116" s="139">
        <f t="shared" ref="E116:H116" si="145">E105*E$108</f>
        <v>381.89361008882929</v>
      </c>
      <c r="F116" s="139">
        <f t="shared" si="145"/>
        <v>691.28565257634261</v>
      </c>
      <c r="G116" s="139">
        <f t="shared" si="145"/>
        <v>0</v>
      </c>
      <c r="H116" s="139">
        <f t="shared" si="145"/>
        <v>37.672527682595259</v>
      </c>
      <c r="I116" s="120">
        <f>I105</f>
        <v>1108</v>
      </c>
      <c r="J116" s="165">
        <f>SUM(E116:H116)</f>
        <v>1110.8517903477671</v>
      </c>
      <c r="K116" s="129">
        <f>I116/J116</f>
        <v>0.99743278952912862</v>
      </c>
      <c r="M116" s="128"/>
      <c r="N116" s="4" t="s">
        <v>14</v>
      </c>
      <c r="O116" s="139">
        <f t="shared" ref="O116:R116" si="146">O105*O$108</f>
        <v>345.40663707692784</v>
      </c>
      <c r="P116" s="139">
        <f t="shared" si="146"/>
        <v>705.63832687971797</v>
      </c>
      <c r="Q116" s="139">
        <f t="shared" si="146"/>
        <v>0</v>
      </c>
      <c r="R116" s="139">
        <f t="shared" si="146"/>
        <v>130.39522942909042</v>
      </c>
      <c r="S116" s="120">
        <f>S105</f>
        <v>1172.7332381057306</v>
      </c>
      <c r="T116" s="165">
        <f>SUM(O116:R116)</f>
        <v>1181.4401933857364</v>
      </c>
      <c r="U116" s="129">
        <f>S116/T116</f>
        <v>0.99263021917761773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1301.7821406199805</v>
      </c>
      <c r="F122" s="159">
        <f t="shared" si="148"/>
        <v>0</v>
      </c>
      <c r="G122" s="159">
        <f t="shared" si="148"/>
        <v>399.65615339136127</v>
      </c>
      <c r="H122" s="158">
        <f t="shared" si="148"/>
        <v>347.98909633001483</v>
      </c>
      <c r="N122" s="150"/>
      <c r="O122" s="160" t="str">
        <f>N36</f>
        <v>A</v>
      </c>
      <c r="P122" s="159">
        <f>O113</f>
        <v>649.62263665293153</v>
      </c>
      <c r="Q122" s="159">
        <f t="shared" ref="Q122:S122" si="149">P113</f>
        <v>0</v>
      </c>
      <c r="R122" s="159">
        <f t="shared" si="149"/>
        <v>865.14389035067916</v>
      </c>
      <c r="S122" s="159">
        <f t="shared" si="149"/>
        <v>664.56449125636186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602.23694884545193</v>
      </c>
      <c r="AA122" s="159">
        <f t="shared" ref="AA122:AC122" si="150">Z47</f>
        <v>0</v>
      </c>
      <c r="AB122" s="159">
        <f t="shared" si="150"/>
        <v>869.55726632933454</v>
      </c>
      <c r="AC122" s="159">
        <f t="shared" si="150"/>
        <v>667.230156315263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704.36129317847656</v>
      </c>
      <c r="AK122" s="159">
        <f t="shared" ref="AK122:AM122" si="151">AJ58</f>
        <v>0</v>
      </c>
      <c r="AL122" s="159">
        <f t="shared" si="151"/>
        <v>1011.2289351586182</v>
      </c>
      <c r="AM122" s="159">
        <f t="shared" si="151"/>
        <v>776.79381162517177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682.87668614220263</v>
      </c>
      <c r="AU122" s="159">
        <f t="shared" si="147"/>
        <v>0</v>
      </c>
      <c r="AV122" s="159">
        <f t="shared" si="147"/>
        <v>1117.5424871400949</v>
      </c>
      <c r="AW122" s="158">
        <f t="shared" si="147"/>
        <v>862.51999151360894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810.83635128936714</v>
      </c>
      <c r="BE122" s="159">
        <f t="shared" ref="BE122:BG122" si="152">BD58</f>
        <v>0</v>
      </c>
      <c r="BF122" s="159">
        <f t="shared" si="152"/>
        <v>1150.6960662036677</v>
      </c>
      <c r="BG122" s="159">
        <f t="shared" si="152"/>
        <v>885.00301758312014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870.47532991599007</v>
      </c>
      <c r="BO122" s="159">
        <f t="shared" ref="BO122:BQ122" si="153">BN58</f>
        <v>0</v>
      </c>
      <c r="BP122" s="159">
        <f t="shared" si="153"/>
        <v>1228.3672352283272</v>
      </c>
      <c r="BQ122" s="159">
        <f t="shared" si="153"/>
        <v>945.33101427499639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695.72122255159104</v>
      </c>
      <c r="G123" s="159">
        <f t="shared" si="148"/>
        <v>626.86896017928541</v>
      </c>
      <c r="H123" s="158">
        <f t="shared" si="148"/>
        <v>722.33837598739001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272.67183496866238</v>
      </c>
      <c r="R123" s="159">
        <f t="shared" si="154"/>
        <v>944.33147258526276</v>
      </c>
      <c r="S123" s="159">
        <f t="shared" si="154"/>
        <v>959.97084115169605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235.75737896356239</v>
      </c>
      <c r="AB123" s="159">
        <f t="shared" si="155"/>
        <v>922.48372711120317</v>
      </c>
      <c r="AC123" s="159">
        <f t="shared" si="155"/>
        <v>936.74413375426184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283.40926080133761</v>
      </c>
      <c r="AL123" s="159">
        <f t="shared" si="156"/>
        <v>1095.4071080600165</v>
      </c>
      <c r="AM123" s="159">
        <f t="shared" si="156"/>
        <v>1113.5676711009123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266.23761612713241</v>
      </c>
      <c r="AV123" s="159">
        <f t="shared" si="147"/>
        <v>1185.6723572826977</v>
      </c>
      <c r="AW123" s="158">
        <f t="shared" si="147"/>
        <v>1211.0291913860758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329.62499627620173</v>
      </c>
      <c r="BF123" s="159">
        <f t="shared" si="157"/>
        <v>1247.344402139332</v>
      </c>
      <c r="BG123" s="159">
        <f t="shared" si="157"/>
        <v>1269.5660366606212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355.58513730625032</v>
      </c>
      <c r="BP123" s="159">
        <f t="shared" si="158"/>
        <v>1332.005284819988</v>
      </c>
      <c r="BQ123" s="159">
        <f t="shared" si="158"/>
        <v>1356.5831572930754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366.32424929119014</v>
      </c>
      <c r="F124" s="159">
        <f t="shared" si="148"/>
        <v>662.99312487206623</v>
      </c>
      <c r="G124" s="159">
        <f t="shared" si="148"/>
        <v>27.474886429353148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332.9831312320967</v>
      </c>
      <c r="Q124" s="159">
        <f t="shared" si="159"/>
        <v>680.14564417586223</v>
      </c>
      <c r="R124" s="159">
        <f t="shared" si="159"/>
        <v>108.33566931791412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356.55321835587836</v>
      </c>
      <c r="AA124" s="159">
        <f t="shared" si="160"/>
        <v>698.87323626738055</v>
      </c>
      <c r="AB124" s="159">
        <f t="shared" si="160"/>
        <v>125.77003881331797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374.4198607836376</v>
      </c>
      <c r="AK124" s="159">
        <f t="shared" si="161"/>
        <v>738.73392226519888</v>
      </c>
      <c r="AL124" s="159">
        <f t="shared" si="161"/>
        <v>131.32122518715025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393.13225691939112</v>
      </c>
      <c r="AU124" s="159">
        <f t="shared" si="147"/>
        <v>767.36473041797422</v>
      </c>
      <c r="AV124" s="159">
        <f t="shared" si="147"/>
        <v>157.17464193662656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418.2237365900412</v>
      </c>
      <c r="BE124" s="159">
        <f t="shared" si="162"/>
        <v>833.11801832616857</v>
      </c>
      <c r="BF124" s="159">
        <f t="shared" si="162"/>
        <v>144.99670669569997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442.61958260607219</v>
      </c>
      <c r="BO124" s="159">
        <f t="shared" si="163"/>
        <v>885.67973764121666</v>
      </c>
      <c r="BP124" s="159">
        <f t="shared" si="163"/>
        <v>152.58942040840074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381.89361008882929</v>
      </c>
      <c r="F125" s="154">
        <f t="shared" si="148"/>
        <v>691.28565257634261</v>
      </c>
      <c r="G125" s="154">
        <f t="shared" si="148"/>
        <v>0</v>
      </c>
      <c r="H125" s="153">
        <f t="shared" si="148"/>
        <v>37.672527682595259</v>
      </c>
      <c r="N125" s="152"/>
      <c r="O125" s="155" t="str">
        <f>N39</f>
        <v>D</v>
      </c>
      <c r="P125" s="159">
        <f t="shared" ref="P125:S125" si="164">O116</f>
        <v>345.40663707692784</v>
      </c>
      <c r="Q125" s="159">
        <f t="shared" si="164"/>
        <v>705.63832687971797</v>
      </c>
      <c r="R125" s="159">
        <f t="shared" si="164"/>
        <v>0</v>
      </c>
      <c r="S125" s="159">
        <f t="shared" si="164"/>
        <v>130.39522942909042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369.22223776062577</v>
      </c>
      <c r="AA125" s="159">
        <f t="shared" si="165"/>
        <v>723.82519079329973</v>
      </c>
      <c r="AB125" s="159">
        <f t="shared" si="165"/>
        <v>0</v>
      </c>
      <c r="AC125" s="159">
        <f t="shared" si="165"/>
        <v>150.95627176762375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389.71099077077827</v>
      </c>
      <c r="AK125" s="159">
        <f t="shared" si="166"/>
        <v>769.03058726322081</v>
      </c>
      <c r="AL125" s="159">
        <f t="shared" si="166"/>
        <v>0</v>
      </c>
      <c r="AM125" s="159">
        <f t="shared" si="166"/>
        <v>158.60174847838556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408.96963281910371</v>
      </c>
      <c r="AU125" s="154">
        <f t="shared" si="147"/>
        <v>798.41007990768264</v>
      </c>
      <c r="AV125" s="154">
        <f t="shared" si="147"/>
        <v>0</v>
      </c>
      <c r="AW125" s="153">
        <f t="shared" si="147"/>
        <v>190.62198489703312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437.33017582485297</v>
      </c>
      <c r="BE125" s="159">
        <f t="shared" si="167"/>
        <v>871.32282158053522</v>
      </c>
      <c r="BF125" s="159">
        <f t="shared" si="167"/>
        <v>0</v>
      </c>
      <c r="BG125" s="159">
        <f t="shared" si="167"/>
        <v>176.14731487379439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463.89470114117307</v>
      </c>
      <c r="BO125" s="159">
        <f t="shared" si="168"/>
        <v>928.4046171127867</v>
      </c>
      <c r="BP125" s="159">
        <f t="shared" si="168"/>
        <v>0</v>
      </c>
      <c r="BQ125" s="159">
        <f t="shared" si="168"/>
        <v>185.9096326177125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1.1243693690139232E-85</v>
      </c>
      <c r="F134" s="130" t="e">
        <f t="shared" si="169"/>
        <v>#DIV/0!</v>
      </c>
      <c r="G134" s="148">
        <f t="shared" si="169"/>
        <v>399.65615339136127</v>
      </c>
      <c r="H134" s="148">
        <f t="shared" si="169"/>
        <v>347.98909633001483</v>
      </c>
      <c r="N134" s="130" t="s">
        <v>11</v>
      </c>
      <c r="O134" s="130">
        <f t="shared" ref="O134:R137" si="170">O129*P122</f>
        <v>5.6108911873898758E-86</v>
      </c>
      <c r="P134" s="130" t="e">
        <f t="shared" si="170"/>
        <v>#DIV/0!</v>
      </c>
      <c r="Q134" s="148">
        <f t="shared" si="170"/>
        <v>865.14389035067916</v>
      </c>
      <c r="R134" s="148">
        <f t="shared" si="170"/>
        <v>664.56449125636186</v>
      </c>
      <c r="W134" s="130" t="s">
        <v>11</v>
      </c>
      <c r="X134" s="130">
        <f t="shared" ref="X134:AA137" si="171">X129*Z122</f>
        <v>5.2016136728357728E-86</v>
      </c>
      <c r="Y134" s="130" t="e">
        <f t="shared" si="171"/>
        <v>#DIV/0!</v>
      </c>
      <c r="Z134" s="148">
        <f t="shared" si="171"/>
        <v>869.55726632933454</v>
      </c>
      <c r="AA134" s="148">
        <f t="shared" si="171"/>
        <v>667.230156315263</v>
      </c>
      <c r="AG134" s="130" t="s">
        <v>11</v>
      </c>
      <c r="AH134" s="130">
        <f t="shared" ref="AH134:AK137" si="172">AH129*AJ122</f>
        <v>6.0836774300171185E-86</v>
      </c>
      <c r="AI134" s="130" t="e">
        <f t="shared" si="172"/>
        <v>#DIV/0!</v>
      </c>
      <c r="AJ134" s="148">
        <f t="shared" si="172"/>
        <v>1011.2289351586182</v>
      </c>
      <c r="AK134" s="148">
        <f t="shared" si="172"/>
        <v>776.79381162517177</v>
      </c>
      <c r="AQ134" s="130" t="s">
        <v>11</v>
      </c>
      <c r="AR134" s="130">
        <f t="shared" ref="AR134:AU137" si="173">AR129*AT122</f>
        <v>5.8981115561038181E-86</v>
      </c>
      <c r="AS134" s="130" t="e">
        <f t="shared" si="173"/>
        <v>#DIV/0!</v>
      </c>
      <c r="AT134" s="148">
        <f t="shared" si="173"/>
        <v>1117.5424871400949</v>
      </c>
      <c r="AU134" s="148">
        <f t="shared" si="173"/>
        <v>862.51999151360894</v>
      </c>
      <c r="BA134" s="130" t="s">
        <v>11</v>
      </c>
      <c r="BB134" s="130">
        <f t="shared" ref="BB134:BE137" si="174">BB129*BD122</f>
        <v>7.0033189750059515E-86</v>
      </c>
      <c r="BC134" s="130" t="e">
        <f t="shared" si="174"/>
        <v>#DIV/0!</v>
      </c>
      <c r="BD134" s="148">
        <f t="shared" si="174"/>
        <v>1150.6960662036677</v>
      </c>
      <c r="BE134" s="148">
        <f t="shared" si="174"/>
        <v>885.00301758312014</v>
      </c>
      <c r="BK134" s="130" t="s">
        <v>11</v>
      </c>
      <c r="BL134" s="130">
        <f t="shared" ref="BL134:BO137" si="175">BL129*BN122</f>
        <v>7.5184300575340535E-86</v>
      </c>
      <c r="BM134" s="130" t="e">
        <f t="shared" si="175"/>
        <v>#DIV/0!</v>
      </c>
      <c r="BN134" s="148">
        <f t="shared" si="175"/>
        <v>1228.3672352283272</v>
      </c>
      <c r="BO134" s="148">
        <f t="shared" si="175"/>
        <v>945.33101427499639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6.0090518036864308E-86</v>
      </c>
      <c r="G135" s="148">
        <f t="shared" si="169"/>
        <v>626.86896017928541</v>
      </c>
      <c r="H135" s="148">
        <f t="shared" si="169"/>
        <v>722.33837598739001</v>
      </c>
      <c r="N135" s="130" t="s">
        <v>12</v>
      </c>
      <c r="O135" s="130" t="e">
        <f t="shared" si="170"/>
        <v>#DIV/0!</v>
      </c>
      <c r="P135" s="130">
        <f t="shared" si="170"/>
        <v>2.3551088117215324E-86</v>
      </c>
      <c r="Q135" s="148">
        <f t="shared" si="170"/>
        <v>944.33147258526276</v>
      </c>
      <c r="R135" s="148">
        <f t="shared" si="170"/>
        <v>959.97084115169605</v>
      </c>
      <c r="W135" s="130" t="s">
        <v>12</v>
      </c>
      <c r="X135" s="130" t="e">
        <f t="shared" si="171"/>
        <v>#DIV/0!</v>
      </c>
      <c r="Y135" s="130">
        <f t="shared" si="171"/>
        <v>2.0362729457894704E-86</v>
      </c>
      <c r="Z135" s="148">
        <f t="shared" si="171"/>
        <v>922.48372711120317</v>
      </c>
      <c r="AA135" s="148">
        <f t="shared" si="171"/>
        <v>936.74413375426184</v>
      </c>
      <c r="AG135" s="130" t="s">
        <v>12</v>
      </c>
      <c r="AH135" s="130" t="e">
        <f t="shared" si="172"/>
        <v>#DIV/0!</v>
      </c>
      <c r="AI135" s="130">
        <f t="shared" si="172"/>
        <v>2.4478496193544371E-86</v>
      </c>
      <c r="AJ135" s="148">
        <f t="shared" si="172"/>
        <v>1095.4071080600165</v>
      </c>
      <c r="AK135" s="148">
        <f t="shared" si="172"/>
        <v>1113.5676711009123</v>
      </c>
      <c r="AQ135" s="130" t="s">
        <v>12</v>
      </c>
      <c r="AR135" s="130" t="e">
        <f t="shared" si="173"/>
        <v>#DIV/0!</v>
      </c>
      <c r="AS135" s="130">
        <f t="shared" si="173"/>
        <v>2.2995354684315169E-86</v>
      </c>
      <c r="AT135" s="148">
        <f t="shared" si="173"/>
        <v>1185.6723572826977</v>
      </c>
      <c r="AU135" s="148">
        <f t="shared" si="173"/>
        <v>1211.0291913860758</v>
      </c>
      <c r="BA135" s="130" t="s">
        <v>12</v>
      </c>
      <c r="BB135" s="130" t="e">
        <f t="shared" si="174"/>
        <v>#DIV/0!</v>
      </c>
      <c r="BC135" s="130">
        <f t="shared" si="174"/>
        <v>2.8470220746597422E-86</v>
      </c>
      <c r="BD135" s="148">
        <f t="shared" si="174"/>
        <v>1247.344402139332</v>
      </c>
      <c r="BE135" s="148">
        <f t="shared" si="174"/>
        <v>1269.5660366606212</v>
      </c>
      <c r="BK135" s="130" t="s">
        <v>12</v>
      </c>
      <c r="BL135" s="130" t="e">
        <f t="shared" si="175"/>
        <v>#DIV/0!</v>
      </c>
      <c r="BM135" s="130">
        <f t="shared" si="175"/>
        <v>3.0712438278907927E-86</v>
      </c>
      <c r="BN135" s="148">
        <f t="shared" si="175"/>
        <v>1332.005284819988</v>
      </c>
      <c r="BO135" s="148">
        <f t="shared" si="175"/>
        <v>1356.5831572930754</v>
      </c>
    </row>
    <row r="136" spans="4:67" x14ac:dyDescent="0.3">
      <c r="D136" s="130" t="s">
        <v>13</v>
      </c>
      <c r="E136" s="148">
        <f t="shared" si="169"/>
        <v>366.32424929119014</v>
      </c>
      <c r="F136" s="148">
        <f t="shared" si="169"/>
        <v>662.99312487206623</v>
      </c>
      <c r="G136" s="130">
        <f t="shared" si="169"/>
        <v>2.3730484352465121E-87</v>
      </c>
      <c r="H136" s="130" t="e">
        <f t="shared" si="169"/>
        <v>#DIV/0!</v>
      </c>
      <c r="N136" s="130" t="s">
        <v>13</v>
      </c>
      <c r="O136" s="148">
        <f t="shared" si="170"/>
        <v>332.9831312320967</v>
      </c>
      <c r="P136" s="148">
        <f t="shared" si="170"/>
        <v>680.14564417586223</v>
      </c>
      <c r="Q136" s="130">
        <f t="shared" si="170"/>
        <v>9.3571193175742778E-87</v>
      </c>
      <c r="R136" s="130" t="e">
        <f t="shared" si="170"/>
        <v>#DIV/0!</v>
      </c>
      <c r="W136" s="130" t="s">
        <v>13</v>
      </c>
      <c r="X136" s="148">
        <f t="shared" si="171"/>
        <v>356.55321835587836</v>
      </c>
      <c r="Y136" s="148">
        <f t="shared" si="171"/>
        <v>698.87323626738055</v>
      </c>
      <c r="Z136" s="130">
        <f t="shared" si="171"/>
        <v>1.0862952775956717E-86</v>
      </c>
      <c r="AA136" s="130" t="e">
        <f t="shared" si="171"/>
        <v>#DIV/0!</v>
      </c>
      <c r="AG136" s="130" t="s">
        <v>13</v>
      </c>
      <c r="AH136" s="148">
        <f t="shared" si="172"/>
        <v>374.4198607836376</v>
      </c>
      <c r="AI136" s="148">
        <f t="shared" si="172"/>
        <v>738.73392226519888</v>
      </c>
      <c r="AJ136" s="130">
        <f t="shared" si="172"/>
        <v>1.1342417328869689E-86</v>
      </c>
      <c r="AK136" s="130" t="e">
        <f t="shared" si="172"/>
        <v>#DIV/0!</v>
      </c>
      <c r="AQ136" s="130" t="s">
        <v>13</v>
      </c>
      <c r="AR136" s="148">
        <f t="shared" si="173"/>
        <v>393.13225691939112</v>
      </c>
      <c r="AS136" s="148">
        <f t="shared" si="173"/>
        <v>767.36473041797422</v>
      </c>
      <c r="AT136" s="130">
        <f t="shared" si="173"/>
        <v>1.3575416920000851E-86</v>
      </c>
      <c r="AU136" s="130" t="e">
        <f t="shared" si="173"/>
        <v>#DIV/0!</v>
      </c>
      <c r="BA136" s="130" t="s">
        <v>13</v>
      </c>
      <c r="BB136" s="148">
        <f t="shared" si="174"/>
        <v>418.2237365900412</v>
      </c>
      <c r="BC136" s="148">
        <f t="shared" si="174"/>
        <v>833.11801832616857</v>
      </c>
      <c r="BD136" s="130">
        <f t="shared" si="174"/>
        <v>1.2523589818100995E-86</v>
      </c>
      <c r="BE136" s="130" t="e">
        <f t="shared" si="174"/>
        <v>#DIV/0!</v>
      </c>
      <c r="BK136" s="130" t="s">
        <v>13</v>
      </c>
      <c r="BL136" s="148">
        <f t="shared" si="175"/>
        <v>442.61958260607219</v>
      </c>
      <c r="BM136" s="148">
        <f t="shared" si="175"/>
        <v>885.67973764121666</v>
      </c>
      <c r="BN136" s="130">
        <f t="shared" si="175"/>
        <v>1.3179384244823344E-86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381.89361008882929</v>
      </c>
      <c r="F137" s="148">
        <f t="shared" si="169"/>
        <v>691.28565257634261</v>
      </c>
      <c r="G137" s="130" t="e">
        <f t="shared" si="169"/>
        <v>#DIV/0!</v>
      </c>
      <c r="H137" s="130">
        <f t="shared" si="169"/>
        <v>3.2538344825860069E-87</v>
      </c>
      <c r="N137" s="130" t="s">
        <v>14</v>
      </c>
      <c r="O137" s="148">
        <f t="shared" si="170"/>
        <v>345.40663707692784</v>
      </c>
      <c r="P137" s="148">
        <f t="shared" si="170"/>
        <v>705.63832687971797</v>
      </c>
      <c r="Q137" s="130" t="e">
        <f t="shared" si="170"/>
        <v>#DIV/0!</v>
      </c>
      <c r="R137" s="130">
        <f t="shared" si="170"/>
        <v>1.1262437643044268E-86</v>
      </c>
      <c r="W137" s="130" t="s">
        <v>14</v>
      </c>
      <c r="X137" s="148">
        <f t="shared" si="171"/>
        <v>369.22223776062577</v>
      </c>
      <c r="Y137" s="148">
        <f t="shared" si="171"/>
        <v>723.82519079329973</v>
      </c>
      <c r="Z137" s="130" t="e">
        <f t="shared" si="171"/>
        <v>#DIV/0!</v>
      </c>
      <c r="AA137" s="130">
        <f t="shared" si="171"/>
        <v>1.3038326670791653E-86</v>
      </c>
      <c r="AG137" s="130" t="s">
        <v>14</v>
      </c>
      <c r="AH137" s="148">
        <f t="shared" si="172"/>
        <v>389.71099077077827</v>
      </c>
      <c r="AI137" s="148">
        <f t="shared" si="172"/>
        <v>769.03058726322081</v>
      </c>
      <c r="AJ137" s="130" t="e">
        <f t="shared" si="172"/>
        <v>#DIV/0!</v>
      </c>
      <c r="AK137" s="130">
        <f t="shared" si="172"/>
        <v>1.3698678319263021E-86</v>
      </c>
      <c r="AQ137" s="130" t="s">
        <v>14</v>
      </c>
      <c r="AR137" s="148">
        <f t="shared" si="173"/>
        <v>408.96963281910371</v>
      </c>
      <c r="AS137" s="148">
        <f t="shared" si="173"/>
        <v>798.41007990768264</v>
      </c>
      <c r="AT137" s="130" t="e">
        <f t="shared" si="173"/>
        <v>#DIV/0!</v>
      </c>
      <c r="AU137" s="130">
        <f t="shared" si="173"/>
        <v>1.6464315663201766E-86</v>
      </c>
      <c r="BA137" s="130" t="s">
        <v>14</v>
      </c>
      <c r="BB137" s="148">
        <f t="shared" si="174"/>
        <v>437.33017582485297</v>
      </c>
      <c r="BC137" s="148">
        <f t="shared" si="174"/>
        <v>871.32282158053522</v>
      </c>
      <c r="BD137" s="130" t="e">
        <f t="shared" si="174"/>
        <v>#DIV/0!</v>
      </c>
      <c r="BE137" s="130">
        <f t="shared" si="174"/>
        <v>1.5214116025882833E-86</v>
      </c>
      <c r="BK137" s="130" t="s">
        <v>14</v>
      </c>
      <c r="BL137" s="148">
        <f t="shared" si="175"/>
        <v>463.89470114117307</v>
      </c>
      <c r="BM137" s="148">
        <f t="shared" si="175"/>
        <v>928.4046171127867</v>
      </c>
      <c r="BN137" s="130" t="e">
        <f t="shared" si="175"/>
        <v>#DIV/0!</v>
      </c>
      <c r="BO137" s="130">
        <f t="shared" si="175"/>
        <v>1.6057302508423993E-86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1.7928752087243258E-70</v>
      </c>
      <c r="H140" s="130">
        <f>'Mode Choice Q'!O38</f>
        <v>1.0153075326798941E-68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1.9614932608683569E-48</v>
      </c>
      <c r="H141" s="130">
        <f>'Mode Choice Q'!O39</f>
        <v>4.2386731499827779E-48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5.7255004986410694E-64</v>
      </c>
      <c r="F142" s="130">
        <f>'Mode Choice Q'!M40</f>
        <v>1.9614932608683569E-48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1.2372474439734025E-63</v>
      </c>
      <c r="F143" s="130">
        <f>'Mode Choice Q'!M41</f>
        <v>4.2386731499830192E-48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8.9747481983200143E-5</v>
      </c>
      <c r="F145" s="130" t="e">
        <f t="shared" si="176"/>
        <v>#DIV/0!</v>
      </c>
      <c r="G145" s="217">
        <f t="shared" si="176"/>
        <v>7.1653360942949799E-68</v>
      </c>
      <c r="H145" s="130">
        <f t="shared" si="176"/>
        <v>3.5331595079433335E-66</v>
      </c>
      <c r="N145" s="130" t="s">
        <v>11</v>
      </c>
      <c r="O145" s="130">
        <f t="shared" ref="O145:R148" si="177">O140*P122</f>
        <v>4.4786292621222562E-5</v>
      </c>
      <c r="P145" s="130" t="e">
        <f t="shared" si="177"/>
        <v>#DIV/0!</v>
      </c>
      <c r="Q145" s="149">
        <f t="shared" si="177"/>
        <v>2.668572410815314E-84</v>
      </c>
      <c r="R145" s="130">
        <f t="shared" si="177"/>
        <v>2.0498768890980589E-84</v>
      </c>
      <c r="W145" s="130" t="s">
        <v>11</v>
      </c>
      <c r="X145" s="130">
        <f t="shared" ref="X145:AA148" si="178">X140*Z122</f>
        <v>4.1519427890125601E-5</v>
      </c>
      <c r="Y145" s="130" t="e">
        <f t="shared" si="178"/>
        <v>#DIV/0!</v>
      </c>
      <c r="Z145" s="149">
        <f t="shared" si="178"/>
        <v>2.6821856530823558E-84</v>
      </c>
      <c r="AA145" s="130">
        <f t="shared" si="178"/>
        <v>2.0580992441444252E-84</v>
      </c>
      <c r="AG145" s="130" t="s">
        <v>11</v>
      </c>
      <c r="AH145" s="130">
        <f t="shared" ref="AH145:AK148" si="179">AH140*AJ122</f>
        <v>4.8560085821343788E-5</v>
      </c>
      <c r="AI145" s="130" t="e">
        <f t="shared" si="179"/>
        <v>#DIV/0!</v>
      </c>
      <c r="AJ145" s="149">
        <f t="shared" si="179"/>
        <v>3.1191778240364224E-84</v>
      </c>
      <c r="AK145" s="130">
        <f t="shared" si="179"/>
        <v>2.3960529083257535E-84</v>
      </c>
      <c r="AQ145" s="130" t="s">
        <v>11</v>
      </c>
      <c r="AR145" s="130">
        <f t="shared" ref="AR145:AU148" si="180">AR140*AT122</f>
        <v>4.7078893751842959E-5</v>
      </c>
      <c r="AS145" s="130" t="e">
        <f t="shared" si="180"/>
        <v>#DIV/0!</v>
      </c>
      <c r="AT145" s="149">
        <f t="shared" si="180"/>
        <v>3.447106408954881E-84</v>
      </c>
      <c r="AU145" s="130">
        <f t="shared" si="180"/>
        <v>2.6604788854220552E-84</v>
      </c>
      <c r="BA145" s="130" t="s">
        <v>11</v>
      </c>
      <c r="BB145" s="130">
        <f t="shared" ref="BB145:BE148" si="181">BB140*BD122</f>
        <v>5.5900690720805927E-5</v>
      </c>
      <c r="BC145" s="130" t="e">
        <f t="shared" si="181"/>
        <v>#DIV/0!</v>
      </c>
      <c r="BD145" s="149">
        <f t="shared" si="181"/>
        <v>3.5493700062542537E-84</v>
      </c>
      <c r="BE145" s="130">
        <f t="shared" si="181"/>
        <v>2.7298287169933325E-84</v>
      </c>
      <c r="BK145" s="130" t="s">
        <v>11</v>
      </c>
      <c r="BL145" s="130">
        <f t="shared" ref="BL145:BO148" si="182">BL140*BN122</f>
        <v>6.0012321993639469E-5</v>
      </c>
      <c r="BM145" s="130" t="e">
        <f t="shared" si="182"/>
        <v>#DIV/0!</v>
      </c>
      <c r="BN145" s="149">
        <f t="shared" si="182"/>
        <v>3.7889499664051184E-84</v>
      </c>
      <c r="BO145" s="130">
        <f t="shared" si="182"/>
        <v>2.9159129387826612E-84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4.7964421955076054E-5</v>
      </c>
      <c r="G146" s="130">
        <f t="shared" si="176"/>
        <v>1.2295992408392227E-45</v>
      </c>
      <c r="H146" s="130">
        <f t="shared" si="176"/>
        <v>3.0617562794999145E-45</v>
      </c>
      <c r="N146" s="130" t="s">
        <v>12</v>
      </c>
      <c r="O146" s="130" t="e">
        <f t="shared" si="177"/>
        <v>#DIV/0!</v>
      </c>
      <c r="P146" s="130">
        <f t="shared" si="177"/>
        <v>1.879854534225014E-5</v>
      </c>
      <c r="Q146" s="130">
        <f t="shared" si="177"/>
        <v>7.8593990377676722E-85</v>
      </c>
      <c r="R146" s="130">
        <f t="shared" si="177"/>
        <v>7.9895610008396189E-85</v>
      </c>
      <c r="W146" s="130" t="s">
        <v>12</v>
      </c>
      <c r="X146" s="130" t="e">
        <f t="shared" si="178"/>
        <v>#DIV/0!</v>
      </c>
      <c r="Y146" s="130">
        <f t="shared" si="178"/>
        <v>1.6253588416001696E-5</v>
      </c>
      <c r="Z146" s="130">
        <f t="shared" si="178"/>
        <v>7.6775665406614051E-85</v>
      </c>
      <c r="AA146" s="130">
        <f t="shared" si="178"/>
        <v>7.796251800554098E-85</v>
      </c>
      <c r="AG146" s="130" t="s">
        <v>12</v>
      </c>
      <c r="AH146" s="130" t="e">
        <f t="shared" si="179"/>
        <v>#DIV/0!</v>
      </c>
      <c r="AI146" s="130">
        <f t="shared" si="179"/>
        <v>1.9538805099543339E-5</v>
      </c>
      <c r="AJ146" s="130">
        <f t="shared" si="179"/>
        <v>9.1167580674628455E-85</v>
      </c>
      <c r="AK146" s="130">
        <f t="shared" si="179"/>
        <v>9.2679032064659812E-85</v>
      </c>
      <c r="AQ146" s="130" t="s">
        <v>12</v>
      </c>
      <c r="AR146" s="130" t="e">
        <f t="shared" si="180"/>
        <v>#DIV/0!</v>
      </c>
      <c r="AS146" s="130">
        <f t="shared" si="180"/>
        <v>1.8354957339666878E-5</v>
      </c>
      <c r="AT146" s="130">
        <f t="shared" si="180"/>
        <v>9.868009755540567E-85</v>
      </c>
      <c r="AU146" s="130">
        <f t="shared" si="180"/>
        <v>1.0079047387281609E-84</v>
      </c>
      <c r="BA146" s="130" t="s">
        <v>12</v>
      </c>
      <c r="BB146" s="130" t="e">
        <f t="shared" si="181"/>
        <v>#DIV/0!</v>
      </c>
      <c r="BC146" s="130">
        <f t="shared" si="181"/>
        <v>2.2725010961067391E-5</v>
      </c>
      <c r="BD146" s="130">
        <f t="shared" si="181"/>
        <v>1.0381288433711101E-84</v>
      </c>
      <c r="BE146" s="130">
        <f t="shared" si="181"/>
        <v>1.0566232701740328E-84</v>
      </c>
      <c r="BK146" s="130" t="s">
        <v>12</v>
      </c>
      <c r="BL146" s="130" t="e">
        <f t="shared" si="182"/>
        <v>#DIV/0!</v>
      </c>
      <c r="BM146" s="130">
        <f t="shared" si="182"/>
        <v>2.4514755355829188E-5</v>
      </c>
      <c r="BN146" s="130">
        <f t="shared" si="182"/>
        <v>1.1085896592174051E-84</v>
      </c>
      <c r="BO146" s="130">
        <f t="shared" si="182"/>
        <v>1.1290451150476056E-84</v>
      </c>
    </row>
    <row r="147" spans="4:67" x14ac:dyDescent="0.3">
      <c r="D147" s="130" t="s">
        <v>13</v>
      </c>
      <c r="E147" s="130">
        <f t="shared" si="176"/>
        <v>2.0973896719810244E-61</v>
      </c>
      <c r="F147" s="130">
        <f t="shared" si="176"/>
        <v>1.300456546438611E-45</v>
      </c>
      <c r="G147" s="130">
        <f t="shared" si="176"/>
        <v>1.8941739926117675E-6</v>
      </c>
      <c r="H147" s="130" t="e">
        <f t="shared" si="176"/>
        <v>#DIV/0!</v>
      </c>
      <c r="N147" s="130" t="s">
        <v>13</v>
      </c>
      <c r="O147" s="130">
        <f t="shared" si="177"/>
        <v>1.0271003554249059E-84</v>
      </c>
      <c r="P147" s="130">
        <f t="shared" si="177"/>
        <v>5.6606564289797115E-85</v>
      </c>
      <c r="Q147" s="130">
        <f t="shared" si="177"/>
        <v>7.4688791825157989E-6</v>
      </c>
      <c r="R147" s="130" t="e">
        <f t="shared" si="177"/>
        <v>#DIV/0!</v>
      </c>
      <c r="W147" s="130" t="s">
        <v>13</v>
      </c>
      <c r="X147" s="130">
        <f t="shared" si="178"/>
        <v>1.0998032721542162E-84</v>
      </c>
      <c r="Y147" s="130">
        <f t="shared" si="178"/>
        <v>5.8165207875622275E-85</v>
      </c>
      <c r="Z147" s="130">
        <f t="shared" si="178"/>
        <v>8.6708397205763527E-6</v>
      </c>
      <c r="AA147" s="130" t="e">
        <f t="shared" si="178"/>
        <v>#DIV/0!</v>
      </c>
      <c r="AG147" s="130" t="s">
        <v>13</v>
      </c>
      <c r="AH147" s="130">
        <f t="shared" si="179"/>
        <v>1.154913675855148E-84</v>
      </c>
      <c r="AI147" s="130">
        <f t="shared" si="179"/>
        <v>6.1482698039519423E-85</v>
      </c>
      <c r="AJ147" s="130">
        <f t="shared" si="179"/>
        <v>9.0535496868028261E-6</v>
      </c>
      <c r="AK147" s="130" t="e">
        <f t="shared" si="179"/>
        <v>#DIV/0!</v>
      </c>
      <c r="AQ147" s="130" t="s">
        <v>13</v>
      </c>
      <c r="AR147" s="130">
        <f t="shared" si="180"/>
        <v>1.2126328421407449E-84</v>
      </c>
      <c r="AS147" s="130">
        <f t="shared" si="180"/>
        <v>6.3865557793525095E-85</v>
      </c>
      <c r="AT147" s="130">
        <f t="shared" si="180"/>
        <v>1.0835936294766846E-5</v>
      </c>
      <c r="AU147" s="130" t="e">
        <f t="shared" si="180"/>
        <v>#DIV/0!</v>
      </c>
      <c r="BA147" s="130" t="s">
        <v>13</v>
      </c>
      <c r="BB147" s="130">
        <f t="shared" si="181"/>
        <v>1.2900285576309034E-84</v>
      </c>
      <c r="BC147" s="130">
        <f t="shared" si="181"/>
        <v>6.9338014687299371E-85</v>
      </c>
      <c r="BD147" s="130">
        <f t="shared" si="181"/>
        <v>9.9963649183250723E-6</v>
      </c>
      <c r="BE147" s="130" t="e">
        <f t="shared" si="181"/>
        <v>#DIV/0!</v>
      </c>
      <c r="BK147" s="130" t="s">
        <v>13</v>
      </c>
      <c r="BL147" s="130">
        <f t="shared" si="182"/>
        <v>1.365278562101825E-84</v>
      </c>
      <c r="BM147" s="130">
        <f t="shared" si="182"/>
        <v>7.3712575296585911E-85</v>
      </c>
      <c r="BN147" s="130">
        <f t="shared" si="182"/>
        <v>1.0519821890019027E-5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4.7249689295217924E-61</v>
      </c>
      <c r="F148" s="130">
        <f t="shared" si="176"/>
        <v>2.9301339345438335E-45</v>
      </c>
      <c r="G148" s="130" t="e">
        <f t="shared" si="176"/>
        <v>#DIV/0!</v>
      </c>
      <c r="H148" s="130">
        <f t="shared" si="176"/>
        <v>2.5972199141133562E-6</v>
      </c>
      <c r="N148" s="130" t="s">
        <v>14</v>
      </c>
      <c r="O148" s="130">
        <f t="shared" si="177"/>
        <v>1.0654211773285096E-84</v>
      </c>
      <c r="P148" s="130">
        <f t="shared" si="177"/>
        <v>5.8728246895209912E-85</v>
      </c>
      <c r="Q148" s="130" t="e">
        <f t="shared" si="177"/>
        <v>#DIV/0!</v>
      </c>
      <c r="R148" s="130">
        <f t="shared" si="177"/>
        <v>8.9897096746995601E-6</v>
      </c>
      <c r="W148" s="130" t="s">
        <v>14</v>
      </c>
      <c r="X148" s="130">
        <f t="shared" si="178"/>
        <v>1.1388813908725821E-84</v>
      </c>
      <c r="Y148" s="130">
        <f t="shared" si="178"/>
        <v>6.0241887231172661E-85</v>
      </c>
      <c r="Z148" s="130" t="e">
        <f t="shared" si="178"/>
        <v>#DIV/0!</v>
      </c>
      <c r="AA148" s="130">
        <f t="shared" si="178"/>
        <v>1.0407229334290604E-5</v>
      </c>
      <c r="AG148" s="130" t="s">
        <v>14</v>
      </c>
      <c r="AH148" s="130">
        <f t="shared" si="179"/>
        <v>1.2020798040206422E-84</v>
      </c>
      <c r="AI148" s="130">
        <f t="shared" si="179"/>
        <v>6.4004202263890437E-85</v>
      </c>
      <c r="AJ148" s="130" t="e">
        <f t="shared" si="179"/>
        <v>#DIV/0!</v>
      </c>
      <c r="AK148" s="130">
        <f t="shared" si="179"/>
        <v>1.0934323893312042E-5</v>
      </c>
      <c r="AQ148" s="130" t="s">
        <v>14</v>
      </c>
      <c r="AR148" s="130">
        <f t="shared" si="180"/>
        <v>1.2614838886048809E-84</v>
      </c>
      <c r="AS148" s="130">
        <f t="shared" si="180"/>
        <v>6.6449372873187662E-85</v>
      </c>
      <c r="AT148" s="130" t="e">
        <f t="shared" si="180"/>
        <v>#DIV/0!</v>
      </c>
      <c r="AU148" s="130">
        <f t="shared" si="180"/>
        <v>1.3141863466494194E-5</v>
      </c>
      <c r="BA148" s="130" t="s">
        <v>14</v>
      </c>
      <c r="BB148" s="130">
        <f t="shared" si="181"/>
        <v>1.3489631662892051E-84</v>
      </c>
      <c r="BC148" s="130">
        <f t="shared" si="181"/>
        <v>7.2517690496614957E-85</v>
      </c>
      <c r="BD148" s="130" t="e">
        <f t="shared" si="181"/>
        <v>#DIV/0!</v>
      </c>
      <c r="BE148" s="130">
        <f t="shared" si="181"/>
        <v>1.214395056955992E-5</v>
      </c>
      <c r="BK148" s="130" t="s">
        <v>14</v>
      </c>
      <c r="BL148" s="130">
        <f t="shared" si="182"/>
        <v>1.4309025525071467E-84</v>
      </c>
      <c r="BM148" s="130">
        <f t="shared" si="182"/>
        <v>7.7268444039245846E-85</v>
      </c>
      <c r="BN148" s="130" t="e">
        <f t="shared" si="182"/>
        <v>#DIV/0!</v>
      </c>
      <c r="BO148" s="130">
        <f t="shared" si="182"/>
        <v>1.2816984411781246E-5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7.3041671507968009E-46</v>
      </c>
      <c r="H151" s="130">
        <f>'Mode Choice Q'!T38</f>
        <v>4.1363592357516499E-44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1.1428220338324943E-26</v>
      </c>
      <c r="H152" s="130">
        <f>'Mode Choice Q'!T39</f>
        <v>2.4695721196972318E-26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2.3325668435005445E-39</v>
      </c>
      <c r="F153" s="130">
        <f>'Mode Choice Q'!R40</f>
        <v>1.1428220338324943E-26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5.0405416359724891E-39</v>
      </c>
      <c r="F154" s="130">
        <f>'Mode Choice Q'!R41</f>
        <v>2.4695721196973725E-26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1301.7820508724985</v>
      </c>
      <c r="F156" s="130" t="e">
        <f t="shared" si="183"/>
        <v>#DIV/0!</v>
      </c>
      <c r="G156" s="130">
        <f t="shared" si="183"/>
        <v>2.9191553472149884E-43</v>
      </c>
      <c r="H156" s="130">
        <f t="shared" si="183"/>
        <v>1.4394079125455274E-41</v>
      </c>
      <c r="N156" s="130" t="s">
        <v>11</v>
      </c>
      <c r="O156" s="148">
        <f t="shared" ref="O156:R159" si="184">O151*P122</f>
        <v>649.62259186663891</v>
      </c>
      <c r="P156" s="130" t="e">
        <f t="shared" si="184"/>
        <v>#DIV/0!</v>
      </c>
      <c r="Q156" s="130">
        <f t="shared" si="184"/>
        <v>1.0871754401952303E-59</v>
      </c>
      <c r="R156" s="130">
        <f t="shared" si="184"/>
        <v>8.3511910721220679E-60</v>
      </c>
      <c r="W156" s="130" t="s">
        <v>11</v>
      </c>
      <c r="X156" s="148">
        <f t="shared" ref="X156:AA159" si="185">X151*Z122</f>
        <v>602.23690732602404</v>
      </c>
      <c r="Y156" s="130" t="e">
        <f t="shared" si="185"/>
        <v>#DIV/0!</v>
      </c>
      <c r="Z156" s="130">
        <f t="shared" si="185"/>
        <v>1.0927214701977042E-59</v>
      </c>
      <c r="AA156" s="130">
        <f t="shared" si="185"/>
        <v>8.3846889170025207E-60</v>
      </c>
      <c r="AG156" s="130" t="s">
        <v>11</v>
      </c>
      <c r="AH156" s="148">
        <f t="shared" ref="AH156:AK159" si="186">AH151*AJ122</f>
        <v>704.36124461839074</v>
      </c>
      <c r="AI156" s="130" t="e">
        <f t="shared" si="186"/>
        <v>#DIV/0!</v>
      </c>
      <c r="AJ156" s="130">
        <f t="shared" si="186"/>
        <v>1.2707519234443171E-59</v>
      </c>
      <c r="AK156" s="130">
        <f t="shared" si="186"/>
        <v>9.7615109291497293E-60</v>
      </c>
      <c r="AQ156" s="130" t="s">
        <v>11</v>
      </c>
      <c r="AR156" s="148">
        <f t="shared" ref="AR156:AU159" si="187">AR151*AT122</f>
        <v>682.87663906330886</v>
      </c>
      <c r="AS156" s="130" t="e">
        <f t="shared" si="187"/>
        <v>#DIV/0!</v>
      </c>
      <c r="AT156" s="130">
        <f t="shared" si="187"/>
        <v>1.4043499109736865E-59</v>
      </c>
      <c r="AU156" s="130">
        <f t="shared" si="187"/>
        <v>1.083878140861517E-59</v>
      </c>
      <c r="BA156" s="130" t="s">
        <v>11</v>
      </c>
      <c r="BB156" s="148">
        <f t="shared" ref="BB156:BE159" si="188">BB151*BD122</f>
        <v>810.83629538867638</v>
      </c>
      <c r="BC156" s="130" t="e">
        <f t="shared" si="188"/>
        <v>#DIV/0!</v>
      </c>
      <c r="BD156" s="130">
        <f t="shared" si="188"/>
        <v>1.4460120637259613E-59</v>
      </c>
      <c r="BE156" s="130">
        <f t="shared" si="188"/>
        <v>1.1121312372963006E-59</v>
      </c>
      <c r="BK156" s="130" t="s">
        <v>11</v>
      </c>
      <c r="BL156" s="148">
        <f t="shared" ref="BL156:BO159" si="189">BL151*BN122</f>
        <v>870.47526990366805</v>
      </c>
      <c r="BM156" s="130" t="e">
        <f t="shared" si="189"/>
        <v>#DIV/0!</v>
      </c>
      <c r="BN156" s="130">
        <f t="shared" si="189"/>
        <v>1.5436168533068417E-59</v>
      </c>
      <c r="BO156" s="130">
        <f t="shared" si="189"/>
        <v>1.1879418823128211E-59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695.72117458716912</v>
      </c>
      <c r="G157" s="130">
        <f t="shared" si="183"/>
        <v>7.1639966001855176E-24</v>
      </c>
      <c r="H157" s="130">
        <f t="shared" si="183"/>
        <v>1.7838667143258347E-23</v>
      </c>
      <c r="N157" s="130" t="s">
        <v>12</v>
      </c>
      <c r="O157" s="130" t="e">
        <f t="shared" si="184"/>
        <v>#DIV/0!</v>
      </c>
      <c r="P157" s="148">
        <f t="shared" si="184"/>
        <v>272.67181617011704</v>
      </c>
      <c r="Q157" s="130">
        <f t="shared" si="184"/>
        <v>4.5791105033246451E-63</v>
      </c>
      <c r="R157" s="130">
        <f t="shared" si="184"/>
        <v>4.654946583077302E-63</v>
      </c>
      <c r="W157" s="130" t="s">
        <v>12</v>
      </c>
      <c r="X157" s="130" t="e">
        <f t="shared" si="185"/>
        <v>#DIV/0!</v>
      </c>
      <c r="Y157" s="148">
        <f t="shared" si="185"/>
        <v>235.75736270997396</v>
      </c>
      <c r="Z157" s="130">
        <f t="shared" si="185"/>
        <v>4.4731696936846303E-63</v>
      </c>
      <c r="AA157" s="130">
        <f t="shared" si="185"/>
        <v>4.5423191181575236E-63</v>
      </c>
      <c r="AG157" s="130" t="s">
        <v>12</v>
      </c>
      <c r="AH157" s="130" t="e">
        <f t="shared" si="186"/>
        <v>#DIV/0!</v>
      </c>
      <c r="AI157" s="148">
        <f t="shared" si="186"/>
        <v>283.40924126253253</v>
      </c>
      <c r="AJ157" s="130">
        <f t="shared" si="186"/>
        <v>5.3116838097135507E-63</v>
      </c>
      <c r="AK157" s="130">
        <f t="shared" si="186"/>
        <v>5.3997452874690191E-63</v>
      </c>
      <c r="AQ157" s="130" t="s">
        <v>12</v>
      </c>
      <c r="AR157" s="130" t="e">
        <f t="shared" si="187"/>
        <v>#DIV/0!</v>
      </c>
      <c r="AS157" s="148">
        <f t="shared" si="187"/>
        <v>266.23759777217509</v>
      </c>
      <c r="AT157" s="130">
        <f t="shared" si="187"/>
        <v>5.7493845141804102E-63</v>
      </c>
      <c r="AU157" s="130">
        <f t="shared" si="187"/>
        <v>5.8723410699499265E-63</v>
      </c>
      <c r="BA157" s="130" t="s">
        <v>12</v>
      </c>
      <c r="BB157" s="130" t="e">
        <f t="shared" si="188"/>
        <v>#DIV/0!</v>
      </c>
      <c r="BC157" s="148">
        <f t="shared" si="188"/>
        <v>329.62497355119075</v>
      </c>
      <c r="BD157" s="130">
        <f t="shared" si="188"/>
        <v>6.0484353417371768E-63</v>
      </c>
      <c r="BE157" s="130">
        <f t="shared" si="188"/>
        <v>6.1561891580522309E-63</v>
      </c>
      <c r="BK157" s="130" t="s">
        <v>12</v>
      </c>
      <c r="BL157" s="130" t="e">
        <f t="shared" si="189"/>
        <v>#DIV/0!</v>
      </c>
      <c r="BM157" s="148">
        <f t="shared" si="189"/>
        <v>355.58511279149496</v>
      </c>
      <c r="BN157" s="130">
        <f t="shared" si="189"/>
        <v>6.4589601927647645E-63</v>
      </c>
      <c r="BO157" s="130">
        <f t="shared" si="189"/>
        <v>6.5781395246605639E-63</v>
      </c>
    </row>
    <row r="158" spans="4:67" x14ac:dyDescent="0.3">
      <c r="D158" s="130" t="s">
        <v>13</v>
      </c>
      <c r="E158" s="130">
        <f t="shared" si="183"/>
        <v>8.5447579786685791E-37</v>
      </c>
      <c r="F158" s="130">
        <f t="shared" si="183"/>
        <v>7.5768315138325561E-24</v>
      </c>
      <c r="G158" s="148">
        <f t="shared" si="183"/>
        <v>27.474884535179157</v>
      </c>
      <c r="H158" s="130" t="e">
        <f t="shared" si="183"/>
        <v>#DIV/0!</v>
      </c>
      <c r="N158" s="130" t="s">
        <v>13</v>
      </c>
      <c r="O158" s="130">
        <f t="shared" si="184"/>
        <v>4.1844031531922691E-60</v>
      </c>
      <c r="P158" s="130">
        <f t="shared" si="184"/>
        <v>3.2980602187384955E-63</v>
      </c>
      <c r="Q158" s="148">
        <f t="shared" si="184"/>
        <v>108.33566184903495</v>
      </c>
      <c r="R158" s="130" t="e">
        <f t="shared" si="184"/>
        <v>#DIV/0!</v>
      </c>
      <c r="W158" s="130" t="s">
        <v>13</v>
      </c>
      <c r="X158" s="130">
        <f t="shared" si="185"/>
        <v>4.4805945744118129E-60</v>
      </c>
      <c r="Y158" s="130">
        <f t="shared" si="185"/>
        <v>3.3888712486975845E-63</v>
      </c>
      <c r="Z158" s="148">
        <f t="shared" si="185"/>
        <v>125.77003014247825</v>
      </c>
      <c r="AA158" s="130" t="e">
        <f t="shared" si="185"/>
        <v>#DIV/0!</v>
      </c>
      <c r="AG158" s="130" t="s">
        <v>13</v>
      </c>
      <c r="AH158" s="130">
        <f t="shared" si="186"/>
        <v>4.7051141608396437E-60</v>
      </c>
      <c r="AI158" s="130">
        <f t="shared" si="186"/>
        <v>3.5821577071300664E-63</v>
      </c>
      <c r="AJ158" s="148">
        <f t="shared" si="186"/>
        <v>131.32121613360056</v>
      </c>
      <c r="AK158" s="130" t="e">
        <f t="shared" si="186"/>
        <v>#DIV/0!</v>
      </c>
      <c r="AQ158" s="130" t="s">
        <v>13</v>
      </c>
      <c r="AR158" s="130">
        <f t="shared" si="187"/>
        <v>4.9402618366528455E-60</v>
      </c>
      <c r="AS158" s="130">
        <f t="shared" si="187"/>
        <v>3.7209899266812467E-63</v>
      </c>
      <c r="AT158" s="148">
        <f t="shared" si="187"/>
        <v>157.17463110069028</v>
      </c>
      <c r="AU158" s="130" t="e">
        <f t="shared" si="187"/>
        <v>#DIV/0!</v>
      </c>
      <c r="BA158" s="130" t="s">
        <v>13</v>
      </c>
      <c r="BB158" s="130">
        <f t="shared" si="188"/>
        <v>5.255571703142585E-60</v>
      </c>
      <c r="BC158" s="130">
        <f t="shared" si="188"/>
        <v>4.0398309057542562E-63</v>
      </c>
      <c r="BD158" s="148">
        <f t="shared" si="188"/>
        <v>144.99669669933505</v>
      </c>
      <c r="BE158" s="130" t="e">
        <f t="shared" si="188"/>
        <v>#DIV/0!</v>
      </c>
      <c r="BK158" s="130" t="s">
        <v>13</v>
      </c>
      <c r="BL158" s="130">
        <f t="shared" si="189"/>
        <v>5.5621399506587622E-60</v>
      </c>
      <c r="BM158" s="130">
        <f t="shared" si="189"/>
        <v>4.2947053094733457E-63</v>
      </c>
      <c r="BN158" s="148">
        <f t="shared" si="189"/>
        <v>152.58940988857884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1.9249506421645876E-36</v>
      </c>
      <c r="F159" s="130">
        <f t="shared" si="183"/>
        <v>1.7071797743493399E-23</v>
      </c>
      <c r="G159" s="130" t="e">
        <f t="shared" si="183"/>
        <v>#DIV/0!</v>
      </c>
      <c r="H159" s="148">
        <f t="shared" si="183"/>
        <v>37.672525085375348</v>
      </c>
      <c r="N159" s="130" t="s">
        <v>14</v>
      </c>
      <c r="O159" s="130">
        <f t="shared" si="184"/>
        <v>4.3405220437752862E-60</v>
      </c>
      <c r="P159" s="130">
        <f t="shared" si="184"/>
        <v>3.4216755111607321E-63</v>
      </c>
      <c r="Q159" s="130" t="e">
        <f t="shared" si="184"/>
        <v>#DIV/0!</v>
      </c>
      <c r="R159" s="148">
        <f t="shared" si="184"/>
        <v>130.39522043938075</v>
      </c>
      <c r="W159" s="130" t="s">
        <v>14</v>
      </c>
      <c r="X159" s="130">
        <f t="shared" si="185"/>
        <v>4.6397986894939321E-60</v>
      </c>
      <c r="Y159" s="130">
        <f t="shared" si="185"/>
        <v>3.5098645231622343E-63</v>
      </c>
      <c r="Z159" s="130" t="e">
        <f t="shared" si="185"/>
        <v>#DIV/0!</v>
      </c>
      <c r="AA159" s="148">
        <f t="shared" si="185"/>
        <v>150.95626136039442</v>
      </c>
      <c r="AG159" s="130" t="s">
        <v>14</v>
      </c>
      <c r="AH159" s="130">
        <f t="shared" si="186"/>
        <v>4.8972687973142042E-60</v>
      </c>
      <c r="AI159" s="130">
        <f t="shared" si="186"/>
        <v>3.7290677497746787E-63</v>
      </c>
      <c r="AJ159" s="130" t="e">
        <f t="shared" si="186"/>
        <v>#DIV/0!</v>
      </c>
      <c r="AK159" s="148">
        <f t="shared" si="186"/>
        <v>158.60173754406168</v>
      </c>
      <c r="AQ159" s="130" t="s">
        <v>14</v>
      </c>
      <c r="AR159" s="130">
        <f t="shared" si="187"/>
        <v>5.1392808242148822E-60</v>
      </c>
      <c r="AS159" s="130">
        <f t="shared" si="187"/>
        <v>3.8715303778413903E-63</v>
      </c>
      <c r="AT159" s="130" t="e">
        <f t="shared" si="187"/>
        <v>#DIV/0!</v>
      </c>
      <c r="AU159" s="148">
        <f t="shared" si="187"/>
        <v>190.62197175516965</v>
      </c>
      <c r="BA159" s="130" t="s">
        <v>14</v>
      </c>
      <c r="BB159" s="130">
        <f t="shared" si="188"/>
        <v>5.4956710868098517E-60</v>
      </c>
      <c r="BC159" s="130">
        <f t="shared" si="188"/>
        <v>4.2250879060113626E-63</v>
      </c>
      <c r="BD159" s="130" t="e">
        <f t="shared" si="188"/>
        <v>#DIV/0!</v>
      </c>
      <c r="BE159" s="148">
        <f t="shared" si="188"/>
        <v>176.14730272984383</v>
      </c>
      <c r="BK159" s="130" t="s">
        <v>14</v>
      </c>
      <c r="BL159" s="130">
        <f t="shared" si="189"/>
        <v>5.8294918514995407E-60</v>
      </c>
      <c r="BM159" s="130">
        <f t="shared" si="189"/>
        <v>4.5018803851974912E-63</v>
      </c>
      <c r="BN159" s="130" t="e">
        <f t="shared" si="189"/>
        <v>#DIV/0!</v>
      </c>
      <c r="BO159" s="148">
        <f t="shared" si="189"/>
        <v>185.90961980072808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-298.52786408346776</v>
      </c>
      <c r="J28" s="206">
        <f t="shared" si="7"/>
        <v>-302.564405230869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-296.2871215872442</v>
      </c>
      <c r="J29" s="206">
        <f t="shared" si="10"/>
        <v>-297.05766582023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-313.50448401734354</v>
      </c>
      <c r="H30" s="206">
        <f t="shared" si="10"/>
        <v>-296.2871215872442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-314.2750282503294</v>
      </c>
      <c r="H31" s="206">
        <f t="shared" si="10"/>
        <v>-297.05766582023006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2.2438609169216615E-130</v>
      </c>
      <c r="J33" s="206">
        <f t="shared" si="13"/>
        <v>3.9623094287065033E-132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2.1092984604153291E-129</v>
      </c>
      <c r="J34" s="206">
        <f t="shared" si="16"/>
        <v>9.761013809902939E-130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7.0263946544570541E-137</v>
      </c>
      <c r="H35" s="206">
        <f t="shared" si="16"/>
        <v>2.1092984604153291E-129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3.2515424698349702E-137</v>
      </c>
      <c r="H36" s="206">
        <f t="shared" si="16"/>
        <v>9.7610138099023832E-130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1.7928752087243258E-70</v>
      </c>
      <c r="O38" s="206">
        <f t="shared" si="20"/>
        <v>1.0153075326798941E-68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7.3041671507968009E-46</v>
      </c>
      <c r="T38" s="206">
        <f t="shared" si="21"/>
        <v>4.1363592357516499E-44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1.9614932608683569E-48</v>
      </c>
      <c r="O39" s="206">
        <f t="shared" si="20"/>
        <v>4.2386731499827779E-48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1.1428220338324943E-26</v>
      </c>
      <c r="T39" s="206">
        <f t="shared" si="21"/>
        <v>2.4695721196972318E-26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5.7255004986410694E-64</v>
      </c>
      <c r="M40" s="206">
        <f t="shared" si="20"/>
        <v>1.9614932608683569E-48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2.3325668435005445E-39</v>
      </c>
      <c r="R40" s="206">
        <f t="shared" si="21"/>
        <v>1.1428220338324943E-26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1.2372474439734025E-63</v>
      </c>
      <c r="M41" s="206">
        <f t="shared" si="20"/>
        <v>4.2386731499830192E-48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5.0405416359724891E-39</v>
      </c>
      <c r="R41" s="206">
        <f t="shared" si="21"/>
        <v>2.4695721196973725E-26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14.27730853554343</v>
      </c>
      <c r="J46">
        <f>'Trip Length Frequency'!L28</f>
        <v>14.46316152819508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14.174138845584242</v>
      </c>
      <c r="J47">
        <f>'Trip Length Frequency'!L29</f>
        <v>14.209616732825175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14.966871587888186</v>
      </c>
      <c r="H48">
        <f>'Trip Length Frequency'!J30</f>
        <v>14.174138845584242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15.002349475129121</v>
      </c>
      <c r="H49">
        <f>'Trip Length Frequency'!J31</f>
        <v>14.209616732825177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D8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5.8981115561038181E-86</v>
      </c>
      <c r="G25" s="4" t="e">
        <f>Gravity!AS134</f>
        <v>#DIV/0!</v>
      </c>
      <c r="H25" s="4">
        <f>Gravity!AT134</f>
        <v>1117.5424871400949</v>
      </c>
      <c r="I25" s="4">
        <f>Gravity!AU134</f>
        <v>862.51999151360894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2.2995354684315169E-86</v>
      </c>
      <c r="H26" s="4">
        <f>Gravity!AT135</f>
        <v>1185.6723572826977</v>
      </c>
      <c r="I26" s="4">
        <f>Gravity!AU135</f>
        <v>1211.0291913860758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393.13225691939112</v>
      </c>
      <c r="G27" s="4">
        <f>Gravity!AS136</f>
        <v>767.36473041797422</v>
      </c>
      <c r="H27" s="4">
        <f>Gravity!AT136</f>
        <v>1.3575416920000851E-86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408.96963281910371</v>
      </c>
      <c r="G28" s="4">
        <f>Gravity!AS137</f>
        <v>798.41007990768264</v>
      </c>
      <c r="H28" s="4" t="e">
        <f>Gravity!AT137</f>
        <v>#DIV/0!</v>
      </c>
      <c r="I28" s="4">
        <f>Gravity!AU137</f>
        <v>1.6464315663201766E-86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1117.5424871400949</v>
      </c>
      <c r="D36" s="31">
        <f>E36-H36</f>
        <v>0</v>
      </c>
      <c r="E36">
        <f>W6*G66+(W6*0.17/X6^3.8)*(G66^4.8/4.8)</f>
        <v>3103.2903227912157</v>
      </c>
      <c r="F36" s="258"/>
      <c r="G36" s="32" t="s">
        <v>62</v>
      </c>
      <c r="H36" s="33">
        <f>W6*G66+0.17*W6/X6^3.8*G66^4.8/4.8</f>
        <v>3103.2903227912157</v>
      </c>
      <c r="I36" s="32" t="s">
        <v>63</v>
      </c>
      <c r="J36" s="33">
        <f>W6*(1+0.17*(G66/X6)^3.8)</f>
        <v>2.5147927233893257</v>
      </c>
      <c r="K36" s="34">
        <v>1</v>
      </c>
      <c r="L36" s="35" t="s">
        <v>61</v>
      </c>
      <c r="M36" s="36" t="s">
        <v>64</v>
      </c>
      <c r="N36" s="37">
        <f>J36+J54+J51</f>
        <v>15.053862955692844</v>
      </c>
      <c r="O36" s="38" t="s">
        <v>65</v>
      </c>
      <c r="P36" s="39">
        <v>0</v>
      </c>
      <c r="Q36" s="39">
        <f>IF(P36&lt;=0,0,P36)</f>
        <v>0</v>
      </c>
      <c r="R36" s="40">
        <f>G58</f>
        <v>1117.5424862614198</v>
      </c>
      <c r="S36" s="40" t="s">
        <v>39</v>
      </c>
      <c r="T36" s="40">
        <f>I58</f>
        <v>1117.5424871400949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862.51999151360894</v>
      </c>
      <c r="D37" s="31">
        <f t="shared" ref="D37:D54" si="1">E37-H37</f>
        <v>0</v>
      </c>
      <c r="E37">
        <f t="shared" ref="E37:E54" si="2">W7*G67+(W7*0.17/X7^3.8)*(G67^4.8/4.8)</f>
        <v>541.23069065810398</v>
      </c>
      <c r="F37" s="258"/>
      <c r="G37" s="44" t="s">
        <v>67</v>
      </c>
      <c r="H37" s="33">
        <f t="shared" ref="H37:H53" si="3">W7*G67+0.17*W7/X7^3.8*G67^4.8/4.8</f>
        <v>541.23069065810398</v>
      </c>
      <c r="I37" s="44" t="s">
        <v>68</v>
      </c>
      <c r="J37" s="33">
        <f t="shared" ref="J37:J54" si="4">W7*(1+0.17*(G67/X7)^3.8)</f>
        <v>2.5002715725956892</v>
      </c>
      <c r="K37" s="34">
        <v>2</v>
      </c>
      <c r="L37" s="45"/>
      <c r="M37" s="46" t="s">
        <v>69</v>
      </c>
      <c r="N37" s="47">
        <f>J36+J47+J39+J40+J51</f>
        <v>14.115684230367229</v>
      </c>
      <c r="O37" s="48" t="s">
        <v>70</v>
      </c>
      <c r="P37" s="39">
        <v>634.82047613922487</v>
      </c>
      <c r="Q37" s="39">
        <f t="shared" ref="Q37:Q60" si="5">IF(P37&lt;=0,0,P37)</f>
        <v>634.82047613922487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1185.6723572826977</v>
      </c>
      <c r="D38" s="31">
        <f t="shared" si="1"/>
        <v>0</v>
      </c>
      <c r="E38">
        <f t="shared" si="2"/>
        <v>2397.046645561642</v>
      </c>
      <c r="F38" s="258"/>
      <c r="G38" s="44" t="s">
        <v>72</v>
      </c>
      <c r="H38" s="33">
        <f t="shared" si="3"/>
        <v>2397.046645561642</v>
      </c>
      <c r="I38" s="44" t="s">
        <v>73</v>
      </c>
      <c r="J38" s="33">
        <f t="shared" si="4"/>
        <v>2.5257946662270161</v>
      </c>
      <c r="K38" s="34">
        <v>3</v>
      </c>
      <c r="L38" s="45"/>
      <c r="M38" s="46" t="s">
        <v>74</v>
      </c>
      <c r="N38" s="47">
        <f>J36+J47+J39+J49+J43</f>
        <v>14.371558921194065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1211.0291913860758</v>
      </c>
      <c r="D39" s="31">
        <f t="shared" si="1"/>
        <v>0</v>
      </c>
      <c r="E39">
        <f t="shared" si="2"/>
        <v>7773.1667679198044</v>
      </c>
      <c r="F39" s="258"/>
      <c r="G39" s="44" t="s">
        <v>77</v>
      </c>
      <c r="H39" s="33">
        <f t="shared" si="3"/>
        <v>7773.1667679198044</v>
      </c>
      <c r="I39" s="44" t="s">
        <v>78</v>
      </c>
      <c r="J39" s="33">
        <f t="shared" si="4"/>
        <v>3.9015433724936925</v>
      </c>
      <c r="K39" s="34">
        <v>4</v>
      </c>
      <c r="L39" s="45"/>
      <c r="M39" s="46" t="s">
        <v>79</v>
      </c>
      <c r="N39" s="47">
        <f>J36+J47+J48+J42+J43</f>
        <v>14.371560156953674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3360.4275996373003</v>
      </c>
      <c r="F40" s="258"/>
      <c r="G40" s="44" t="s">
        <v>81</v>
      </c>
      <c r="H40" s="33">
        <f t="shared" si="3"/>
        <v>3360.4275996373003</v>
      </c>
      <c r="I40" s="44" t="s">
        <v>82</v>
      </c>
      <c r="J40" s="33">
        <f t="shared" si="4"/>
        <v>2.5912229353780463</v>
      </c>
      <c r="K40" s="34">
        <v>5</v>
      </c>
      <c r="L40" s="45"/>
      <c r="M40" s="46" t="s">
        <v>83</v>
      </c>
      <c r="N40" s="47">
        <f>J45+J38+J39+J40+J51</f>
        <v>14.115684097924355</v>
      </c>
      <c r="O40" s="48" t="s">
        <v>84</v>
      </c>
      <c r="P40" s="39">
        <v>482.72201012219483</v>
      </c>
      <c r="Q40" s="39">
        <f t="shared" si="5"/>
        <v>482.72201012219483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6249.9956690813879</v>
      </c>
      <c r="F41" s="258"/>
      <c r="G41" s="44" t="s">
        <v>85</v>
      </c>
      <c r="H41" s="33">
        <f t="shared" si="3"/>
        <v>6249.9956690813879</v>
      </c>
      <c r="I41" s="44" t="s">
        <v>86</v>
      </c>
      <c r="J41" s="33">
        <f t="shared" si="4"/>
        <v>4.2601065034607233</v>
      </c>
      <c r="K41" s="34">
        <v>6</v>
      </c>
      <c r="L41" s="45"/>
      <c r="M41" s="46" t="s">
        <v>87</v>
      </c>
      <c r="N41" s="47">
        <f>J45+J38+J39+J49+J43</f>
        <v>14.371558788751191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5880.603970569673</v>
      </c>
      <c r="F42" s="258"/>
      <c r="G42" s="44" t="s">
        <v>89</v>
      </c>
      <c r="H42" s="33">
        <f t="shared" si="3"/>
        <v>5880.603970569673</v>
      </c>
      <c r="I42" s="44" t="s">
        <v>90</v>
      </c>
      <c r="J42" s="33">
        <f t="shared" si="4"/>
        <v>2.6603444305608188</v>
      </c>
      <c r="K42" s="34">
        <v>7</v>
      </c>
      <c r="L42" s="45"/>
      <c r="M42" s="46" t="s">
        <v>91</v>
      </c>
      <c r="N42" s="47">
        <f>J45+J38+J48+J42+J43</f>
        <v>14.371560024510799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2499.1527613293483</v>
      </c>
      <c r="F43" s="258"/>
      <c r="G43" s="44" t="s">
        <v>93</v>
      </c>
      <c r="H43" s="33">
        <f t="shared" si="3"/>
        <v>2499.1527613293483</v>
      </c>
      <c r="I43" s="44" t="s">
        <v>94</v>
      </c>
      <c r="J43" s="33">
        <f t="shared" si="4"/>
        <v>2.877341261231412</v>
      </c>
      <c r="K43" s="34">
        <v>8</v>
      </c>
      <c r="L43" s="53"/>
      <c r="M43" s="54" t="s">
        <v>95</v>
      </c>
      <c r="N43" s="55">
        <f>J45+J46+J41+J42+J43</f>
        <v>14.855845086775034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14.305826562295907</v>
      </c>
      <c r="O44" s="38" t="s">
        <v>100</v>
      </c>
      <c r="P44" s="39">
        <v>535.67049477394448</v>
      </c>
      <c r="Q44" s="39">
        <f t="shared" si="5"/>
        <v>535.67049477394448</v>
      </c>
      <c r="R44" s="40">
        <f>G59</f>
        <v>862.51999117507114</v>
      </c>
      <c r="S44" s="40" t="s">
        <v>39</v>
      </c>
      <c r="T44" s="40">
        <f>I59</f>
        <v>862.51999151360894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1859.6398131190699</v>
      </c>
      <c r="F45" s="258"/>
      <c r="G45" s="44" t="s">
        <v>101</v>
      </c>
      <c r="H45" s="33">
        <f t="shared" si="3"/>
        <v>1859.6398131190699</v>
      </c>
      <c r="I45" s="44" t="s">
        <v>102</v>
      </c>
      <c r="J45" s="33">
        <f t="shared" si="4"/>
        <v>2.5580528915220802</v>
      </c>
      <c r="K45" s="34">
        <v>10</v>
      </c>
      <c r="L45" s="45"/>
      <c r="M45" s="46" t="s">
        <v>103</v>
      </c>
      <c r="N45" s="47">
        <f>J36+J47+J48+J42+J50</f>
        <v>14.305827798055514</v>
      </c>
      <c r="O45" s="48" t="s">
        <v>104</v>
      </c>
      <c r="P45" s="39">
        <v>69.296838359647694</v>
      </c>
      <c r="Q45" s="39">
        <f t="shared" si="5"/>
        <v>69.296838359647694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14.305826429853033</v>
      </c>
      <c r="O46" s="48" t="s">
        <v>108</v>
      </c>
      <c r="P46" s="39">
        <v>185.83837614667982</v>
      </c>
      <c r="Q46" s="39">
        <f t="shared" si="5"/>
        <v>185.83837614667982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3117.3056702678041</v>
      </c>
      <c r="F47" s="258"/>
      <c r="G47" s="44" t="s">
        <v>109</v>
      </c>
      <c r="H47" s="33">
        <f t="shared" si="3"/>
        <v>3117.3056702678041</v>
      </c>
      <c r="I47" s="44" t="s">
        <v>110</v>
      </c>
      <c r="J47" s="33">
        <f t="shared" si="4"/>
        <v>2.5690549668026441</v>
      </c>
      <c r="K47" s="34">
        <v>12</v>
      </c>
      <c r="L47" s="45"/>
      <c r="M47" s="46" t="s">
        <v>111</v>
      </c>
      <c r="N47" s="47">
        <f>J45+J38+J48+J42+J50</f>
        <v>14.305827665612641</v>
      </c>
      <c r="O47" s="48" t="s">
        <v>112</v>
      </c>
      <c r="P47" s="39">
        <v>71.714281894799115</v>
      </c>
      <c r="Q47" s="39">
        <f t="shared" si="5"/>
        <v>71.714281894799115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528.79248753093395</v>
      </c>
      <c r="F48" s="258"/>
      <c r="G48" s="44" t="s">
        <v>113</v>
      </c>
      <c r="H48" s="33">
        <f t="shared" si="3"/>
        <v>528.79248753093395</v>
      </c>
      <c r="I48" s="44" t="s">
        <v>114</v>
      </c>
      <c r="J48" s="33">
        <f t="shared" si="4"/>
        <v>3.7500267749694722</v>
      </c>
      <c r="K48" s="34">
        <v>13</v>
      </c>
      <c r="L48" s="45"/>
      <c r="M48" s="46" t="s">
        <v>115</v>
      </c>
      <c r="N48" s="47">
        <f>J45+J46+J41+J42+J50</f>
        <v>14.790112727876876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1805.0989415172676</v>
      </c>
      <c r="F49" s="258"/>
      <c r="G49" s="44" t="s">
        <v>117</v>
      </c>
      <c r="H49" s="33">
        <f t="shared" si="3"/>
        <v>1805.0989415172676</v>
      </c>
      <c r="I49" s="44" t="s">
        <v>118</v>
      </c>
      <c r="J49" s="33">
        <f t="shared" si="4"/>
        <v>2.5088265972769905</v>
      </c>
      <c r="K49" s="34">
        <v>14</v>
      </c>
      <c r="L49" s="53"/>
      <c r="M49" s="54" t="s">
        <v>119</v>
      </c>
      <c r="N49" s="55">
        <f>J45+J46+J53+J44</f>
        <v>15.058052891522081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5318.484703217845</v>
      </c>
      <c r="F50" s="258"/>
      <c r="G50" s="44" t="s">
        <v>121</v>
      </c>
      <c r="H50" s="33">
        <f t="shared" si="3"/>
        <v>5318.484703217845</v>
      </c>
      <c r="I50" s="44" t="s">
        <v>122</v>
      </c>
      <c r="J50" s="33">
        <f t="shared" si="4"/>
        <v>2.8116089023332531</v>
      </c>
      <c r="K50" s="34">
        <v>15</v>
      </c>
      <c r="L50" s="35" t="s">
        <v>71</v>
      </c>
      <c r="M50" s="36" t="s">
        <v>123</v>
      </c>
      <c r="N50" s="37">
        <f>J37+J46+J41+J42+J43</f>
        <v>14.798063767848642</v>
      </c>
      <c r="O50" s="38" t="s">
        <v>124</v>
      </c>
      <c r="P50" s="39">
        <v>0</v>
      </c>
      <c r="Q50" s="39">
        <f t="shared" si="5"/>
        <v>0</v>
      </c>
      <c r="R50" s="40">
        <f>G60</f>
        <v>1185.6723578688031</v>
      </c>
      <c r="S50" s="40" t="s">
        <v>39</v>
      </c>
      <c r="T50" s="40">
        <f>I60</f>
        <v>1185.6723572826977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3345.9331697732587</v>
      </c>
      <c r="F51" s="258"/>
      <c r="G51" s="44" t="s">
        <v>125</v>
      </c>
      <c r="H51" s="33">
        <f t="shared" si="3"/>
        <v>3345.9331697732587</v>
      </c>
      <c r="I51" s="44" t="s">
        <v>126</v>
      </c>
      <c r="J51" s="33">
        <f t="shared" si="4"/>
        <v>2.5390702323035192</v>
      </c>
      <c r="K51" s="34">
        <v>16</v>
      </c>
      <c r="L51" s="45"/>
      <c r="M51" s="46" t="s">
        <v>127</v>
      </c>
      <c r="N51" s="47">
        <f>J37+J38+J39+J40+J51</f>
        <v>14.057902778997963</v>
      </c>
      <c r="O51" s="48" t="s">
        <v>128</v>
      </c>
      <c r="P51" s="39">
        <v>216.48737692666779</v>
      </c>
      <c r="Q51" s="39">
        <f t="shared" si="5"/>
        <v>216.48737692666779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6249.9956690813879</v>
      </c>
      <c r="F52" s="258"/>
      <c r="G52" s="44" t="s">
        <v>129</v>
      </c>
      <c r="H52" s="33">
        <f t="shared" si="3"/>
        <v>6249.9956690813879</v>
      </c>
      <c r="I52" s="44" t="s">
        <v>130</v>
      </c>
      <c r="J52" s="33">
        <f t="shared" si="4"/>
        <v>4.2601065034607233</v>
      </c>
      <c r="K52" s="34">
        <v>17</v>
      </c>
      <c r="L52" s="45"/>
      <c r="M52" s="46" t="s">
        <v>131</v>
      </c>
      <c r="N52" s="47">
        <f>J37+J38+J39+J49+J43</f>
        <v>14.313777469824799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14.313778705584408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14.057898698713679</v>
      </c>
      <c r="O54" s="56" t="s">
        <v>140</v>
      </c>
      <c r="P54" s="39">
        <v>969.18498094213544</v>
      </c>
      <c r="Q54" s="39">
        <f t="shared" si="5"/>
        <v>969.18498094213544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54030.164882056037</v>
      </c>
      <c r="K55" s="34">
        <v>20</v>
      </c>
      <c r="L55" s="35" t="s">
        <v>76</v>
      </c>
      <c r="M55" s="36" t="s">
        <v>142</v>
      </c>
      <c r="N55" s="37">
        <f>J37+J38+J39+J49+J50</f>
        <v>14.248045110926641</v>
      </c>
      <c r="O55" s="38" t="s">
        <v>143</v>
      </c>
      <c r="P55" s="39">
        <v>0</v>
      </c>
      <c r="Q55" s="39">
        <f t="shared" si="5"/>
        <v>0</v>
      </c>
      <c r="R55" s="40">
        <f>G61</f>
        <v>1211.0291913860758</v>
      </c>
      <c r="S55" s="40" t="s">
        <v>39</v>
      </c>
      <c r="T55" s="40">
        <f>I61</f>
        <v>1211.0291913860758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14.24804634668625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14.732331408950484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1117.5424862614198</v>
      </c>
      <c r="H58" s="68" t="s">
        <v>39</v>
      </c>
      <c r="I58" s="69">
        <f>C36</f>
        <v>1117.5424871400949</v>
      </c>
      <c r="K58" s="34">
        <v>23</v>
      </c>
      <c r="L58" s="45"/>
      <c r="M58" s="46" t="s">
        <v>149</v>
      </c>
      <c r="N58" s="47">
        <f>J37+J46+J53+J44</f>
        <v>15.00027157259569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862.51999117507114</v>
      </c>
      <c r="H59" s="68" t="s">
        <v>39</v>
      </c>
      <c r="I59" s="69">
        <f t="shared" ref="I59:I61" si="6">C37</f>
        <v>862.51999151360894</v>
      </c>
      <c r="K59" s="34">
        <v>24</v>
      </c>
      <c r="L59" s="45"/>
      <c r="M59" s="46" t="s">
        <v>151</v>
      </c>
      <c r="N59" s="47">
        <f>J52+J53+J44</f>
        <v>14.260106503460722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1185.6723578688031</v>
      </c>
      <c r="H60" s="68" t="s">
        <v>39</v>
      </c>
      <c r="I60" s="69">
        <f t="shared" si="6"/>
        <v>1185.6723572826977</v>
      </c>
      <c r="K60" s="34">
        <v>25</v>
      </c>
      <c r="L60" s="53"/>
      <c r="M60" s="54" t="s">
        <v>153</v>
      </c>
      <c r="N60" s="55">
        <f>J52+J41+J42+J50</f>
        <v>13.992166339815519</v>
      </c>
      <c r="O60" s="56" t="s">
        <v>154</v>
      </c>
      <c r="P60" s="39">
        <v>1211.0291913860758</v>
      </c>
      <c r="Q60" s="71">
        <f t="shared" si="5"/>
        <v>1211.0291913860758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1211.0291913860758</v>
      </c>
      <c r="H61" s="74" t="s">
        <v>39</v>
      </c>
      <c r="I61" s="69">
        <f t="shared" si="6"/>
        <v>1211.0291913860758</v>
      </c>
      <c r="K61" s="264" t="s">
        <v>155</v>
      </c>
      <c r="L61" s="264"/>
      <c r="M61" s="264"/>
      <c r="N61" s="76">
        <f>SUM(N36:N60)</f>
        <v>360.72117704079005</v>
      </c>
      <c r="U61" s="77" t="s">
        <v>156</v>
      </c>
      <c r="V61" s="78">
        <f>SUMPRODUCT($Q$36:$Q$60,V36:V60)</f>
        <v>1239.787809272817</v>
      </c>
      <c r="W61" s="78">
        <f>SUMPRODUCT($Q$36:$Q$60,W36:W60)</f>
        <v>216.48737692666779</v>
      </c>
      <c r="X61" s="78">
        <f t="shared" ref="X61:AN61" si="7">SUMPRODUCT($Q$36:$Q$60,X36:X60)</f>
        <v>956.76204509034164</v>
      </c>
      <c r="Y61" s="78">
        <f t="shared" si="7"/>
        <v>2055.5387341087117</v>
      </c>
      <c r="Z61" s="78">
        <f t="shared" si="7"/>
        <v>1334.0298631880876</v>
      </c>
      <c r="AA61" s="78">
        <f t="shared" si="7"/>
        <v>2180.2141723282111</v>
      </c>
      <c r="AB61" s="78">
        <f t="shared" si="7"/>
        <v>2321.2252925826579</v>
      </c>
      <c r="AC61" s="78">
        <f t="shared" si="7"/>
        <v>969.18498094213544</v>
      </c>
      <c r="AD61" s="78">
        <f t="shared" si="7"/>
        <v>0</v>
      </c>
      <c r="AE61" s="78">
        <f t="shared" si="7"/>
        <v>740.27466816367382</v>
      </c>
      <c r="AF61" s="78">
        <f t="shared" si="7"/>
        <v>0</v>
      </c>
      <c r="AG61" s="78">
        <f t="shared" si="7"/>
        <v>1239.787809272817</v>
      </c>
      <c r="AH61" s="78">
        <f t="shared" si="7"/>
        <v>141.01112025444681</v>
      </c>
      <c r="AI61" s="78">
        <f t="shared" si="7"/>
        <v>721.5088709206243</v>
      </c>
      <c r="AJ61" s="78">
        <f t="shared" si="7"/>
        <v>2073.5491825611471</v>
      </c>
      <c r="AK61" s="78">
        <f t="shared" si="7"/>
        <v>1334.0298631880876</v>
      </c>
      <c r="AL61" s="78">
        <f t="shared" si="7"/>
        <v>2180.2141723282111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0.41326260309093898</v>
      </c>
      <c r="W64">
        <f t="shared" ref="W64:AN64" si="8">W61/W63</f>
        <v>0.14432491795111185</v>
      </c>
      <c r="X64">
        <f t="shared" si="8"/>
        <v>0.47838102254517084</v>
      </c>
      <c r="Y64">
        <f t="shared" si="8"/>
        <v>0.68517957803623719</v>
      </c>
      <c r="Z64">
        <f t="shared" si="8"/>
        <v>0.66701493159404379</v>
      </c>
      <c r="AA64">
        <f t="shared" si="8"/>
        <v>1.453476114885474</v>
      </c>
      <c r="AB64">
        <f t="shared" si="8"/>
        <v>0.77374176419421925</v>
      </c>
      <c r="AC64">
        <f t="shared" si="8"/>
        <v>0.96918498094213545</v>
      </c>
      <c r="AD64">
        <f t="shared" si="8"/>
        <v>0</v>
      </c>
      <c r="AE64">
        <f t="shared" si="8"/>
        <v>0.59221973453093901</v>
      </c>
      <c r="AF64">
        <f t="shared" si="8"/>
        <v>0</v>
      </c>
      <c r="AG64">
        <f t="shared" si="8"/>
        <v>0.61989390463640848</v>
      </c>
      <c r="AH64">
        <f t="shared" si="8"/>
        <v>7.0505560127223407E-2</v>
      </c>
      <c r="AI64">
        <f t="shared" si="8"/>
        <v>0.36075443546031216</v>
      </c>
      <c r="AJ64">
        <f t="shared" si="8"/>
        <v>0.92157741447162089</v>
      </c>
      <c r="AK64">
        <f t="shared" si="8"/>
        <v>0.53361194527523503</v>
      </c>
      <c r="AL64">
        <f t="shared" si="8"/>
        <v>1.453476114885474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1239.787809272817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216.48737692666779</v>
      </c>
      <c r="H67" s="6"/>
      <c r="U67" t="s">
        <v>162</v>
      </c>
      <c r="V67" s="82">
        <f>AA15*(1+0.17*(V61/AA16)^3.8)</f>
        <v>2.5147927233893257</v>
      </c>
      <c r="W67" s="82">
        <f t="shared" ref="W67:AN67" si="9">AB15*(1+0.17*(W61/AB16)^3.8)</f>
        <v>2.5002715725956892</v>
      </c>
      <c r="X67" s="82">
        <f t="shared" si="9"/>
        <v>2.5257946662270161</v>
      </c>
      <c r="Y67" s="82">
        <f t="shared" si="9"/>
        <v>3.9015433724936925</v>
      </c>
      <c r="Z67" s="82">
        <f t="shared" si="9"/>
        <v>2.5912229353780463</v>
      </c>
      <c r="AA67" s="82">
        <f t="shared" si="9"/>
        <v>4.2601065034607233</v>
      </c>
      <c r="AB67" s="82">
        <f t="shared" si="9"/>
        <v>2.6603444305608188</v>
      </c>
      <c r="AC67" s="82">
        <f t="shared" si="9"/>
        <v>2.877341261231412</v>
      </c>
      <c r="AD67" s="82">
        <f t="shared" si="9"/>
        <v>2.5</v>
      </c>
      <c r="AE67" s="82">
        <f t="shared" si="9"/>
        <v>2.5580528915220802</v>
      </c>
      <c r="AF67" s="82">
        <f t="shared" si="9"/>
        <v>2.5</v>
      </c>
      <c r="AG67" s="82">
        <f t="shared" si="9"/>
        <v>2.5690549668026441</v>
      </c>
      <c r="AH67" s="82">
        <f t="shared" si="9"/>
        <v>3.7500267749694722</v>
      </c>
      <c r="AI67" s="82">
        <f t="shared" si="9"/>
        <v>2.5088265972769905</v>
      </c>
      <c r="AJ67" s="82">
        <f t="shared" si="9"/>
        <v>2.8116089023332531</v>
      </c>
      <c r="AK67" s="82">
        <f t="shared" si="9"/>
        <v>2.5390702323035192</v>
      </c>
      <c r="AL67" s="82">
        <f t="shared" si="9"/>
        <v>4.2601065034607233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956.76204509034164</v>
      </c>
      <c r="H68" s="6"/>
    </row>
    <row r="69" spans="6:40" x14ac:dyDescent="0.3">
      <c r="F69" s="4" t="s">
        <v>45</v>
      </c>
      <c r="G69" s="4">
        <f>Y61</f>
        <v>2055.5387341087117</v>
      </c>
      <c r="H69" s="6"/>
    </row>
    <row r="70" spans="6:40" x14ac:dyDescent="0.3">
      <c r="F70" s="4" t="s">
        <v>46</v>
      </c>
      <c r="G70" s="4">
        <f>Z61</f>
        <v>1334.0298631880876</v>
      </c>
      <c r="U70" s="41" t="s">
        <v>65</v>
      </c>
      <c r="V70">
        <f t="shared" ref="V70:V94" si="10">SUMPRODUCT($V$67:$AN$67,V36:AN36)</f>
        <v>15.053862955692844</v>
      </c>
      <c r="X70">
        <v>15.000195603366421</v>
      </c>
    </row>
    <row r="71" spans="6:40" x14ac:dyDescent="0.3">
      <c r="F71" s="4" t="s">
        <v>47</v>
      </c>
      <c r="G71" s="4">
        <f>AA61</f>
        <v>2180.2141723282111</v>
      </c>
      <c r="U71" s="41" t="s">
        <v>70</v>
      </c>
      <c r="V71">
        <f t="shared" si="10"/>
        <v>14.115684230367227</v>
      </c>
      <c r="X71">
        <v>13.75090229828113</v>
      </c>
    </row>
    <row r="72" spans="6:40" x14ac:dyDescent="0.3">
      <c r="F72" s="4" t="s">
        <v>48</v>
      </c>
      <c r="G72" s="4">
        <f>AB61</f>
        <v>2321.2252925826579</v>
      </c>
      <c r="U72" s="41" t="s">
        <v>75</v>
      </c>
      <c r="V72">
        <f t="shared" si="10"/>
        <v>14.371558921194065</v>
      </c>
      <c r="X72">
        <v>14.225219683523857</v>
      </c>
    </row>
    <row r="73" spans="6:40" x14ac:dyDescent="0.3">
      <c r="F73" s="4" t="s">
        <v>49</v>
      </c>
      <c r="G73" s="4">
        <f>AC61</f>
        <v>969.18498094213544</v>
      </c>
      <c r="U73" s="41" t="s">
        <v>80</v>
      </c>
      <c r="V73">
        <f t="shared" si="10"/>
        <v>14.371560156953674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14.115684097924355</v>
      </c>
      <c r="X74">
        <v>13.805151472614</v>
      </c>
    </row>
    <row r="75" spans="6:40" x14ac:dyDescent="0.3">
      <c r="F75" s="4" t="s">
        <v>51</v>
      </c>
      <c r="G75" s="4">
        <f>AE61</f>
        <v>740.27466816367382</v>
      </c>
      <c r="U75" s="41" t="s">
        <v>88</v>
      </c>
      <c r="V75">
        <f t="shared" si="10"/>
        <v>14.371558788751191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14.371560024510801</v>
      </c>
      <c r="X76">
        <v>14.326575531725375</v>
      </c>
    </row>
    <row r="77" spans="6:40" x14ac:dyDescent="0.3">
      <c r="F77" s="4" t="s">
        <v>53</v>
      </c>
      <c r="G77" s="4">
        <f>AG61</f>
        <v>1239.787809272817</v>
      </c>
      <c r="U77" s="41" t="s">
        <v>96</v>
      </c>
      <c r="V77">
        <f t="shared" si="10"/>
        <v>14.855845086775034</v>
      </c>
      <c r="X77">
        <v>13.750902037729439</v>
      </c>
    </row>
    <row r="78" spans="6:40" x14ac:dyDescent="0.3">
      <c r="F78" s="4" t="s">
        <v>54</v>
      </c>
      <c r="G78" s="4">
        <f>AH61</f>
        <v>141.01112025444681</v>
      </c>
      <c r="U78" s="41" t="s">
        <v>100</v>
      </c>
      <c r="V78">
        <f t="shared" si="10"/>
        <v>14.305826562295907</v>
      </c>
      <c r="X78">
        <v>13.750771910176033</v>
      </c>
    </row>
    <row r="79" spans="6:40" x14ac:dyDescent="0.3">
      <c r="F79" s="4" t="s">
        <v>55</v>
      </c>
      <c r="G79" s="4">
        <f>AI61</f>
        <v>721.5088709206243</v>
      </c>
      <c r="U79" s="41" t="s">
        <v>104</v>
      </c>
      <c r="V79">
        <f t="shared" si="10"/>
        <v>14.305827798055514</v>
      </c>
      <c r="X79">
        <v>13.801434953032715</v>
      </c>
    </row>
    <row r="80" spans="6:40" x14ac:dyDescent="0.3">
      <c r="F80" s="4" t="s">
        <v>56</v>
      </c>
      <c r="G80" s="4">
        <f>AJ61</f>
        <v>2073.5491825611471</v>
      </c>
      <c r="U80" s="41" t="s">
        <v>108</v>
      </c>
      <c r="V80">
        <f t="shared" si="10"/>
        <v>14.305826429853033</v>
      </c>
      <c r="X80">
        <v>13.808577453496937</v>
      </c>
    </row>
    <row r="81" spans="6:24" x14ac:dyDescent="0.3">
      <c r="F81" s="4" t="s">
        <v>57</v>
      </c>
      <c r="G81" s="4">
        <f>AK61</f>
        <v>1334.0298631880876</v>
      </c>
      <c r="U81" s="41" t="s">
        <v>112</v>
      </c>
      <c r="V81">
        <f t="shared" si="10"/>
        <v>14.305827665612641</v>
      </c>
      <c r="X81">
        <v>13.855684127365585</v>
      </c>
    </row>
    <row r="82" spans="6:24" x14ac:dyDescent="0.3">
      <c r="F82" s="4" t="s">
        <v>58</v>
      </c>
      <c r="G82" s="4">
        <f>AL61</f>
        <v>2180.2141723282111</v>
      </c>
      <c r="U82" s="41" t="s">
        <v>116</v>
      </c>
      <c r="V82">
        <f t="shared" si="10"/>
        <v>14.790112727876876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15.058052891522081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14.798063767848642</v>
      </c>
      <c r="X84">
        <v>13.696318465991869</v>
      </c>
    </row>
    <row r="85" spans="6:24" x14ac:dyDescent="0.3">
      <c r="U85" s="41" t="s">
        <v>128</v>
      </c>
      <c r="V85">
        <f t="shared" si="10"/>
        <v>14.057902778997963</v>
      </c>
      <c r="X85">
        <v>13.75056790087643</v>
      </c>
    </row>
    <row r="86" spans="6:24" x14ac:dyDescent="0.3">
      <c r="U86" s="41" t="s">
        <v>132</v>
      </c>
      <c r="V86">
        <f t="shared" si="10"/>
        <v>14.313777469824799</v>
      </c>
      <c r="X86">
        <v>14.224885286119157</v>
      </c>
    </row>
    <row r="87" spans="6:24" x14ac:dyDescent="0.3">
      <c r="U87" s="41" t="s">
        <v>136</v>
      </c>
      <c r="V87">
        <f t="shared" si="10"/>
        <v>14.31377870558441</v>
      </c>
      <c r="X87">
        <v>14.271991959987805</v>
      </c>
    </row>
    <row r="88" spans="6:24" x14ac:dyDescent="0.3">
      <c r="U88" s="41" t="s">
        <v>140</v>
      </c>
      <c r="V88">
        <f t="shared" si="10"/>
        <v>14.057898698713675</v>
      </c>
      <c r="X88">
        <v>11.68222407686552</v>
      </c>
    </row>
    <row r="89" spans="6:24" x14ac:dyDescent="0.3">
      <c r="U89" s="41" t="s">
        <v>143</v>
      </c>
      <c r="V89">
        <f t="shared" si="10"/>
        <v>14.248045110926641</v>
      </c>
      <c r="X89">
        <v>13.753993881759367</v>
      </c>
    </row>
    <row r="90" spans="6:24" x14ac:dyDescent="0.3">
      <c r="U90" s="41" t="s">
        <v>145</v>
      </c>
      <c r="V90">
        <f t="shared" si="10"/>
        <v>14.24804634668625</v>
      </c>
      <c r="X90">
        <v>13.801100555628015</v>
      </c>
    </row>
    <row r="91" spans="6:24" x14ac:dyDescent="0.3">
      <c r="U91" s="41" t="s">
        <v>148</v>
      </c>
      <c r="V91">
        <f t="shared" si="10"/>
        <v>14.732331408950484</v>
      </c>
      <c r="X91">
        <v>13.225427061632079</v>
      </c>
    </row>
    <row r="92" spans="6:24" x14ac:dyDescent="0.3">
      <c r="U92" s="41" t="s">
        <v>150</v>
      </c>
      <c r="V92">
        <f t="shared" si="10"/>
        <v>15.00027157259569</v>
      </c>
      <c r="X92">
        <v>15.239521451121469</v>
      </c>
    </row>
    <row r="93" spans="6:24" x14ac:dyDescent="0.3">
      <c r="U93" s="41" t="s">
        <v>152</v>
      </c>
      <c r="V93">
        <f t="shared" si="10"/>
        <v>14.260106503460722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13.992166339815519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2.5147927233893257</v>
      </c>
      <c r="K97" s="4" t="s">
        <v>61</v>
      </c>
      <c r="L97" s="76">
        <f>MIN(N36:N43)</f>
        <v>14.115684097924355</v>
      </c>
      <c r="M97" s="135" t="s">
        <v>11</v>
      </c>
      <c r="N97" s="4">
        <v>15</v>
      </c>
      <c r="O97" s="4">
        <v>99999</v>
      </c>
      <c r="P97" s="76">
        <f>L97</f>
        <v>14.115684097924355</v>
      </c>
      <c r="Q97" s="76">
        <f>L98</f>
        <v>14.305826429853033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2.5002715725956892</v>
      </c>
      <c r="K98" s="4" t="s">
        <v>66</v>
      </c>
      <c r="L98" s="76">
        <f>MIN(N44:N49)</f>
        <v>14.305826429853033</v>
      </c>
      <c r="M98" s="135" t="s">
        <v>12</v>
      </c>
      <c r="N98" s="4">
        <v>99999</v>
      </c>
      <c r="O98" s="4">
        <v>15</v>
      </c>
      <c r="P98" s="76">
        <f>L99</f>
        <v>14.057898698713679</v>
      </c>
      <c r="Q98" s="76">
        <f>L100</f>
        <v>13.992166339815519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2.5257946662270161</v>
      </c>
      <c r="K99" s="4" t="s">
        <v>71</v>
      </c>
      <c r="L99" s="76">
        <f>MIN(N50:N54)</f>
        <v>14.057898698713679</v>
      </c>
      <c r="M99" s="135" t="s">
        <v>13</v>
      </c>
      <c r="N99" s="76">
        <f>L101</f>
        <v>14.855845086775034</v>
      </c>
      <c r="O99" s="76">
        <f>L102</f>
        <v>14.057898698713675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3.9015433724936925</v>
      </c>
      <c r="K100" s="4" t="s">
        <v>76</v>
      </c>
      <c r="L100" s="76">
        <f>MIN(N55:N60)</f>
        <v>13.992166339815519</v>
      </c>
      <c r="M100" s="135" t="s">
        <v>14</v>
      </c>
      <c r="N100" s="76">
        <f>L104</f>
        <v>14.790112727876878</v>
      </c>
      <c r="O100" s="76">
        <f>L105</f>
        <v>13.992166339815519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2.5912229353780463</v>
      </c>
      <c r="K101" s="4" t="s">
        <v>252</v>
      </c>
      <c r="L101" s="76">
        <f>J104+J103+J102+J107+J106</f>
        <v>14.855845086775034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4.2601065034607233</v>
      </c>
      <c r="K102" s="4" t="s">
        <v>253</v>
      </c>
      <c r="L102" s="76">
        <f>J104+J103+J102+J113</f>
        <v>14.057898698713675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2.6603444305608188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2.877341261231412</v>
      </c>
      <c r="K104" s="4" t="s">
        <v>255</v>
      </c>
      <c r="L104" s="76">
        <f>J111+J103+J102+J107+J106</f>
        <v>14.790112727876878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13.992166339815519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2.5580528915220802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2.5690549668026441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3.7500267749694722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2.5088265972769905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2.8116089023332531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2.5390702323035192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4.2601065034607233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2024-01-07T17:23:21Z</dcterms:modified>
</cp:coreProperties>
</file>