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0\"/>
    </mc:Choice>
  </mc:AlternateContent>
  <xr:revisionPtr revIDLastSave="0" documentId="13_ncr:1_{16DBC03A-CBF7-4CF2-8431-61DBEC3E4636}" xr6:coauthVersionLast="47" xr6:coauthVersionMax="47" xr10:uidLastSave="{00000000-0000-0000-0000-000000000000}"/>
  <bookViews>
    <workbookView xWindow="-984" yWindow="1380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100" i="7"/>
  <c r="Q98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I28" i="7" s="1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G27" i="7" s="1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G28" i="7" s="1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F27" i="7" s="1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I26" i="7" s="1"/>
  <c r="BF49" i="5"/>
  <c r="BP41" i="5"/>
  <c r="BP42" i="5" s="1"/>
  <c r="BC41" i="5"/>
  <c r="BC42" i="5" s="1"/>
  <c r="BC48" i="5" s="1"/>
  <c r="BH36" i="5"/>
  <c r="BI36" i="5" s="1"/>
  <c r="AT158" i="5"/>
  <c r="AT136" i="5"/>
  <c r="H27" i="7" s="1"/>
  <c r="AT147" i="5"/>
  <c r="AT135" i="5"/>
  <c r="H26" i="7" s="1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I27" i="7" s="1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G26" i="7" s="1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H28" i="7" s="1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F28" i="7" s="1"/>
  <c r="AR159" i="5"/>
  <c r="AR148" i="5"/>
  <c r="AR156" i="5"/>
  <c r="AR145" i="5"/>
  <c r="AR134" i="5"/>
  <c r="F25" i="7" s="1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I25" i="7" s="1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G25" i="7" s="1"/>
  <c r="AR157" i="5"/>
  <c r="AR135" i="5"/>
  <c r="F26" i="7" s="1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H25" i="7" s="1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l="1"/>
  <c r="T44" i="7" s="1"/>
  <c r="I60" i="7"/>
  <c r="T50" i="7" s="1"/>
  <c r="I61" i="7"/>
  <c r="T55" i="7" s="1"/>
  <c r="H158" i="5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G156" i="5"/>
  <c r="G145" i="5"/>
  <c r="P145" i="5"/>
  <c r="P134" i="5"/>
  <c r="P156" i="5"/>
  <c r="T114" i="5"/>
  <c r="U114" i="5" s="1"/>
  <c r="P123" i="5"/>
  <c r="I58" i="7" l="1"/>
  <c r="T36" i="7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<sst xmlns="http://schemas.openxmlformats.org/spreadsheetml/2006/main" count="2044" uniqueCount="259">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</sst>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14.115684097924355</v>
      </c>
      <c r="L28" s="147">
        <v>14.305826429853033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14.057898698713679</v>
      </c>
      <c r="L29" s="147">
        <v>13.992166339815519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14.855845086775034</v>
      </c>
      <c r="J30" s="4">
        <v>14.057898698713675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14.790112727876878</v>
      </c>
      <c r="J31" s="4">
        <v>13.992166339815519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14.431830552125207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3.0403121472866125E-11</v>
      </c>
      <c r="V44" s="215">
        <f t="shared" si="1"/>
        <v>2.1338078483639618E-11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3.385542261351228E-11</v>
      </c>
      <c r="V45" s="215">
        <f t="shared" si="1"/>
        <v>3.8260528817842732E-11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7.6531317423037233E-12</v>
      </c>
      <c r="T46" s="215">
        <f t="shared" si="1"/>
        <v>3.3855422613512481E-11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8.6516488373095444E-12</v>
      </c>
      <c r="T47" s="215">
        <f t="shared" si="1"/>
        <v>3.8260528817842732E-11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3.0403121472866125E-11</v>
      </c>
      <c r="V53" s="216">
        <f t="shared" si="2"/>
        <v>2.1338078483639618E-11</v>
      </c>
      <c r="W53" s="165">
        <f>N40</f>
        <v>2050</v>
      </c>
      <c r="X53" s="165">
        <f>SUM(S53:V53)</f>
        <v>5.7589107236375248E-11</v>
      </c>
      <c r="Y53" s="129">
        <f>W53/X53</f>
        <v>35597009545325.094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3.385542261351228E-11</v>
      </c>
      <c r="V54" s="216">
        <f t="shared" si="2"/>
        <v>3.8260528817842732E-11</v>
      </c>
      <c r="W54" s="165">
        <f>N41</f>
        <v>2050</v>
      </c>
      <c r="X54" s="165">
        <f>SUM(S54:V54)</f>
        <v>7.796385871122452E-11</v>
      </c>
      <c r="Y54" s="129">
        <f>W54/X54</f>
        <v>26294234711921.203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7.6531317423037233E-12</v>
      </c>
      <c r="T55" s="216">
        <f t="shared" si="2"/>
        <v>3.3855422613512481E-11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4.7356461635685713E-11</v>
      </c>
      <c r="Y55" s="129">
        <f>W55/X55</f>
        <v>22256730414287.387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8.6516488373095444E-12</v>
      </c>
      <c r="T56" s="216">
        <f t="shared" si="2"/>
        <v>3.8260528817842732E-11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5.2760084935021788E-11</v>
      </c>
      <c r="Y56" s="129">
        <f>W56/X56</f>
        <v>21000724342362.023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2.2152687859482774E-11</v>
      </c>
      <c r="T58" s="165">
        <f>SUM(T53:T56)</f>
        <v>7.7963858711224727E-11</v>
      </c>
      <c r="U58" s="165">
        <f>SUM(U53:U56)</f>
        <v>7.0106451366247907E-11</v>
      </c>
      <c r="V58" s="165">
        <f>SUM(V53:V56)</f>
        <v>6.5446514581351848E-11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92539560571764.578</v>
      </c>
      <c r="T59" s="120">
        <f>T57/T58</f>
        <v>26294234711921.133</v>
      </c>
      <c r="U59" s="120">
        <f>U57/U58</f>
        <v>15034279719761.117</v>
      </c>
      <c r="V59" s="120">
        <f>V57/V58</f>
        <v>16929854967642.699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541.16276994354723</v>
      </c>
      <c r="T64" s="216">
        <f t="shared" si="3"/>
        <v>0</v>
      </c>
      <c r="U64" s="216">
        <f t="shared" si="3"/>
        <v>457.08903257694493</v>
      </c>
      <c r="V64" s="216">
        <f t="shared" si="3"/>
        <v>361.25057401619597</v>
      </c>
      <c r="W64" s="165">
        <f>W53</f>
        <v>2050</v>
      </c>
      <c r="X64" s="165">
        <f>SUM(S64:V64)</f>
        <v>1359.5023765366882</v>
      </c>
      <c r="Y64" s="129">
        <f>W64/X64</f>
        <v>1.5079046829048905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153.76624659044106</v>
      </c>
      <c r="U65" s="216">
        <f t="shared" si="3"/>
        <v>508.99189360226961</v>
      </c>
      <c r="V65" s="216">
        <f t="shared" si="3"/>
        <v>647.74520387139148</v>
      </c>
      <c r="W65" s="165">
        <f>W54</f>
        <v>2050</v>
      </c>
      <c r="X65" s="165">
        <f>SUM(S65:V65)</f>
        <v>1310.5033440641023</v>
      </c>
      <c r="Y65" s="129">
        <f>W65/X65</f>
        <v>1.5642844478691584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708.21744843060958</v>
      </c>
      <c r="T66" s="216">
        <f t="shared" si="3"/>
        <v>890.2024284709795</v>
      </c>
      <c r="U66" s="216">
        <f t="shared" si="3"/>
        <v>87.919073820785513</v>
      </c>
      <c r="V66" s="216">
        <f t="shared" si="3"/>
        <v>0</v>
      </c>
      <c r="W66" s="165">
        <f>W55</f>
        <v>1054</v>
      </c>
      <c r="X66" s="165">
        <f>SUM(S66:V66)</f>
        <v>1686.3389507223746</v>
      </c>
      <c r="Y66" s="129">
        <f>W66/X66</f>
        <v>0.62502262641119655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800.61978162584319</v>
      </c>
      <c r="T67" s="216">
        <f t="shared" si="3"/>
        <v>1006.0313249385792</v>
      </c>
      <c r="U67" s="216">
        <f t="shared" si="3"/>
        <v>0</v>
      </c>
      <c r="V67" s="216">
        <f t="shared" si="3"/>
        <v>99.004222112412663</v>
      </c>
      <c r="W67" s="165">
        <f>W56</f>
        <v>1108</v>
      </c>
      <c r="X67" s="165">
        <f>SUM(S67:V67)</f>
        <v>1905.6553286768351</v>
      </c>
      <c r="Y67" s="129">
        <f>W67/X67</f>
        <v>0.58142728295432322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816.02187501165679</v>
      </c>
      <c r="T75" s="216">
        <f t="shared" si="4"/>
        <v>0</v>
      </c>
      <c r="U75" s="216">
        <f t="shared" si="4"/>
        <v>689.24669272724134</v>
      </c>
      <c r="V75" s="216">
        <f t="shared" si="4"/>
        <v>544.73143226110165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240.53414814864095</v>
      </c>
      <c r="U76" s="216">
        <f t="shared" si="4"/>
        <v>796.20810325350374</v>
      </c>
      <c r="V76" s="216">
        <f t="shared" si="4"/>
        <v>1013.2577485978551</v>
      </c>
      <c r="W76" s="165">
        <f>W65</f>
        <v>2050</v>
      </c>
      <c r="X76" s="165">
        <f>SUM(S76:V76)</f>
        <v>2049.9999999999995</v>
      </c>
      <c r="Y76" s="129">
        <f>W76/X76</f>
        <v>1.0000000000000002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442.65192968833577</v>
      </c>
      <c r="T77" s="216">
        <f t="shared" si="4"/>
        <v>556.39665988055697</v>
      </c>
      <c r="U77" s="216">
        <f t="shared" si="4"/>
        <v>54.951410431107234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465.50218431019761</v>
      </c>
      <c r="T78" s="216">
        <f t="shared" si="4"/>
        <v>584.93405982597596</v>
      </c>
      <c r="U78" s="216">
        <f t="shared" si="4"/>
        <v>0</v>
      </c>
      <c r="V78" s="216">
        <f t="shared" si="4"/>
        <v>57.563755863826422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1724.1759890101903</v>
      </c>
      <c r="T80" s="165">
        <f>SUM(T75:T78)</f>
        <v>1381.864867855174</v>
      </c>
      <c r="U80" s="165">
        <f>SUM(U75:U78)</f>
        <v>1540.4062064118523</v>
      </c>
      <c r="V80" s="165">
        <f>SUM(V75:V78)</f>
        <v>1615.5529367227832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1.1889737550381141</v>
      </c>
      <c r="T81" s="120">
        <f>T79/T80</f>
        <v>1.4835025100405475</v>
      </c>
      <c r="U81" s="120">
        <f>U79/U80</f>
        <v>0.6842351034504961</v>
      </c>
      <c r="V81" s="120">
        <f>V79/V80</f>
        <v>0.68583329881323751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970.22859292585213</v>
      </c>
      <c r="T86" s="131">
        <f t="shared" si="5"/>
        <v>0</v>
      </c>
      <c r="U86" s="131">
        <f t="shared" si="5"/>
        <v>471.60678210113628</v>
      </c>
      <c r="V86" s="131">
        <f t="shared" si="5"/>
        <v>373.59495515489095</v>
      </c>
      <c r="W86" s="165">
        <f>W75</f>
        <v>2050</v>
      </c>
      <c r="X86" s="165">
        <f>SUM(S86:V86)</f>
        <v>1815.4303301818795</v>
      </c>
      <c r="Y86" s="129">
        <f>W86/X86</f>
        <v>1.1292088525339443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356.83301252897377</v>
      </c>
      <c r="U87" s="131">
        <f t="shared" si="5"/>
        <v>544.79353389778441</v>
      </c>
      <c r="V87" s="131">
        <f t="shared" si="5"/>
        <v>694.92590426894105</v>
      </c>
      <c r="W87" s="165">
        <f>W76</f>
        <v>2050</v>
      </c>
      <c r="X87" s="165">
        <f>SUM(S87:V87)</f>
        <v>1596.5524506956992</v>
      </c>
      <c r="Y87" s="129">
        <f>W87/X87</f>
        <v>1.2840166942881899</v>
      </c>
    </row>
    <row r="88" spans="17:25" ht="15.6" x14ac:dyDescent="0.3">
      <c r="Q88" s="128"/>
      <c r="R88" s="131">
        <v>3</v>
      </c>
      <c r="S88" s="131">
        <f t="shared" si="5"/>
        <v>526.30152701640782</v>
      </c>
      <c r="T88" s="131">
        <f t="shared" si="5"/>
        <v>825.415841510983</v>
      </c>
      <c r="U88" s="131">
        <f t="shared" si="5"/>
        <v>37.599684001079332</v>
      </c>
      <c r="V88" s="131">
        <f t="shared" si="5"/>
        <v>0</v>
      </c>
      <c r="W88" s="165">
        <f>W77</f>
        <v>1054</v>
      </c>
      <c r="X88" s="165">
        <f>SUM(S88:V88)</f>
        <v>1389.3170525284702</v>
      </c>
      <c r="Y88" s="129">
        <f>W88/X88</f>
        <v>0.75864612622567751</v>
      </c>
    </row>
    <row r="89" spans="17:25" ht="15.6" x14ac:dyDescent="0.3">
      <c r="Q89" s="128"/>
      <c r="R89" s="131">
        <v>4</v>
      </c>
      <c r="S89" s="131">
        <f t="shared" si="5"/>
        <v>553.46988005773994</v>
      </c>
      <c r="T89" s="131">
        <f t="shared" si="5"/>
        <v>867.75114596004312</v>
      </c>
      <c r="U89" s="131">
        <f t="shared" si="5"/>
        <v>0</v>
      </c>
      <c r="V89" s="131">
        <f t="shared" si="5"/>
        <v>39.479140576167921</v>
      </c>
      <c r="W89" s="165">
        <f>W78</f>
        <v>1108</v>
      </c>
      <c r="X89" s="165">
        <f>SUM(S89:V89)</f>
        <v>1460.7001665939511</v>
      </c>
      <c r="Y89" s="129">
        <f>W89/X89</f>
        <v>0.75854033931113019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1095.5907161134248</v>
      </c>
      <c r="T97" s="131">
        <f t="shared" si="6"/>
        <v>0</v>
      </c>
      <c r="U97" s="131">
        <f t="shared" si="6"/>
        <v>532.54255326365001</v>
      </c>
      <c r="V97" s="131">
        <f t="shared" si="6"/>
        <v>421.86673062292482</v>
      </c>
      <c r="W97" s="165">
        <f>W86</f>
        <v>2050</v>
      </c>
      <c r="X97" s="165">
        <f>SUM(S97:V97)</f>
        <v>2049.9999999999995</v>
      </c>
      <c r="Y97" s="129">
        <f>W97/X97</f>
        <v>1.0000000000000002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458.17954516034916</v>
      </c>
      <c r="U98" s="131">
        <f t="shared" si="6"/>
        <v>699.52399246501409</v>
      </c>
      <c r="V98" s="131">
        <f t="shared" si="6"/>
        <v>892.2964623746368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399.27661469765656</v>
      </c>
      <c r="T99" s="131">
        <f t="shared" si="6"/>
        <v>626.19853068761506</v>
      </c>
      <c r="U99" s="131">
        <f t="shared" si="6"/>
        <v>28.524854614728419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419.82923061748858</v>
      </c>
      <c r="T100" s="131">
        <f t="shared" si="6"/>
        <v>658.22424869415318</v>
      </c>
      <c r="U100" s="131">
        <f t="shared" si="6"/>
        <v>0</v>
      </c>
      <c r="V100" s="131">
        <f t="shared" si="6"/>
        <v>29.946520688358223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1914.69656142857</v>
      </c>
      <c r="T102" s="165">
        <f>SUM(T97:T100)</f>
        <v>1742.6023245421175</v>
      </c>
      <c r="U102" s="165">
        <f>SUM(U97:U100)</f>
        <v>1260.5914003433925</v>
      </c>
      <c r="V102" s="165">
        <f>SUM(V97:V100)</f>
        <v>1344.1097136859198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1.0706657343503447</v>
      </c>
      <c r="T103" s="120">
        <f>T101/T102</f>
        <v>1.1764015066022901</v>
      </c>
      <c r="U103" s="120">
        <f>U101/U102</f>
        <v>0.83611549286539966</v>
      </c>
      <c r="V103" s="120">
        <f>V101/V102</f>
        <v>0.82433746941799724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1173.0114386150001</v>
      </c>
      <c r="T108" s="131">
        <f t="shared" ref="T108:V108" si="7">T97*T$103</f>
        <v>0</v>
      </c>
      <c r="U108" s="131">
        <f t="shared" si="7"/>
        <v>445.26707939383505</v>
      </c>
      <c r="V108" s="131">
        <f t="shared" si="7"/>
        <v>347.76055315334577</v>
      </c>
      <c r="W108" s="165">
        <f>W97</f>
        <v>2050</v>
      </c>
      <c r="X108" s="165">
        <f>SUM(S108:V108)</f>
        <v>1966.0390711621808</v>
      </c>
      <c r="Y108" s="129">
        <f>W108/X108</f>
        <v>1.0427056257779188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539.00310722098675</v>
      </c>
      <c r="U109" s="131">
        <f t="shared" si="8"/>
        <v>584.88284773105738</v>
      </c>
      <c r="V109" s="131">
        <f t="shared" si="8"/>
        <v>735.55340776453932</v>
      </c>
      <c r="W109" s="165">
        <f>W98</f>
        <v>2050</v>
      </c>
      <c r="X109" s="165">
        <f>SUM(S109:V109)</f>
        <v>1859.4393627165834</v>
      </c>
      <c r="Y109" s="129">
        <f>W109/X109</f>
        <v>1.10248284569227</v>
      </c>
    </row>
    <row r="110" spans="17:25" ht="15.6" x14ac:dyDescent="0.3">
      <c r="Q110" s="70"/>
      <c r="R110" s="131">
        <v>3</v>
      </c>
      <c r="S110" s="131">
        <f t="shared" ref="S110:V110" si="9">S99*S$103</f>
        <v>427.49178988418612</v>
      </c>
      <c r="T110" s="131">
        <f t="shared" si="9"/>
        <v>736.66089493305083</v>
      </c>
      <c r="U110" s="131">
        <f t="shared" si="9"/>
        <v>23.850072875107521</v>
      </c>
      <c r="V110" s="131">
        <f t="shared" si="9"/>
        <v>0</v>
      </c>
      <c r="W110" s="165">
        <f>W99</f>
        <v>1054</v>
      </c>
      <c r="X110" s="165">
        <f>SUM(S110:V110)</f>
        <v>1188.0027576923446</v>
      </c>
      <c r="Y110" s="129">
        <f>W110/X110</f>
        <v>0.88720332774930555</v>
      </c>
    </row>
    <row r="111" spans="17:25" ht="15.6" x14ac:dyDescent="0.3">
      <c r="Q111" s="70"/>
      <c r="R111" s="131">
        <v>4</v>
      </c>
      <c r="S111" s="131">
        <f t="shared" ref="S111:V111" si="10">S100*S$103</f>
        <v>449.49677150081362</v>
      </c>
      <c r="T111" s="131">
        <f t="shared" si="10"/>
        <v>774.33599784596231</v>
      </c>
      <c r="U111" s="131">
        <f t="shared" si="10"/>
        <v>0</v>
      </c>
      <c r="V111" s="131">
        <f t="shared" si="10"/>
        <v>24.68603908211492</v>
      </c>
      <c r="W111" s="165">
        <f>W100</f>
        <v>1108</v>
      </c>
      <c r="X111" s="165">
        <f>SUM(S111:V111)</f>
        <v>1248.5188084288909</v>
      </c>
      <c r="Y111" s="129">
        <f>W111/X111</f>
        <v>0.88745158865030094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14.431830552125207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3.0403121472866125E-11</v>
      </c>
      <c r="H7" s="132">
        <f>'Trip Length Frequency'!V44</f>
        <v>2.1338078483639618E-11</v>
      </c>
      <c r="I7" s="120">
        <f>SUMPRODUCT(E18:H18,E7:H7)</f>
        <v>6.7675690916006076E-8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3.0403121472866125E-11</v>
      </c>
      <c r="R7" s="132">
        <f t="shared" si="0"/>
        <v>2.1338078483639618E-11</v>
      </c>
      <c r="S7" s="120">
        <f>SUMPRODUCT(O18:R18,O7:R7)</f>
        <v>1.0352038124816964E-7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3.0403121472866125E-11</v>
      </c>
      <c r="AB7" s="132">
        <f t="shared" si="1"/>
        <v>2.1338078483639618E-11</v>
      </c>
      <c r="AC7" s="120">
        <f>SUMPRODUCT(Y18:AB18,Y7:AB7)</f>
        <v>1.0352038124816964E-7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3.0403121472866125E-11</v>
      </c>
      <c r="AL7" s="132">
        <f t="shared" si="2"/>
        <v>2.1338078483639618E-11</v>
      </c>
      <c r="AM7" s="120">
        <f>SUMPRODUCT(AI18:AL18,AI7:AL7)</f>
        <v>1.1728199065620038E-7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3.0403121472866125E-11</v>
      </c>
      <c r="AV7" s="132">
        <f t="shared" si="3"/>
        <v>2.1338078483639618E-11</v>
      </c>
      <c r="AW7" s="120">
        <f>SUMPRODUCT(AS18:AV18,AS7:AV7)</f>
        <v>1.2495055085424983E-7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3.0403121472866125E-11</v>
      </c>
      <c r="BF7" s="132">
        <f t="shared" si="4"/>
        <v>2.1338078483639618E-11</v>
      </c>
      <c r="BG7" s="120">
        <f>SUMPRODUCT(BC18:BF18,BC7:BF7)</f>
        <v>1.3319768563545653E-7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3.0403121472866125E-11</v>
      </c>
      <c r="BP7" s="132">
        <f t="shared" si="5"/>
        <v>2.1338078483639618E-11</v>
      </c>
      <c r="BQ7" s="120">
        <f>SUMPRODUCT(BM18:BP18,BM7:BP7)</f>
        <v>1.5066554909935719E-7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3.385542261351228E-11</v>
      </c>
      <c r="H8" s="132">
        <f>'Trip Length Frequency'!V45</f>
        <v>3.8260528817842732E-11</v>
      </c>
      <c r="I8" s="120">
        <f>SUMPRODUCT(E18:H18,E8:H8)</f>
        <v>9.0064491288544168E-8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3.385542261351228E-11</v>
      </c>
      <c r="R8" s="132">
        <f t="shared" si="0"/>
        <v>3.8260528817842732E-11</v>
      </c>
      <c r="S8" s="120">
        <f>SUMPRODUCT(O18:R18,O8:R8)</f>
        <v>1.417713701056847E-7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3.385542261351228E-11</v>
      </c>
      <c r="AB8" s="132">
        <f t="shared" si="1"/>
        <v>3.8260528817842732E-11</v>
      </c>
      <c r="AC8" s="120">
        <f>SUMPRODUCT(Y18:AB18,Y8:AB8)</f>
        <v>1.417713701056847E-7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3.385542261351228E-11</v>
      </c>
      <c r="AL8" s="132">
        <f t="shared" si="2"/>
        <v>3.8260528817842732E-11</v>
      </c>
      <c r="AM8" s="120">
        <f>SUMPRODUCT(AI18:AL18,AI8:AL8)</f>
        <v>1.6066282166156251E-7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3.385542261351228E-11</v>
      </c>
      <c r="AV8" s="132">
        <f t="shared" si="3"/>
        <v>3.8260528817842732E-11</v>
      </c>
      <c r="AW8" s="120">
        <f>SUMPRODUCT(AS18:AV18,AS8:AV8)</f>
        <v>1.7119054831129084E-7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3.385542261351228E-11</v>
      </c>
      <c r="BF8" s="132">
        <f t="shared" si="4"/>
        <v>3.8260528817842732E-11</v>
      </c>
      <c r="BG8" s="120">
        <f>SUMPRODUCT(BC18:BF18,BC8:BF8)</f>
        <v>1.8251299430469341E-7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3.385542261351228E-11</v>
      </c>
      <c r="BP8" s="132">
        <f t="shared" si="5"/>
        <v>3.8260528817842732E-11</v>
      </c>
      <c r="BQ8" s="120">
        <f>SUMPRODUCT(BM18:BP18,BM8:BP8)</f>
        <v>2.0647362096649077E-7</v>
      </c>
      <c r="BS8" s="129"/>
    </row>
    <row r="9" spans="2:71" x14ac:dyDescent="0.3">
      <c r="C9" s="128"/>
      <c r="D9" s="4" t="s">
        <v>13</v>
      </c>
      <c r="E9" s="132">
        <f>'Trip Length Frequency'!S46</f>
        <v>7.6531317423037233E-12</v>
      </c>
      <c r="F9" s="132">
        <f>'Trip Length Frequency'!T46</f>
        <v>3.3855422613512481E-11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9.1256230702405679E-8</v>
      </c>
      <c r="K9" s="129"/>
      <c r="M9" s="128"/>
      <c r="N9" s="4" t="s">
        <v>13</v>
      </c>
      <c r="O9" s="132">
        <f t="shared" si="0"/>
        <v>7.6531317423037233E-12</v>
      </c>
      <c r="P9" s="132">
        <f t="shared" si="0"/>
        <v>3.3855422613512481E-11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7.7526357186303031E-8</v>
      </c>
      <c r="U9" s="129"/>
      <c r="W9" s="128"/>
      <c r="X9" s="4" t="s">
        <v>13</v>
      </c>
      <c r="Y9" s="132">
        <f t="shared" si="1"/>
        <v>7.6531317423037233E-12</v>
      </c>
      <c r="Z9" s="132">
        <f t="shared" si="1"/>
        <v>3.3855422613512481E-11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7.7526357186303031E-8</v>
      </c>
      <c r="AE9" s="129"/>
      <c r="AG9" s="128"/>
      <c r="AH9" s="4" t="s">
        <v>13</v>
      </c>
      <c r="AI9" s="132">
        <f t="shared" si="2"/>
        <v>7.6531317423037233E-12</v>
      </c>
      <c r="AJ9" s="132">
        <f t="shared" si="2"/>
        <v>3.3855422613512481E-11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8.7913392194956988E-8</v>
      </c>
      <c r="AO9" s="129"/>
      <c r="AQ9" s="128"/>
      <c r="AR9" s="4" t="s">
        <v>13</v>
      </c>
      <c r="AS9" s="132">
        <f t="shared" si="3"/>
        <v>7.6531317423037233E-12</v>
      </c>
      <c r="AT9" s="132">
        <f t="shared" si="3"/>
        <v>3.3855422613512481E-11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9.3711304495600594E-8</v>
      </c>
      <c r="AY9" s="129"/>
      <c r="BA9" s="128"/>
      <c r="BB9" s="4" t="s">
        <v>13</v>
      </c>
      <c r="BC9" s="132">
        <f t="shared" si="4"/>
        <v>7.6531317423037233E-12</v>
      </c>
      <c r="BD9" s="132">
        <f t="shared" si="4"/>
        <v>3.3855422613512481E-11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9.9953802075926663E-8</v>
      </c>
      <c r="BI9" s="129"/>
      <c r="BK9" s="128"/>
      <c r="BL9" s="4" t="s">
        <v>13</v>
      </c>
      <c r="BM9" s="132">
        <f t="shared" si="5"/>
        <v>7.6531317423037233E-12</v>
      </c>
      <c r="BN9" s="132">
        <f t="shared" si="5"/>
        <v>3.3855422613512481E-11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1.1313142179003643E-7</v>
      </c>
      <c r="BS9" s="129"/>
    </row>
    <row r="10" spans="2:71" x14ac:dyDescent="0.3">
      <c r="C10" s="128"/>
      <c r="D10" s="4" t="s">
        <v>14</v>
      </c>
      <c r="E10" s="132">
        <f>'Trip Length Frequency'!S47</f>
        <v>8.6516488373095444E-12</v>
      </c>
      <c r="F10" s="132">
        <f>'Trip Length Frequency'!T47</f>
        <v>3.8260528817842732E-11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1.0264944545915758E-7</v>
      </c>
      <c r="K10" s="129"/>
      <c r="M10" s="128"/>
      <c r="N10" s="4" t="s">
        <v>14</v>
      </c>
      <c r="O10" s="132">
        <f t="shared" si="0"/>
        <v>8.6516488373095444E-12</v>
      </c>
      <c r="P10" s="132">
        <f t="shared" si="0"/>
        <v>3.8260528817842732E-11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8.5205564347063831E-8</v>
      </c>
      <c r="U10" s="129"/>
      <c r="W10" s="128"/>
      <c r="X10" s="4" t="s">
        <v>14</v>
      </c>
      <c r="Y10" s="132">
        <f t="shared" si="1"/>
        <v>8.6516488373095444E-12</v>
      </c>
      <c r="Z10" s="132">
        <f t="shared" si="1"/>
        <v>3.8260528817842732E-11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8.5205564347063831E-8</v>
      </c>
      <c r="AE10" s="129"/>
      <c r="AG10" s="128"/>
      <c r="AH10" s="4" t="s">
        <v>14</v>
      </c>
      <c r="AI10" s="132">
        <f t="shared" si="2"/>
        <v>8.6516488373095444E-12</v>
      </c>
      <c r="AJ10" s="132">
        <f t="shared" si="2"/>
        <v>3.8260528817842732E-11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9.6636436614481004E-8</v>
      </c>
      <c r="AO10" s="129"/>
      <c r="AQ10" s="128"/>
      <c r="AR10" s="4" t="s">
        <v>14</v>
      </c>
      <c r="AS10" s="132">
        <f t="shared" si="3"/>
        <v>8.6516488373095444E-12</v>
      </c>
      <c r="AT10" s="132">
        <f t="shared" si="3"/>
        <v>3.8260528817842732E-11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1.0301829415942504E-7</v>
      </c>
      <c r="AY10" s="129"/>
      <c r="BA10" s="128"/>
      <c r="BB10" s="4" t="s">
        <v>14</v>
      </c>
      <c r="BC10" s="132">
        <f t="shared" si="4"/>
        <v>8.6516488373095444E-12</v>
      </c>
      <c r="BD10" s="132">
        <f t="shared" si="4"/>
        <v>3.8260528817842732E-11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1.0989043528390746E-7</v>
      </c>
      <c r="BI10" s="129"/>
      <c r="BK10" s="128"/>
      <c r="BL10" s="4" t="s">
        <v>14</v>
      </c>
      <c r="BM10" s="132">
        <f t="shared" si="5"/>
        <v>8.6516488373095444E-12</v>
      </c>
      <c r="BN10" s="132">
        <f t="shared" si="5"/>
        <v>3.8260528817842732E-11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1.2438946059547495E-7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363.14118128698908</v>
      </c>
      <c r="F14" s="139">
        <f t="shared" si="6"/>
        <v>0</v>
      </c>
      <c r="G14" s="139">
        <f t="shared" si="6"/>
        <v>970.68864280903733</v>
      </c>
      <c r="H14" s="139">
        <f t="shared" si="6"/>
        <v>716.1701759039737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164.04960817454099</v>
      </c>
      <c r="P14" s="139">
        <f t="shared" si="7"/>
        <v>0</v>
      </c>
      <c r="Q14" s="139">
        <f t="shared" si="7"/>
        <v>1231.6762715896434</v>
      </c>
      <c r="R14" s="139">
        <f t="shared" si="7"/>
        <v>791.02067138709572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175.09211293015184</v>
      </c>
      <c r="Z14" s="139">
        <f t="shared" ref="Z14:AB14" si="8">$AC14*(Z$18*Z7*1)/$AC7</f>
        <v>0</v>
      </c>
      <c r="AA14" s="139">
        <f t="shared" si="8"/>
        <v>1314.5828462394961</v>
      </c>
      <c r="AB14" s="139">
        <f t="shared" si="8"/>
        <v>844.26584291036454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186.81022776838824</v>
      </c>
      <c r="AJ14" s="139">
        <f t="shared" ref="AJ14:AL14" si="9">$AM14*(AJ$18*AJ7*1)/$AM7</f>
        <v>0</v>
      </c>
      <c r="AK14" s="139">
        <f t="shared" si="9"/>
        <v>1403.3803949608814</v>
      </c>
      <c r="AL14" s="139">
        <f t="shared" si="9"/>
        <v>902.19341723299715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199.54415397082363</v>
      </c>
      <c r="AT14" s="139">
        <f t="shared" ref="AT14:AV14" si="10">$AW14*(AT$18*AT7*1)/$AW7</f>
        <v>0</v>
      </c>
      <c r="AU14" s="139">
        <f t="shared" si="10"/>
        <v>1499.1330733822228</v>
      </c>
      <c r="AV14" s="139">
        <f t="shared" si="10"/>
        <v>964.26193744285956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213.27573656696157</v>
      </c>
      <c r="BD14" s="139">
        <f t="shared" ref="BD14:BF14" si="11">$BG14*(BD$18*BD7*1)/$BG7</f>
        <v>0</v>
      </c>
      <c r="BE14" s="139">
        <f t="shared" si="11"/>
        <v>1602.1615496488434</v>
      </c>
      <c r="BF14" s="139">
        <f t="shared" si="11"/>
        <v>1031.0981488603495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228.08351009446793</v>
      </c>
      <c r="BN14" s="139">
        <f t="shared" ref="BN14:BP14" si="12">$BQ14*(BN$18*BN7*1)/$BQ7</f>
        <v>0</v>
      </c>
      <c r="BO14" s="139">
        <f t="shared" si="12"/>
        <v>1713.0209512423223</v>
      </c>
      <c r="BP14" s="139">
        <f t="shared" si="12"/>
        <v>1103.0691180825236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272.86925171116297</v>
      </c>
      <c r="G15" s="139">
        <f t="shared" si="6"/>
        <v>812.21145641801388</v>
      </c>
      <c r="H15" s="139">
        <f t="shared" si="6"/>
        <v>964.91929187082337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149.59404134630458</v>
      </c>
      <c r="Q15" s="139">
        <f t="shared" si="7"/>
        <v>1001.4838858454425</v>
      </c>
      <c r="R15" s="139">
        <f t="shared" si="7"/>
        <v>1035.6686239595331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159.66351320520766</v>
      </c>
      <c r="AA15" s="139">
        <f t="shared" si="13"/>
        <v>1068.8957540917218</v>
      </c>
      <c r="AB15" s="139">
        <f t="shared" si="13"/>
        <v>1105.381534783083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170.71041104649112</v>
      </c>
      <c r="AK15" s="139">
        <f t="shared" si="14"/>
        <v>1140.7787130119082</v>
      </c>
      <c r="AL15" s="139">
        <f t="shared" si="14"/>
        <v>1180.8949159038677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182.51642293253752</v>
      </c>
      <c r="AU15" s="139">
        <f t="shared" si="15"/>
        <v>1218.4526094983596</v>
      </c>
      <c r="AV15" s="139">
        <f t="shared" si="15"/>
        <v>1261.9701323650088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195.24158727468242</v>
      </c>
      <c r="BE15" s="139">
        <f t="shared" si="16"/>
        <v>1302.0248055206571</v>
      </c>
      <c r="BF15" s="139">
        <f t="shared" si="16"/>
        <v>1349.2690422808155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208.95780405616895</v>
      </c>
      <c r="BO15" s="139">
        <f t="shared" si="17"/>
        <v>1391.9451559170611</v>
      </c>
      <c r="BP15" s="139">
        <f t="shared" si="17"/>
        <v>1443.2706194460836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181.2053996567243</v>
      </c>
      <c r="F16" s="139">
        <f t="shared" si="6"/>
        <v>801.60457075604393</v>
      </c>
      <c r="G16" s="139">
        <f t="shared" si="6"/>
        <v>71.19002958723182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145.90852111064055</v>
      </c>
      <c r="P16" s="139">
        <f t="shared" si="7"/>
        <v>806.06762208493285</v>
      </c>
      <c r="Q16" s="139">
        <f t="shared" si="7"/>
        <v>161.00732147333866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154.21757960561712</v>
      </c>
      <c r="Z16" s="139">
        <f t="shared" si="18"/>
        <v>851.97078779334004</v>
      </c>
      <c r="AA16" s="139">
        <f t="shared" si="18"/>
        <v>170.17621196758893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162.84966515853367</v>
      </c>
      <c r="AJ16" s="139">
        <f t="shared" si="19"/>
        <v>901.81891347797227</v>
      </c>
      <c r="AK16" s="139">
        <f t="shared" si="19"/>
        <v>179.80642959948077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172.29388422853046</v>
      </c>
      <c r="AT16" s="139">
        <f t="shared" si="20"/>
        <v>955.13214081810054</v>
      </c>
      <c r="AU16" s="139">
        <f t="shared" si="20"/>
        <v>190.24560422736096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182.45326026043679</v>
      </c>
      <c r="BD16" s="139">
        <f t="shared" si="21"/>
        <v>1012.4385396825483</v>
      </c>
      <c r="BE16" s="139">
        <f t="shared" si="21"/>
        <v>201.44666166892469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193.38212645998507</v>
      </c>
      <c r="BN16" s="139">
        <f t="shared" si="22"/>
        <v>1074.0406150684701</v>
      </c>
      <c r="BO16" s="139">
        <f t="shared" si="22"/>
        <v>213.46599912723451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191.44141579297505</v>
      </c>
      <c r="F17" s="139">
        <f t="shared" si="6"/>
        <v>846.61894438997183</v>
      </c>
      <c r="G17" s="139">
        <f t="shared" si="6"/>
        <v>0</v>
      </c>
      <c r="H17" s="139">
        <f t="shared" si="6"/>
        <v>69.939639817053092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158.13656185507483</v>
      </c>
      <c r="P17" s="139">
        <f t="shared" si="7"/>
        <v>873.34562381208104</v>
      </c>
      <c r="Q17" s="139">
        <f t="shared" si="7"/>
        <v>0</v>
      </c>
      <c r="R17" s="139">
        <f t="shared" si="7"/>
        <v>141.25105243857479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167.52924167343284</v>
      </c>
      <c r="Z17" s="139">
        <f t="shared" si="23"/>
        <v>925.21886374472069</v>
      </c>
      <c r="AA17" s="139">
        <f t="shared" si="23"/>
        <v>0</v>
      </c>
      <c r="AB17" s="139">
        <f t="shared" si="23"/>
        <v>149.64080047658712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177.28561197025752</v>
      </c>
      <c r="AJ17" s="139">
        <f t="shared" si="24"/>
        <v>981.45184345061841</v>
      </c>
      <c r="AK17" s="139">
        <f t="shared" si="24"/>
        <v>0</v>
      </c>
      <c r="AL17" s="139">
        <f t="shared" si="24"/>
        <v>158.60587109150876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187.97828745398084</v>
      </c>
      <c r="AT17" s="139">
        <f t="shared" si="25"/>
        <v>1041.7519479530131</v>
      </c>
      <c r="AU17" s="139">
        <f t="shared" si="25"/>
        <v>0</v>
      </c>
      <c r="AV17" s="139">
        <f t="shared" si="25"/>
        <v>168.2714622168254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199.49320001048201</v>
      </c>
      <c r="BD17" s="139">
        <f t="shared" si="26"/>
        <v>1106.6446076047919</v>
      </c>
      <c r="BE17" s="139">
        <f t="shared" si="26"/>
        <v>0</v>
      </c>
      <c r="BF17" s="139">
        <f t="shared" si="26"/>
        <v>178.66250466390841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211.89355984825954</v>
      </c>
      <c r="BN17" s="139">
        <f t="shared" si="27"/>
        <v>1176.4816702624828</v>
      </c>
      <c r="BO17" s="139">
        <f t="shared" si="27"/>
        <v>0</v>
      </c>
      <c r="BP17" s="139">
        <f t="shared" si="27"/>
        <v>189.83372076092976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735.78799673668846</v>
      </c>
      <c r="F19" s="165">
        <f>SUM(F14:F17)</f>
        <v>1921.0927668571787</v>
      </c>
      <c r="G19" s="165">
        <f>SUM(G14:G17)</f>
        <v>1854.0901288142829</v>
      </c>
      <c r="H19" s="165">
        <f>SUM(H14:H17)</f>
        <v>1751.0291075918501</v>
      </c>
      <c r="K19" s="129"/>
      <c r="M19" s="128"/>
      <c r="N19" s="120" t="s">
        <v>195</v>
      </c>
      <c r="O19" s="165">
        <f>SUM(O14:O17)</f>
        <v>468.09469114025637</v>
      </c>
      <c r="P19" s="165">
        <f>SUM(P14:P17)</f>
        <v>1829.0072872433184</v>
      </c>
      <c r="Q19" s="165">
        <f>SUM(Q14:Q17)</f>
        <v>2394.167478908425</v>
      </c>
      <c r="R19" s="165">
        <f>SUM(R14:R17)</f>
        <v>1967.9403477852036</v>
      </c>
      <c r="U19" s="129"/>
      <c r="W19" s="128"/>
      <c r="X19" s="120" t="s">
        <v>195</v>
      </c>
      <c r="Y19" s="165">
        <f>SUM(Y14:Y17)</f>
        <v>496.83893420920174</v>
      </c>
      <c r="Z19" s="165">
        <f>SUM(Z14:Z17)</f>
        <v>1936.8531647432683</v>
      </c>
      <c r="AA19" s="165">
        <f>SUM(AA14:AA17)</f>
        <v>2553.654812298807</v>
      </c>
      <c r="AB19" s="165">
        <f>SUM(AB14:AB17)</f>
        <v>2099.2881781700348</v>
      </c>
      <c r="AE19" s="129"/>
      <c r="AG19" s="128"/>
      <c r="AH19" s="120" t="s">
        <v>195</v>
      </c>
      <c r="AI19" s="165">
        <f>SUM(AI14:AI17)</f>
        <v>526.94550489717938</v>
      </c>
      <c r="AJ19" s="165">
        <f>SUM(AJ14:AJ17)</f>
        <v>2053.9811679750819</v>
      </c>
      <c r="AK19" s="165">
        <f>SUM(AK14:AK17)</f>
        <v>2723.9655375722705</v>
      </c>
      <c r="AL19" s="165">
        <f>SUM(AL14:AL17)</f>
        <v>2241.6942042283736</v>
      </c>
      <c r="AO19" s="129"/>
      <c r="AQ19" s="128"/>
      <c r="AR19" s="120" t="s">
        <v>195</v>
      </c>
      <c r="AS19" s="165">
        <f>SUM(AS14:AS17)</f>
        <v>559.81632565333484</v>
      </c>
      <c r="AT19" s="165">
        <f>SUM(AT14:AT17)</f>
        <v>2179.4005117036513</v>
      </c>
      <c r="AU19" s="165">
        <f>SUM(AU14:AU17)</f>
        <v>2907.8312871079438</v>
      </c>
      <c r="AV19" s="165">
        <f>SUM(AV14:AV17)</f>
        <v>2394.5035320246939</v>
      </c>
      <c r="AY19" s="129"/>
      <c r="BA19" s="128"/>
      <c r="BB19" s="120" t="s">
        <v>195</v>
      </c>
      <c r="BC19" s="165">
        <f>SUM(BC14:BC17)</f>
        <v>595.22219683788035</v>
      </c>
      <c r="BD19" s="165">
        <f>SUM(BD14:BD17)</f>
        <v>2314.3247345620225</v>
      </c>
      <c r="BE19" s="165">
        <f>SUM(BE14:BE17)</f>
        <v>3105.6330168384252</v>
      </c>
      <c r="BF19" s="165">
        <f>SUM(BF14:BF17)</f>
        <v>2559.0296958050731</v>
      </c>
      <c r="BI19" s="129"/>
      <c r="BK19" s="128"/>
      <c r="BL19" s="120" t="s">
        <v>195</v>
      </c>
      <c r="BM19" s="165">
        <f>SUM(BM14:BM17)</f>
        <v>633.35919640271254</v>
      </c>
      <c r="BN19" s="165">
        <f>SUM(BN14:BN17)</f>
        <v>2459.4800893871216</v>
      </c>
      <c r="BO19" s="165">
        <f>SUM(BO14:BO17)</f>
        <v>3318.4321062866184</v>
      </c>
      <c r="BP19" s="165">
        <f>SUM(BP14:BP17)</f>
        <v>2736.1734582895369</v>
      </c>
      <c r="BS19" s="129"/>
    </row>
    <row r="20" spans="3:71" x14ac:dyDescent="0.3">
      <c r="C20" s="128"/>
      <c r="D20" s="120" t="s">
        <v>194</v>
      </c>
      <c r="E20" s="120">
        <f>E18/E19</f>
        <v>2.7861286254899587</v>
      </c>
      <c r="F20" s="120">
        <f>F18/F19</f>
        <v>1.0671009934380773</v>
      </c>
      <c r="G20" s="120">
        <f>G18/G19</f>
        <v>0.56847290410528639</v>
      </c>
      <c r="H20" s="120">
        <f>H18/H19</f>
        <v>0.63277074903900754</v>
      </c>
      <c r="K20" s="129"/>
      <c r="M20" s="128"/>
      <c r="N20" s="120" t="s">
        <v>194</v>
      </c>
      <c r="O20" s="120">
        <f>O18/O19</f>
        <v>2.837059317479079</v>
      </c>
      <c r="P20" s="120">
        <f>P18/P19</f>
        <v>0.90675188534861928</v>
      </c>
      <c r="Q20" s="120">
        <f>Q18/Q19</f>
        <v>0.80103461814970656</v>
      </c>
      <c r="R20" s="120">
        <f>R18/R19</f>
        <v>0.89176003927772285</v>
      </c>
      <c r="U20" s="129"/>
      <c r="W20" s="128"/>
      <c r="X20" s="120" t="s">
        <v>194</v>
      </c>
      <c r="Y20" s="120">
        <f>Y18/Y19</f>
        <v>2.6729233832604105</v>
      </c>
      <c r="Z20" s="120">
        <f>Z18/Z19</f>
        <v>0.85626305401631853</v>
      </c>
      <c r="AA20" s="120">
        <f>AA18/AA19</f>
        <v>0.75100637056244779</v>
      </c>
      <c r="AB20" s="120">
        <f>AB18/AB19</f>
        <v>0.83596458079754188</v>
      </c>
      <c r="AE20" s="129"/>
      <c r="AG20" s="128"/>
      <c r="AH20" s="120" t="s">
        <v>194</v>
      </c>
      <c r="AI20" s="120">
        <f>AI18/AI19</f>
        <v>2.8526654017569073</v>
      </c>
      <c r="AJ20" s="120">
        <f>AJ18/AJ19</f>
        <v>0.91614349221055635</v>
      </c>
      <c r="AK20" s="120">
        <f>AK18/AK19</f>
        <v>0.79739221061423926</v>
      </c>
      <c r="AL20" s="120">
        <f>AL18/AL19</f>
        <v>0.88753266109329765</v>
      </c>
      <c r="AO20" s="129"/>
      <c r="AQ20" s="128"/>
      <c r="AR20" s="120" t="s">
        <v>194</v>
      </c>
      <c r="AS20" s="120">
        <f>AS18/AS19</f>
        <v>2.8600254734248343</v>
      </c>
      <c r="AT20" s="120">
        <f>AT18/AT19</f>
        <v>0.92062541477285642</v>
      </c>
      <c r="AU20" s="120">
        <f>AU18/AU19</f>
        <v>0.79566404958720427</v>
      </c>
      <c r="AV20" s="120">
        <f>AV18/AV19</f>
        <v>0.88552568783602748</v>
      </c>
      <c r="AY20" s="129"/>
      <c r="BA20" s="128"/>
      <c r="BB20" s="120" t="s">
        <v>194</v>
      </c>
      <c r="BC20" s="120">
        <f>BC18/BC19</f>
        <v>2.8670940424453848</v>
      </c>
      <c r="BD20" s="120">
        <f>BD18/BD19</f>
        <v>0.92496383002078153</v>
      </c>
      <c r="BE20" s="120">
        <f>BE18/BE19</f>
        <v>0.79399557005421428</v>
      </c>
      <c r="BF20" s="120">
        <f>BF18/BF19</f>
        <v>0.88358728516856022</v>
      </c>
      <c r="BI20" s="129"/>
      <c r="BK20" s="128"/>
      <c r="BL20" s="120" t="s">
        <v>194</v>
      </c>
      <c r="BM20" s="120">
        <f>BM18/BM19</f>
        <v>3.0478098986543065</v>
      </c>
      <c r="BN20" s="120">
        <f>BN18/BN19</f>
        <v>0.98539412384932745</v>
      </c>
      <c r="BO20" s="120">
        <f>BO18/BO19</f>
        <v>0.84034207693988272</v>
      </c>
      <c r="BP20" s="120">
        <f>BP18/BP19</f>
        <v>0.93507907480931673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1011.7580402779188</v>
      </c>
      <c r="F25" s="139">
        <f t="shared" si="28"/>
        <v>0</v>
      </c>
      <c r="G25" s="139">
        <f t="shared" si="28"/>
        <v>551.81019175967242</v>
      </c>
      <c r="H25" s="139">
        <f t="shared" si="28"/>
        <v>453.17153864615523</v>
      </c>
      <c r="I25" s="120">
        <f>I14</f>
        <v>2050</v>
      </c>
      <c r="J25" s="165">
        <f>SUM(E25:H25)</f>
        <v>2016.7397706837464</v>
      </c>
      <c r="K25" s="129">
        <f>I25/J25</f>
        <v>1.0164920778574109</v>
      </c>
      <c r="M25" s="128"/>
      <c r="N25" s="4" t="s">
        <v>11</v>
      </c>
      <c r="O25" s="139">
        <f t="shared" ref="O25:R28" si="29">O14*O$20</f>
        <v>465.41846940037362</v>
      </c>
      <c r="P25" s="139">
        <f t="shared" si="29"/>
        <v>0</v>
      </c>
      <c r="Q25" s="139">
        <f t="shared" si="29"/>
        <v>986.61533189686429</v>
      </c>
      <c r="R25" s="139">
        <f t="shared" si="29"/>
        <v>705.40062498564714</v>
      </c>
      <c r="S25" s="120">
        <f>S14</f>
        <v>2186.7465511512801</v>
      </c>
      <c r="T25" s="165">
        <f>SUM(O25:R25)</f>
        <v>2157.4344262828849</v>
      </c>
      <c r="U25" s="129">
        <f>S25/T25</f>
        <v>1.0135865658354668</v>
      </c>
      <c r="W25" s="128"/>
      <c r="X25" s="4" t="s">
        <v>11</v>
      </c>
      <c r="Y25" s="139">
        <f>Y14*Y$20</f>
        <v>468.00780287547531</v>
      </c>
      <c r="Z25" s="139">
        <f t="shared" ref="Z25:AB25" si="30">Z14*Z$20</f>
        <v>0</v>
      </c>
      <c r="AA25" s="139">
        <f t="shared" si="30"/>
        <v>987.26009215797637</v>
      </c>
      <c r="AB25" s="139">
        <f t="shared" si="30"/>
        <v>705.77634145024626</v>
      </c>
      <c r="AC25" s="120">
        <f>AC14</f>
        <v>2333.9408020800124</v>
      </c>
      <c r="AD25" s="165">
        <f>SUM(Y25:AB25)</f>
        <v>2161.0442364836981</v>
      </c>
      <c r="AE25" s="129">
        <f>AC25/AD25</f>
        <v>1.0800060279550963</v>
      </c>
      <c r="AG25" s="128"/>
      <c r="AH25" s="4" t="s">
        <v>11</v>
      </c>
      <c r="AI25" s="139">
        <f t="shared" ref="AI25:AL28" si="31">AI14*AI$20</f>
        <v>532.90707344920861</v>
      </c>
      <c r="AJ25" s="139">
        <f t="shared" si="31"/>
        <v>0</v>
      </c>
      <c r="AK25" s="139">
        <f t="shared" si="31"/>
        <v>1119.0445954705415</v>
      </c>
      <c r="AL25" s="139">
        <f t="shared" si="31"/>
        <v>800.72612441765773</v>
      </c>
      <c r="AM25" s="120">
        <f>AM14</f>
        <v>2492.3840399622668</v>
      </c>
      <c r="AN25" s="165">
        <f>SUM(AI25:AL25)</f>
        <v>2452.6777933374078</v>
      </c>
      <c r="AO25" s="129">
        <f>AM25/AN25</f>
        <v>1.016188937141568</v>
      </c>
      <c r="AQ25" s="128"/>
      <c r="AR25" s="4" t="s">
        <v>11</v>
      </c>
      <c r="AS25" s="139">
        <f t="shared" ref="AS25:AV28" si="32">AS14*AS$20</f>
        <v>570.70136342956289</v>
      </c>
      <c r="AT25" s="139">
        <f t="shared" si="32"/>
        <v>0</v>
      </c>
      <c r="AU25" s="139">
        <f t="shared" si="32"/>
        <v>1192.8062920374109</v>
      </c>
      <c r="AV25" s="139">
        <f t="shared" si="32"/>
        <v>853.87871540818867</v>
      </c>
      <c r="AW25" s="120">
        <f>AW14</f>
        <v>2662.939164795906</v>
      </c>
      <c r="AX25" s="165">
        <f>SUM(AS25:AV25)</f>
        <v>2617.3863708751624</v>
      </c>
      <c r="AY25" s="129">
        <f>AW25/AX25</f>
        <v>1.0174039241694044</v>
      </c>
      <c r="BA25" s="128"/>
      <c r="BB25" s="4" t="s">
        <v>11</v>
      </c>
      <c r="BC25" s="139">
        <f t="shared" ref="BC25:BF28" si="33">BC14*BC$20</f>
        <v>611.48159370928681</v>
      </c>
      <c r="BD25" s="139">
        <f t="shared" si="33"/>
        <v>0</v>
      </c>
      <c r="BE25" s="139">
        <f t="shared" si="33"/>
        <v>1272.1091729323769</v>
      </c>
      <c r="BF25" s="139">
        <f t="shared" si="33"/>
        <v>911.06521409384425</v>
      </c>
      <c r="BG25" s="120">
        <f>BG14</f>
        <v>2846.535435076155</v>
      </c>
      <c r="BH25" s="165">
        <f>SUM(BC25:BF25)</f>
        <v>2794.6559807355079</v>
      </c>
      <c r="BI25" s="129">
        <f>BG25/BH25</f>
        <v>1.0185638070296557</v>
      </c>
      <c r="BK25" s="128"/>
      <c r="BL25" s="4" t="s">
        <v>11</v>
      </c>
      <c r="BM25" s="139">
        <f t="shared" ref="BM25:BP28" si="34">BM14*BM$20</f>
        <v>695.15517978573882</v>
      </c>
      <c r="BN25" s="139">
        <f t="shared" si="34"/>
        <v>0</v>
      </c>
      <c r="BO25" s="139">
        <f t="shared" si="34"/>
        <v>1439.5235840085068</v>
      </c>
      <c r="BP25" s="139">
        <f t="shared" si="34"/>
        <v>1031.4568503873352</v>
      </c>
      <c r="BQ25" s="120">
        <f>BQ14</f>
        <v>3044.1735794193137</v>
      </c>
      <c r="BR25" s="165">
        <f>SUM(BM25:BP25)</f>
        <v>3166.1356141815809</v>
      </c>
      <c r="BS25" s="129">
        <f>BQ25/BR25</f>
        <v>0.96147921326680341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291.17904957968676</v>
      </c>
      <c r="G26" s="139">
        <f t="shared" si="28"/>
        <v>461.72020537753258</v>
      </c>
      <c r="H26" s="139">
        <f t="shared" si="28"/>
        <v>610.57270307928968</v>
      </c>
      <c r="I26" s="120">
        <f>I15</f>
        <v>2050</v>
      </c>
      <c r="J26" s="165">
        <f>SUM(E26:H26)</f>
        <v>1363.471958036509</v>
      </c>
      <c r="K26" s="129">
        <f>I26/J26</f>
        <v>1.5035146032281714</v>
      </c>
      <c r="M26" s="128"/>
      <c r="N26" s="4" t="s">
        <v>12</v>
      </c>
      <c r="O26" s="139">
        <f t="shared" si="29"/>
        <v>0</v>
      </c>
      <c r="P26" s="139">
        <f t="shared" si="29"/>
        <v>135.64467902768098</v>
      </c>
      <c r="Q26" s="139">
        <f t="shared" si="29"/>
        <v>802.22326208128834</v>
      </c>
      <c r="R26" s="139">
        <f t="shared" si="29"/>
        <v>923.56789278085841</v>
      </c>
      <c r="S26" s="120">
        <f>S15</f>
        <v>2186.7465511512801</v>
      </c>
      <c r="T26" s="165">
        <f>SUM(O26:R26)</f>
        <v>1861.4358338898278</v>
      </c>
      <c r="U26" s="129">
        <f>S26/T26</f>
        <v>1.1747633258900216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136.71396743206591</v>
      </c>
      <c r="AA26" s="139">
        <f t="shared" si="35"/>
        <v>802.74752079003463</v>
      </c>
      <c r="AB26" s="139">
        <f t="shared" si="35"/>
        <v>924.05981134628348</v>
      </c>
      <c r="AC26" s="120">
        <f>AC15</f>
        <v>2333.9408020800124</v>
      </c>
      <c r="AD26" s="165">
        <f>SUM(Y26:AB26)</f>
        <v>1863.5212995683842</v>
      </c>
      <c r="AE26" s="129">
        <f>AC26/AD26</f>
        <v>1.2524358066744843</v>
      </c>
      <c r="AG26" s="128"/>
      <c r="AH26" s="4" t="s">
        <v>12</v>
      </c>
      <c r="AI26" s="139">
        <f t="shared" si="31"/>
        <v>0</v>
      </c>
      <c r="AJ26" s="139">
        <f t="shared" si="31"/>
        <v>156.39523213283192</v>
      </c>
      <c r="AK26" s="139">
        <f t="shared" si="31"/>
        <v>909.64805979023231</v>
      </c>
      <c r="AL26" s="139">
        <f t="shared" si="31"/>
        <v>1048.0828071837057</v>
      </c>
      <c r="AM26" s="120">
        <f>AM15</f>
        <v>2492.3840399622668</v>
      </c>
      <c r="AN26" s="165">
        <f>SUM(AI26:AL26)</f>
        <v>2114.1260991067702</v>
      </c>
      <c r="AO26" s="129">
        <f>AM26/AN26</f>
        <v>1.1789192901101371</v>
      </c>
      <c r="AQ26" s="128"/>
      <c r="AR26" s="4" t="s">
        <v>12</v>
      </c>
      <c r="AS26" s="139">
        <f t="shared" si="32"/>
        <v>0</v>
      </c>
      <c r="AT26" s="139">
        <f t="shared" si="32"/>
        <v>168.02925756512545</v>
      </c>
      <c r="AU26" s="139">
        <f t="shared" si="32"/>
        <v>969.47893750356127</v>
      </c>
      <c r="AV26" s="139">
        <f t="shared" si="32"/>
        <v>1117.5069694910471</v>
      </c>
      <c r="AW26" s="120">
        <f>AW15</f>
        <v>2662.939164795906</v>
      </c>
      <c r="AX26" s="165">
        <f>SUM(AS26:AV26)</f>
        <v>2255.0151645597339</v>
      </c>
      <c r="AY26" s="129">
        <f>AW26/AX26</f>
        <v>1.1808963445777159</v>
      </c>
      <c r="BA26" s="128"/>
      <c r="BB26" s="4" t="s">
        <v>12</v>
      </c>
      <c r="BC26" s="139">
        <f t="shared" si="33"/>
        <v>0</v>
      </c>
      <c r="BD26" s="139">
        <f t="shared" si="33"/>
        <v>180.59140634492692</v>
      </c>
      <c r="BE26" s="139">
        <f t="shared" si="33"/>
        <v>1033.8019276841017</v>
      </c>
      <c r="BF26" s="139">
        <f t="shared" si="33"/>
        <v>1192.1969700308891</v>
      </c>
      <c r="BG26" s="120">
        <f>BG15</f>
        <v>2846.535435076155</v>
      </c>
      <c r="BH26" s="165">
        <f>SUM(BC26:BF26)</f>
        <v>2406.5903040599178</v>
      </c>
      <c r="BI26" s="129">
        <f>BG26/BH26</f>
        <v>1.1828084864607198</v>
      </c>
      <c r="BK26" s="128"/>
      <c r="BL26" s="4" t="s">
        <v>12</v>
      </c>
      <c r="BM26" s="139">
        <f t="shared" si="34"/>
        <v>0</v>
      </c>
      <c r="BN26" s="139">
        <f t="shared" si="34"/>
        <v>205.90579224940805</v>
      </c>
      <c r="BO26" s="139">
        <f t="shared" si="34"/>
        <v>1169.710083309752</v>
      </c>
      <c r="BP26" s="139">
        <f t="shared" si="34"/>
        <v>1349.5721555311134</v>
      </c>
      <c r="BQ26" s="120">
        <f>BQ15</f>
        <v>3044.1735794193137</v>
      </c>
      <c r="BR26" s="165">
        <f>SUM(BM26:BP26)</f>
        <v>2725.1880310902734</v>
      </c>
      <c r="BS26" s="129">
        <f>BQ26/BR26</f>
        <v>1.1170508400484289</v>
      </c>
    </row>
    <row r="27" spans="3:71" x14ac:dyDescent="0.3">
      <c r="C27" s="128"/>
      <c r="D27" s="4" t="s">
        <v>13</v>
      </c>
      <c r="E27" s="139">
        <f t="shared" si="28"/>
        <v>504.86155107694788</v>
      </c>
      <c r="F27" s="139">
        <f t="shared" si="28"/>
        <v>855.393033798278</v>
      </c>
      <c r="G27" s="139">
        <f t="shared" si="28"/>
        <v>40.469602862794936</v>
      </c>
      <c r="H27" s="139">
        <f t="shared" si="28"/>
        <v>0</v>
      </c>
      <c r="I27" s="120">
        <f>I16</f>
        <v>1054</v>
      </c>
      <c r="J27" s="165">
        <f>SUM(E27:H27)</f>
        <v>1400.7241877380209</v>
      </c>
      <c r="K27" s="129">
        <f>I27/J27</f>
        <v>0.75246790854812518</v>
      </c>
      <c r="M27" s="128"/>
      <c r="N27" s="4" t="s">
        <v>13</v>
      </c>
      <c r="O27" s="139">
        <f t="shared" si="29"/>
        <v>413.95112931653568</v>
      </c>
      <c r="P27" s="139">
        <f t="shared" si="29"/>
        <v>730.9033360439912</v>
      </c>
      <c r="Q27" s="139">
        <f t="shared" si="29"/>
        <v>128.9724382757029</v>
      </c>
      <c r="R27" s="139">
        <f t="shared" si="29"/>
        <v>0</v>
      </c>
      <c r="S27" s="120">
        <f>S16</f>
        <v>1112.9834646689119</v>
      </c>
      <c r="T27" s="165">
        <f>SUM(O27:R27)</f>
        <v>1273.8269036362296</v>
      </c>
      <c r="U27" s="129">
        <f>S27/T27</f>
        <v>0.87373210715821847</v>
      </c>
      <c r="W27" s="128"/>
      <c r="X27" s="4" t="s">
        <v>13</v>
      </c>
      <c r="Y27" s="139">
        <f t="shared" ref="Y27:AB27" si="36">Y16*Y$20</f>
        <v>412.21177463767776</v>
      </c>
      <c r="Z27" s="139">
        <f t="shared" si="36"/>
        <v>729.51110868861417</v>
      </c>
      <c r="AA27" s="139">
        <f t="shared" si="36"/>
        <v>127.80341930584476</v>
      </c>
      <c r="AB27" s="139">
        <f t="shared" si="36"/>
        <v>0</v>
      </c>
      <c r="AC27" s="120">
        <f>AC16</f>
        <v>1176.364579366546</v>
      </c>
      <c r="AD27" s="165">
        <f>SUM(Y27:AB27)</f>
        <v>1269.5263026321368</v>
      </c>
      <c r="AE27" s="129">
        <f>AC27/AD27</f>
        <v>0.92661694123828975</v>
      </c>
      <c r="AG27" s="128"/>
      <c r="AH27" s="4" t="s">
        <v>13</v>
      </c>
      <c r="AI27" s="139">
        <f t="shared" si="31"/>
        <v>464.55560548544628</v>
      </c>
      <c r="AJ27" s="139">
        <f t="shared" si="31"/>
        <v>826.19552873523912</v>
      </c>
      <c r="AK27" s="139">
        <f t="shared" si="31"/>
        <v>143.37624638098356</v>
      </c>
      <c r="AL27" s="139">
        <f t="shared" si="31"/>
        <v>0</v>
      </c>
      <c r="AM27" s="120">
        <f>AM16</f>
        <v>1244.4750082359867</v>
      </c>
      <c r="AN27" s="165">
        <f>SUM(AI27:AL27)</f>
        <v>1434.1273806016688</v>
      </c>
      <c r="AO27" s="129">
        <f>AM27/AN27</f>
        <v>0.8677576518439275</v>
      </c>
      <c r="AQ27" s="128"/>
      <c r="AR27" s="4" t="s">
        <v>13</v>
      </c>
      <c r="AS27" s="139">
        <f t="shared" si="32"/>
        <v>492.76489780890643</v>
      </c>
      <c r="AT27" s="139">
        <f t="shared" si="32"/>
        <v>879.31892330355015</v>
      </c>
      <c r="AU27" s="139">
        <f t="shared" si="32"/>
        <v>151.37158787570655</v>
      </c>
      <c r="AV27" s="139">
        <f t="shared" si="32"/>
        <v>0</v>
      </c>
      <c r="AW27" s="120">
        <f>AW16</f>
        <v>1317.6716292739918</v>
      </c>
      <c r="AX27" s="165">
        <f>SUM(AS27:AV27)</f>
        <v>1523.4554089881631</v>
      </c>
      <c r="AY27" s="129">
        <f>AW27/AX27</f>
        <v>0.8649230043097571</v>
      </c>
      <c r="BA27" s="128"/>
      <c r="BB27" s="4" t="s">
        <v>13</v>
      </c>
      <c r="BC27" s="139">
        <f t="shared" si="33"/>
        <v>523.11065551743559</v>
      </c>
      <c r="BD27" s="139">
        <f t="shared" si="33"/>
        <v>936.46902932541684</v>
      </c>
      <c r="BE27" s="139">
        <f t="shared" si="33"/>
        <v>159.94775696733629</v>
      </c>
      <c r="BF27" s="139">
        <f t="shared" si="33"/>
        <v>0</v>
      </c>
      <c r="BG27" s="120">
        <f>BG16</f>
        <v>1396.3384616119097</v>
      </c>
      <c r="BH27" s="165">
        <f>SUM(BC27:BF27)</f>
        <v>1619.5274418101887</v>
      </c>
      <c r="BI27" s="129">
        <f>BG27/BH27</f>
        <v>0.86218882469270486</v>
      </c>
      <c r="BK27" s="128"/>
      <c r="BL27" s="4" t="s">
        <v>13</v>
      </c>
      <c r="BM27" s="139">
        <f t="shared" si="34"/>
        <v>589.39195924756143</v>
      </c>
      <c r="BN27" s="139">
        <f t="shared" si="34"/>
        <v>1058.3533108639879</v>
      </c>
      <c r="BO27" s="139">
        <f t="shared" si="34"/>
        <v>179.38446106262745</v>
      </c>
      <c r="BP27" s="139">
        <f t="shared" si="34"/>
        <v>0</v>
      </c>
      <c r="BQ27" s="120">
        <f>BQ16</f>
        <v>1480.8887406556896</v>
      </c>
      <c r="BR27" s="165">
        <f>SUM(BM27:BP27)</f>
        <v>1827.1297311741769</v>
      </c>
      <c r="BS27" s="129">
        <f>BQ27/BR27</f>
        <v>0.8105000511945144</v>
      </c>
    </row>
    <row r="28" spans="3:71" x14ac:dyDescent="0.3">
      <c r="C28" s="128"/>
      <c r="D28" s="4" t="s">
        <v>14</v>
      </c>
      <c r="E28" s="139">
        <f t="shared" si="28"/>
        <v>533.38040864513323</v>
      </c>
      <c r="F28" s="139">
        <f t="shared" si="28"/>
        <v>903.42791662203524</v>
      </c>
      <c r="G28" s="139">
        <f t="shared" si="28"/>
        <v>0</v>
      </c>
      <c r="H28" s="139">
        <f t="shared" si="28"/>
        <v>44.255758274555077</v>
      </c>
      <c r="I28" s="120">
        <f>I17</f>
        <v>1108</v>
      </c>
      <c r="J28" s="165">
        <f>SUM(E28:H28)</f>
        <v>1481.0640835417237</v>
      </c>
      <c r="K28" s="129">
        <f>I28/J28</f>
        <v>0.74811077543005322</v>
      </c>
      <c r="M28" s="128"/>
      <c r="N28" s="4" t="s">
        <v>14</v>
      </c>
      <c r="O28" s="139">
        <f t="shared" si="29"/>
        <v>448.64280624504676</v>
      </c>
      <c r="P28" s="139">
        <f t="shared" si="29"/>
        <v>791.90779095257051</v>
      </c>
      <c r="Q28" s="139">
        <f t="shared" si="29"/>
        <v>0</v>
      </c>
      <c r="R28" s="139">
        <f t="shared" si="29"/>
        <v>125.96204407064315</v>
      </c>
      <c r="S28" s="120">
        <f>S17</f>
        <v>1172.7332381057306</v>
      </c>
      <c r="T28" s="165">
        <f>SUM(O28:R28)</f>
        <v>1366.5126412682603</v>
      </c>
      <c r="U28" s="129">
        <f>S28/T28</f>
        <v>0.85819421108122129</v>
      </c>
      <c r="W28" s="128"/>
      <c r="X28" s="4" t="s">
        <v>14</v>
      </c>
      <c r="Y28" s="139">
        <f t="shared" ref="Y28:AB28" si="37">Y17*Y$20</f>
        <v>447.79282744880305</v>
      </c>
      <c r="Z28" s="139">
        <f t="shared" si="37"/>
        <v>792.23072990356263</v>
      </c>
      <c r="AA28" s="139">
        <f t="shared" si="37"/>
        <v>0</v>
      </c>
      <c r="AB28" s="139">
        <f t="shared" si="37"/>
        <v>125.09440904061876</v>
      </c>
      <c r="AC28" s="120">
        <f>AC17</f>
        <v>1242.3889058947407</v>
      </c>
      <c r="AD28" s="165">
        <f>SUM(Y28:AB28)</f>
        <v>1365.1179663929845</v>
      </c>
      <c r="AE28" s="129">
        <f>AC28/AD28</f>
        <v>0.91009637004300248</v>
      </c>
      <c r="AG28" s="128"/>
      <c r="AH28" s="4" t="s">
        <v>14</v>
      </c>
      <c r="AI28" s="139">
        <f t="shared" si="31"/>
        <v>505.73653149685384</v>
      </c>
      <c r="AJ28" s="139">
        <f t="shared" si="31"/>
        <v>899.15071929533781</v>
      </c>
      <c r="AK28" s="139">
        <f t="shared" si="31"/>
        <v>0</v>
      </c>
      <c r="AL28" s="139">
        <f t="shared" si="31"/>
        <v>140.7678908348673</v>
      </c>
      <c r="AM28" s="120">
        <f>AM17</f>
        <v>1317.3433265123847</v>
      </c>
      <c r="AN28" s="165">
        <f>SUM(AI28:AL28)</f>
        <v>1545.655141627059</v>
      </c>
      <c r="AO28" s="129">
        <f>AM28/AN28</f>
        <v>0.85228799816604739</v>
      </c>
      <c r="AQ28" s="128"/>
      <c r="AR28" s="4" t="s">
        <v>14</v>
      </c>
      <c r="AS28" s="139">
        <f t="shared" si="32"/>
        <v>537.62269056916114</v>
      </c>
      <c r="AT28" s="139">
        <f t="shared" si="32"/>
        <v>959.06331917467378</v>
      </c>
      <c r="AU28" s="139">
        <f t="shared" si="32"/>
        <v>0</v>
      </c>
      <c r="AV28" s="139">
        <f t="shared" si="32"/>
        <v>149.00870232272842</v>
      </c>
      <c r="AW28" s="120">
        <f>AW17</f>
        <v>1398.0016976238194</v>
      </c>
      <c r="AX28" s="165">
        <f>SUM(AS28:AV28)</f>
        <v>1645.6947120665632</v>
      </c>
      <c r="AY28" s="129">
        <f>AW28/AX28</f>
        <v>0.84949030179983631</v>
      </c>
      <c r="BA28" s="128"/>
      <c r="BB28" s="4" t="s">
        <v>14</v>
      </c>
      <c r="BC28" s="139">
        <f t="shared" si="33"/>
        <v>571.96576525841851</v>
      </c>
      <c r="BD28" s="139">
        <f t="shared" si="33"/>
        <v>1023.6062347219732</v>
      </c>
      <c r="BE28" s="139">
        <f t="shared" si="33"/>
        <v>0</v>
      </c>
      <c r="BF28" s="139">
        <f t="shared" si="33"/>
        <v>157.86391745739806</v>
      </c>
      <c r="BG28" s="120">
        <f>BG17</f>
        <v>1484.8003122791824</v>
      </c>
      <c r="BH28" s="165">
        <f>SUM(BC28:BF28)</f>
        <v>1753.4359174377898</v>
      </c>
      <c r="BI28" s="129">
        <f>BG28/BH28</f>
        <v>0.84679474026564283</v>
      </c>
      <c r="BK28" s="128"/>
      <c r="BL28" s="4" t="s">
        <v>14</v>
      </c>
      <c r="BM28" s="139">
        <f t="shared" si="34"/>
        <v>645.81128916662419</v>
      </c>
      <c r="BN28" s="139">
        <f t="shared" si="34"/>
        <v>1159.2981246930926</v>
      </c>
      <c r="BO28" s="139">
        <f t="shared" si="34"/>
        <v>0</v>
      </c>
      <c r="BP28" s="139">
        <f t="shared" si="34"/>
        <v>177.5095399767404</v>
      </c>
      <c r="BQ28" s="120">
        <f>BQ17</f>
        <v>1578.2089508716722</v>
      </c>
      <c r="BR28" s="165">
        <f>SUM(BM28:BP28)</f>
        <v>1982.6189538364572</v>
      </c>
      <c r="BS28" s="129">
        <f>BQ28/BR28</f>
        <v>0.79602232583208521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1917.8110322538555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1658.4558060242427</v>
      </c>
      <c r="AA30" s="165">
        <f>SUM(AA25:AA28)</f>
        <v>1917.8110322538557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1601.0889518076306</v>
      </c>
      <c r="AT30" s="165">
        <f>SUM(AT25:AT28)</f>
        <v>2006.4115000433494</v>
      </c>
      <c r="AU30" s="165">
        <f>SUM(AU25:AU28)</f>
        <v>2313.6568174166787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1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0.99999999999999989</v>
      </c>
      <c r="AA31" s="120">
        <f>AA29/AA30</f>
        <v>1.0000000000000002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0.99999999999999967</v>
      </c>
      <c r="AT31" s="120">
        <f>AT29/AT30</f>
        <v>1</v>
      </c>
      <c r="AU31" s="120">
        <f>AU29/AU30</f>
        <v>1.0000000000000002</v>
      </c>
      <c r="AV31" s="120">
        <f>AV29/AV30</f>
        <v>1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1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</v>
      </c>
      <c r="BO31" s="120">
        <f>BO29/BO30</f>
        <v>1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1028.4440326510437</v>
      </c>
      <c r="F36" s="139">
        <f t="shared" si="38"/>
        <v>0</v>
      </c>
      <c r="G36" s="139">
        <f t="shared" si="38"/>
        <v>560.91068840468574</v>
      </c>
      <c r="H36" s="139">
        <f t="shared" si="38"/>
        <v>460.64527894427033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471.74190807592402</v>
      </c>
      <c r="P36" s="139">
        <f t="shared" ref="P36:R36" si="39">P25*$U25</f>
        <v>0</v>
      </c>
      <c r="Q36" s="139">
        <f t="shared" si="39"/>
        <v>1000.020046057962</v>
      </c>
      <c r="R36" s="139">
        <f t="shared" si="39"/>
        <v>714.98459701739409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505.45124823553374</v>
      </c>
      <c r="Z36" s="139">
        <f t="shared" ref="Z36:AB36" si="40">Z25*$AE25</f>
        <v>0</v>
      </c>
      <c r="AA36" s="139">
        <f t="shared" si="40"/>
        <v>1066.2468506901184</v>
      </c>
      <c r="AB36" s="139">
        <f t="shared" si="40"/>
        <v>762.24270315436024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541.53427256357486</v>
      </c>
      <c r="AJ36" s="139">
        <f t="shared" ref="AJ36:AL36" si="41">AJ25*$AO25</f>
        <v>0</v>
      </c>
      <c r="AK36" s="139">
        <f t="shared" si="41"/>
        <v>1137.1607380852254</v>
      </c>
      <c r="AL36" s="139">
        <f t="shared" si="41"/>
        <v>813.68902931346656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580.63380668206673</v>
      </c>
      <c r="AT36" s="139">
        <f t="shared" ref="AT36:AV36" si="42">AT25*$AY25</f>
        <v>0</v>
      </c>
      <c r="AU36" s="139">
        <f t="shared" si="42"/>
        <v>1213.5658022928185</v>
      </c>
      <c r="AV36" s="139">
        <f t="shared" si="42"/>
        <v>868.73955582102121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622.83302001709228</v>
      </c>
      <c r="BD36" s="139">
        <f t="shared" ref="BD36:BF36" si="43">BD25*$BI25</f>
        <v>0</v>
      </c>
      <c r="BE36" s="139">
        <f t="shared" si="43"/>
        <v>1295.7243621393484</v>
      </c>
      <c r="BF36" s="139">
        <f t="shared" si="43"/>
        <v>927.97805291971429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668.3772553587354</v>
      </c>
      <c r="BN36" s="139">
        <f t="shared" ref="BN36:BP36" si="44">BN25*$BS25</f>
        <v>0</v>
      </c>
      <c r="BO36" s="139">
        <f t="shared" si="44"/>
        <v>1384.0720030315083</v>
      </c>
      <c r="BP36" s="139">
        <f t="shared" si="44"/>
        <v>991.72432102906998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437.79195319715882</v>
      </c>
      <c r="G37" s="139">
        <f t="shared" si="38"/>
        <v>694.20307139063073</v>
      </c>
      <c r="H37" s="139">
        <f t="shared" si="38"/>
        <v>918.00497541221034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159.35039427384297</v>
      </c>
      <c r="Q37" s="139">
        <f t="shared" si="45"/>
        <v>942.42246746895682</v>
      </c>
      <c r="R37" s="139">
        <f t="shared" si="45"/>
        <v>1084.9736894084801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171.22546808444864</v>
      </c>
      <c r="AA37" s="139">
        <f t="shared" si="46"/>
        <v>1005.3897387566094</v>
      </c>
      <c r="AB37" s="139">
        <f t="shared" si="46"/>
        <v>1157.3255952389543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184.3773560426483</v>
      </c>
      <c r="AK37" s="139">
        <f t="shared" si="47"/>
        <v>1072.4016448979642</v>
      </c>
      <c r="AL37" s="139">
        <f t="shared" si="47"/>
        <v>1235.605039021654</v>
      </c>
      <c r="AM37" s="120">
        <f>AM26</f>
        <v>2492.3840399622668</v>
      </c>
      <c r="AN37" s="165">
        <f>SUM(AI37:AL37)</f>
        <v>2492.3840399622663</v>
      </c>
      <c r="AO37" s="129">
        <f>AM37/AN37</f>
        <v>1.0000000000000002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198.42513604076416</v>
      </c>
      <c r="AU37" s="139">
        <f t="shared" si="48"/>
        <v>1144.8541334430433</v>
      </c>
      <c r="AV37" s="139">
        <f t="shared" si="48"/>
        <v>1319.6598953120986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213.60504800665584</v>
      </c>
      <c r="BE37" s="139">
        <f t="shared" si="49"/>
        <v>1222.7896933842069</v>
      </c>
      <c r="BF37" s="139">
        <f t="shared" si="49"/>
        <v>1410.140693685292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230.00723820303855</v>
      </c>
      <c r="BO37" s="139">
        <f t="shared" si="50"/>
        <v>1306.6256311742764</v>
      </c>
      <c r="BP37" s="139">
        <f t="shared" si="50"/>
        <v>1507.5407100419991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379.89211544523346</v>
      </c>
      <c r="F38" s="139">
        <f t="shared" si="38"/>
        <v>643.65580712882604</v>
      </c>
      <c r="G38" s="139">
        <f t="shared" si="38"/>
        <v>30.452077425940523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361.68239247826091</v>
      </c>
      <c r="P38" s="139">
        <f t="shared" si="51"/>
        <v>638.61371193068794</v>
      </c>
      <c r="Q38" s="139">
        <f t="shared" si="51"/>
        <v>112.68736025996316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381.96241375717221</v>
      </c>
      <c r="Z38" s="139">
        <f t="shared" si="52"/>
        <v>675.97735213239719</v>
      </c>
      <c r="AA38" s="139">
        <f t="shared" si="52"/>
        <v>118.42481347697645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403.12168136698483</v>
      </c>
      <c r="AJ38" s="139">
        <f t="shared" si="53"/>
        <v>716.93749197924319</v>
      </c>
      <c r="AK38" s="139">
        <f t="shared" si="53"/>
        <v>124.4158348897587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426.20369583126978</v>
      </c>
      <c r="AT38" s="139">
        <f t="shared" si="54"/>
        <v>760.54316489012751</v>
      </c>
      <c r="AU38" s="139">
        <f t="shared" si="54"/>
        <v>130.92476855259451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451.02016126480817</v>
      </c>
      <c r="BD38" s="139">
        <f t="shared" si="55"/>
        <v>807.41313175519929</v>
      </c>
      <c r="BE38" s="139">
        <f t="shared" si="55"/>
        <v>137.90516859190208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477.70221314378369</v>
      </c>
      <c r="BN38" s="139">
        <f t="shared" si="56"/>
        <v>857.795412637146</v>
      </c>
      <c r="BO38" s="139">
        <f t="shared" si="56"/>
        <v>145.39111487475992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399.02763111070931</v>
      </c>
      <c r="F39" s="139">
        <f t="shared" si="38"/>
        <v>675.86415924926825</v>
      </c>
      <c r="G39" s="139">
        <f t="shared" si="38"/>
        <v>0</v>
      </c>
      <c r="H39" s="139">
        <f t="shared" si="38"/>
        <v>33.108209640022395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385.02265916273313</v>
      </c>
      <c r="P39" s="139">
        <f t="shared" si="57"/>
        <v>679.610681905614</v>
      </c>
      <c r="Q39" s="139">
        <f t="shared" si="57"/>
        <v>0</v>
      </c>
      <c r="R39" s="139">
        <f t="shared" si="57"/>
        <v>108.09989703738363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407.53462679244819</v>
      </c>
      <c r="Z39" s="139">
        <f t="shared" si="58"/>
        <v>721.00631152175072</v>
      </c>
      <c r="AA39" s="139">
        <f t="shared" si="58"/>
        <v>0</v>
      </c>
      <c r="AB39" s="139">
        <f t="shared" si="58"/>
        <v>113.84796758054168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431.03317602889376</v>
      </c>
      <c r="AJ39" s="139">
        <f t="shared" si="59"/>
        <v>766.33536659778508</v>
      </c>
      <c r="AK39" s="139">
        <f t="shared" si="59"/>
        <v>0</v>
      </c>
      <c r="AL39" s="139">
        <f t="shared" si="59"/>
        <v>119.97478388570575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456.70526166603668</v>
      </c>
      <c r="AT39" s="139">
        <f t="shared" si="60"/>
        <v>814.71498845084636</v>
      </c>
      <c r="AU39" s="139">
        <f t="shared" si="60"/>
        <v>0</v>
      </c>
      <c r="AV39" s="139">
        <f t="shared" si="60"/>
        <v>126.58144750693654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484.33760163284217</v>
      </c>
      <c r="BD39" s="139">
        <f t="shared" si="61"/>
        <v>866.78437566568596</v>
      </c>
      <c r="BE39" s="139">
        <f t="shared" si="61"/>
        <v>0</v>
      </c>
      <c r="BF39" s="139">
        <f t="shared" si="61"/>
        <v>133.67833498065426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514.08020445103352</v>
      </c>
      <c r="BN39" s="139">
        <f t="shared" si="62"/>
        <v>922.82718955097027</v>
      </c>
      <c r="BO39" s="139">
        <f t="shared" si="62"/>
        <v>0</v>
      </c>
      <c r="BP39" s="139">
        <f t="shared" si="62"/>
        <v>141.30155686966839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1807.3637792069865</v>
      </c>
      <c r="F41" s="165">
        <f>SUM(F36:F39)</f>
        <v>1757.3119195752529</v>
      </c>
      <c r="G41" s="165">
        <f>SUM(G36:G39)</f>
        <v>1285.5658372212572</v>
      </c>
      <c r="H41" s="165">
        <f>SUM(H36:H39)</f>
        <v>1411.758463996503</v>
      </c>
      <c r="K41" s="129"/>
      <c r="M41" s="128"/>
      <c r="N41" s="120" t="s">
        <v>195</v>
      </c>
      <c r="O41" s="165">
        <f>SUM(O36:O39)</f>
        <v>1218.4469597169182</v>
      </c>
      <c r="P41" s="165">
        <f>SUM(P36:P39)</f>
        <v>1477.5747881101449</v>
      </c>
      <c r="Q41" s="165">
        <f>SUM(Q36:Q39)</f>
        <v>2055.1298737868819</v>
      </c>
      <c r="R41" s="165">
        <f>SUM(R36:R39)</f>
        <v>1908.0581834632578</v>
      </c>
      <c r="U41" s="129"/>
      <c r="W41" s="128"/>
      <c r="X41" s="120" t="s">
        <v>195</v>
      </c>
      <c r="Y41" s="165">
        <f>SUM(Y36:Y39)</f>
        <v>1294.9482887851541</v>
      </c>
      <c r="Z41" s="165">
        <f>SUM(Z36:Z39)</f>
        <v>1568.2091317385966</v>
      </c>
      <c r="AA41" s="165">
        <f>SUM(AA36:AA39)</f>
        <v>2190.0614029237045</v>
      </c>
      <c r="AB41" s="165">
        <f>SUM(AB36:AB39)</f>
        <v>2033.4162659738563</v>
      </c>
      <c r="AE41" s="129"/>
      <c r="AG41" s="128"/>
      <c r="AH41" s="120" t="s">
        <v>195</v>
      </c>
      <c r="AI41" s="165">
        <f>SUM(AI36:AI39)</f>
        <v>1375.6891299594536</v>
      </c>
      <c r="AJ41" s="165">
        <f>SUM(AJ36:AJ39)</f>
        <v>1667.6502146196767</v>
      </c>
      <c r="AK41" s="165">
        <f>SUM(AK36:AK39)</f>
        <v>2333.9782178729479</v>
      </c>
      <c r="AL41" s="165">
        <f>SUM(AL36:AL39)</f>
        <v>2169.2688522208264</v>
      </c>
      <c r="AO41" s="129"/>
      <c r="AQ41" s="128"/>
      <c r="AR41" s="120" t="s">
        <v>195</v>
      </c>
      <c r="AS41" s="165">
        <f>SUM(AS36:AS39)</f>
        <v>1463.5427641793731</v>
      </c>
      <c r="AT41" s="165">
        <f>SUM(AT36:AT39)</f>
        <v>1773.6832893817382</v>
      </c>
      <c r="AU41" s="165">
        <f>SUM(AU36:AU39)</f>
        <v>2489.3447042884563</v>
      </c>
      <c r="AV41" s="165">
        <f>SUM(AV36:AV39)</f>
        <v>2314.9808986400562</v>
      </c>
      <c r="AY41" s="129"/>
      <c r="BA41" s="128"/>
      <c r="BB41" s="120" t="s">
        <v>195</v>
      </c>
      <c r="BC41" s="165">
        <f>SUM(BC36:BC39)</f>
        <v>1558.1907829147426</v>
      </c>
      <c r="BD41" s="165">
        <f>SUM(BD36:BD39)</f>
        <v>1887.8025554275409</v>
      </c>
      <c r="BE41" s="165">
        <f>SUM(BE36:BE39)</f>
        <v>2656.4192241154574</v>
      </c>
      <c r="BF41" s="165">
        <f>SUM(BF36:BF39)</f>
        <v>2471.7970815856606</v>
      </c>
      <c r="BI41" s="129"/>
      <c r="BK41" s="128"/>
      <c r="BL41" s="120" t="s">
        <v>195</v>
      </c>
      <c r="BM41" s="165">
        <f>SUM(BM36:BM39)</f>
        <v>1660.1596729535527</v>
      </c>
      <c r="BN41" s="165">
        <f>SUM(BN36:BN39)</f>
        <v>2010.6298403911546</v>
      </c>
      <c r="BO41" s="165">
        <f>SUM(BO36:BO39)</f>
        <v>2836.0887490805444</v>
      </c>
      <c r="BP41" s="165">
        <f>SUM(BP36:BP39)</f>
        <v>2640.5665879407375</v>
      </c>
      <c r="BS41" s="129"/>
    </row>
    <row r="42" spans="3:71" x14ac:dyDescent="0.3">
      <c r="C42" s="128"/>
      <c r="D42" s="120" t="s">
        <v>194</v>
      </c>
      <c r="E42" s="120">
        <f>E40/E41</f>
        <v>1.1342486905981233</v>
      </c>
      <c r="F42" s="120">
        <f>F40/F41</f>
        <v>1.1665544273412147</v>
      </c>
      <c r="G42" s="120">
        <f>G40/G41</f>
        <v>0.81987244019972916</v>
      </c>
      <c r="H42" s="120">
        <f>H40/H41</f>
        <v>0.78483680336039729</v>
      </c>
      <c r="K42" s="129"/>
      <c r="M42" s="128"/>
      <c r="N42" s="120" t="s">
        <v>194</v>
      </c>
      <c r="O42" s="120">
        <f>O40/O41</f>
        <v>1.0899222115261327</v>
      </c>
      <c r="P42" s="120">
        <f>P40/P41</f>
        <v>1.1224175042573981</v>
      </c>
      <c r="Q42" s="120">
        <f>Q40/Q41</f>
        <v>0.93318240210289205</v>
      </c>
      <c r="R42" s="120">
        <f>R40/R41</f>
        <v>0.91974688038696395</v>
      </c>
      <c r="U42" s="129"/>
      <c r="W42" s="128"/>
      <c r="X42" s="120" t="s">
        <v>194</v>
      </c>
      <c r="Y42" s="120">
        <f>Y40/Y41</f>
        <v>1.0255331556195351</v>
      </c>
      <c r="Z42" s="120">
        <f>Z40/Z41</f>
        <v>1.0575476015661214</v>
      </c>
      <c r="AA42" s="120">
        <f>AA40/AA41</f>
        <v>0.87568824768730336</v>
      </c>
      <c r="AB42" s="120">
        <f>AB40/AB41</f>
        <v>0.86304540354243031</v>
      </c>
      <c r="AE42" s="129"/>
      <c r="AG42" s="128"/>
      <c r="AH42" s="120" t="s">
        <v>194</v>
      </c>
      <c r="AI42" s="120">
        <f>AI40/AI41</f>
        <v>1.092688150029806</v>
      </c>
      <c r="AJ42" s="120">
        <f>AJ40/AJ41</f>
        <v>1.1283789991851245</v>
      </c>
      <c r="AK42" s="120">
        <f>AK40/AK41</f>
        <v>0.93062946560883275</v>
      </c>
      <c r="AL42" s="120">
        <f>AL40/AL41</f>
        <v>0.9171647029363682</v>
      </c>
      <c r="AO42" s="129"/>
      <c r="AQ42" s="128"/>
      <c r="AR42" s="120" t="s">
        <v>194</v>
      </c>
      <c r="AS42" s="120">
        <f>AS40/AS41</f>
        <v>1.0939816662654069</v>
      </c>
      <c r="AT42" s="120">
        <f>AT40/AT41</f>
        <v>1.1312118189616223</v>
      </c>
      <c r="AU42" s="120">
        <f>AU40/AU41</f>
        <v>0.92942404217097163</v>
      </c>
      <c r="AV42" s="120">
        <f>AV40/AV41</f>
        <v>0.91594465788793222</v>
      </c>
      <c r="AY42" s="129"/>
      <c r="BA42" s="128"/>
      <c r="BB42" s="120" t="s">
        <v>194</v>
      </c>
      <c r="BC42" s="120">
        <f>BC40/BC41</f>
        <v>1.0952176288020801</v>
      </c>
      <c r="BD42" s="120">
        <f>BD40/BD41</f>
        <v>1.1339462722082758</v>
      </c>
      <c r="BE42" s="120">
        <f>BE40/BE41</f>
        <v>0.92826419685503669</v>
      </c>
      <c r="BF42" s="120">
        <f>BF40/BF41</f>
        <v>0.91477011540592001</v>
      </c>
      <c r="BI42" s="129"/>
      <c r="BK42" s="128"/>
      <c r="BL42" s="120" t="s">
        <v>194</v>
      </c>
      <c r="BM42" s="120">
        <f>BM40/BM41</f>
        <v>1.162754679353021</v>
      </c>
      <c r="BN42" s="120">
        <f>BN40/BN41</f>
        <v>1.2053721570823803</v>
      </c>
      <c r="BO42" s="120">
        <f>BO40/BO41</f>
        <v>0.98326194103938114</v>
      </c>
      <c r="BP42" s="120">
        <f>BP40/BP41</f>
        <v>0.96893543892429579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1166.5112973879</v>
      </c>
      <c r="F47" s="139">
        <f t="shared" ref="F47:H47" si="63">F36*F$42</f>
        <v>0</v>
      </c>
      <c r="G47" s="139">
        <f t="shared" si="63"/>
        <v>459.87521483645963</v>
      </c>
      <c r="H47" s="139">
        <f t="shared" si="63"/>
        <v>361.53136820967967</v>
      </c>
      <c r="I47" s="120">
        <f>I36</f>
        <v>2050</v>
      </c>
      <c r="J47" s="165">
        <f>SUM(E47:H47)</f>
        <v>1987.9178804340393</v>
      </c>
      <c r="K47" s="129">
        <f>I47/J47</f>
        <v>1.0312297203908674</v>
      </c>
      <c r="L47" s="150"/>
      <c r="M47" s="128"/>
      <c r="N47" s="4" t="s">
        <v>11</v>
      </c>
      <c r="O47" s="139">
        <f>O36*O$42</f>
        <v>514.16198371966868</v>
      </c>
      <c r="P47" s="139">
        <f t="shared" ref="P47:R47" si="64">P36*P$42</f>
        <v>0</v>
      </c>
      <c r="Q47" s="139">
        <f t="shared" si="64"/>
        <v>933.20110873141368</v>
      </c>
      <c r="R47" s="139">
        <f t="shared" si="64"/>
        <v>657.60485263147882</v>
      </c>
      <c r="S47" s="120">
        <f>S36</f>
        <v>2186.7465511512801</v>
      </c>
      <c r="T47" s="165">
        <f>SUM(O47:R47)</f>
        <v>2104.9679450825611</v>
      </c>
      <c r="U47" s="129">
        <f>S47/T47</f>
        <v>1.0388502857061377</v>
      </c>
      <c r="W47" s="128"/>
      <c r="X47" s="4" t="s">
        <v>11</v>
      </c>
      <c r="Y47" s="139">
        <f>Y36*Y$42</f>
        <v>518.35701361481983</v>
      </c>
      <c r="Z47" s="139">
        <f t="shared" ref="Z47:AB47" si="65">Z36*Z$42</f>
        <v>0</v>
      </c>
      <c r="AA47" s="139">
        <f t="shared" si="65"/>
        <v>933.69983628293562</v>
      </c>
      <c r="AB47" s="139">
        <f t="shared" si="65"/>
        <v>657.8500613411278</v>
      </c>
      <c r="AC47" s="120">
        <f>AC36</f>
        <v>2333.9408020800124</v>
      </c>
      <c r="AD47" s="165">
        <f>SUM(Y47:AB47)</f>
        <v>2109.9069112388834</v>
      </c>
      <c r="AE47" s="129">
        <f>AC47/AD47</f>
        <v>1.1061818839721143</v>
      </c>
      <c r="AG47" s="128"/>
      <c r="AH47" s="4" t="s">
        <v>11</v>
      </c>
      <c r="AI47" s="139">
        <f>AI36*AI$42</f>
        <v>591.72808246522936</v>
      </c>
      <c r="AJ47" s="139">
        <f t="shared" ref="AJ47:AL47" si="66">AJ36*AJ$42</f>
        <v>0</v>
      </c>
      <c r="AK47" s="139">
        <f t="shared" si="66"/>
        <v>1058.2752899955992</v>
      </c>
      <c r="AL47" s="139">
        <f t="shared" si="66"/>
        <v>746.28685685286734</v>
      </c>
      <c r="AM47" s="120">
        <f>AM36</f>
        <v>2492.3840399622668</v>
      </c>
      <c r="AN47" s="165">
        <f>SUM(AI47:AL47)</f>
        <v>2396.2902293136958</v>
      </c>
      <c r="AO47" s="129">
        <f>AM47/AN47</f>
        <v>1.0401010735148273</v>
      </c>
      <c r="BA47" s="128"/>
      <c r="BB47" s="4" t="s">
        <v>11</v>
      </c>
      <c r="BC47" s="139">
        <f>BC36*BC$42</f>
        <v>682.13770332275828</v>
      </c>
      <c r="BD47" s="139">
        <f t="shared" ref="BD47:BF47" si="67">BD36*BD$42</f>
        <v>0</v>
      </c>
      <c r="BE47" s="139">
        <f t="shared" si="67"/>
        <v>1202.7745343667868</v>
      </c>
      <c r="BF47" s="139">
        <f t="shared" si="67"/>
        <v>848.88659056352799</v>
      </c>
      <c r="BG47" s="120">
        <f>BG36</f>
        <v>2846.535435076155</v>
      </c>
      <c r="BH47" s="165">
        <f>SUM(BC47:BF47)</f>
        <v>2733.7988282530732</v>
      </c>
      <c r="BI47" s="129">
        <f>BG47/BH47</f>
        <v>1.0412380770881819</v>
      </c>
      <c r="BK47" s="128"/>
      <c r="BL47" s="4" t="s">
        <v>11</v>
      </c>
      <c r="BM47" s="139">
        <f>BM36*BM$42</f>
        <v>777.15878124149867</v>
      </c>
      <c r="BN47" s="139">
        <f t="shared" ref="BN47:BP47" si="68">BN36*BN$42</f>
        <v>0</v>
      </c>
      <c r="BO47" s="139">
        <f t="shared" si="68"/>
        <v>1360.905324239025</v>
      </c>
      <c r="BP47" s="139">
        <f t="shared" si="68"/>
        <v>960.91684028820112</v>
      </c>
      <c r="BQ47" s="120">
        <f>BQ36</f>
        <v>3044.1735794193137</v>
      </c>
      <c r="BR47" s="165">
        <f>SUM(BM47:BP47)</f>
        <v>3098.9809457687247</v>
      </c>
      <c r="BS47" s="129">
        <f>BQ47/BR47</f>
        <v>0.98231439066308435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510.7081412565035</v>
      </c>
      <c r="G48" s="139">
        <f t="shared" si="69"/>
        <v>569.15796613518319</v>
      </c>
      <c r="H48" s="139">
        <f t="shared" si="69"/>
        <v>720.48409037145927</v>
      </c>
      <c r="I48" s="120">
        <f>I37</f>
        <v>2050</v>
      </c>
      <c r="J48" s="165">
        <f>SUM(E48:H48)</f>
        <v>1800.3501977631458</v>
      </c>
      <c r="K48" s="129">
        <f>I48/J48</f>
        <v>1.1386673562438201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178.85767184327921</v>
      </c>
      <c r="Q48" s="139">
        <f t="shared" si="70"/>
        <v>879.45206198841572</v>
      </c>
      <c r="R48" s="139">
        <f t="shared" si="70"/>
        <v>997.90116613538441</v>
      </c>
      <c r="S48" s="120">
        <f>S37</f>
        <v>2186.7465511512801</v>
      </c>
      <c r="T48" s="165">
        <f>SUM(O48:R48)</f>
        <v>2056.2108999670795</v>
      </c>
      <c r="U48" s="129">
        <f>S48/T48</f>
        <v>1.0634835907086624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181.07908309974511</v>
      </c>
      <c r="AA48" s="139">
        <f t="shared" si="71"/>
        <v>880.40797857457096</v>
      </c>
      <c r="AB48" s="139">
        <f t="shared" si="71"/>
        <v>998.8245353729867</v>
      </c>
      <c r="AC48" s="120">
        <f>AC37</f>
        <v>2333.9408020800124</v>
      </c>
      <c r="AD48" s="165">
        <f>SUM(Y48:AB48)</f>
        <v>2060.3115970473027</v>
      </c>
      <c r="AE48" s="129">
        <f>AC48/AD48</f>
        <v>1.1328096223041486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208.04753648380287</v>
      </c>
      <c r="AK48" s="139">
        <f t="shared" si="72"/>
        <v>998.00856970942561</v>
      </c>
      <c r="AL48" s="139">
        <f t="shared" si="72"/>
        <v>1133.253328560975</v>
      </c>
      <c r="AM48" s="120">
        <f>AM37</f>
        <v>2492.3840399622668</v>
      </c>
      <c r="AN48" s="165">
        <f>SUM(AI48:AL48)</f>
        <v>2339.3094347542037</v>
      </c>
      <c r="AO48" s="129">
        <f>AM48/AN48</f>
        <v>1.0654358089331379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242.21664791201718</v>
      </c>
      <c r="BE48" s="139">
        <f t="shared" si="73"/>
        <v>1135.0718926519073</v>
      </c>
      <c r="BF48" s="139">
        <f t="shared" si="73"/>
        <v>1289.9545651010787</v>
      </c>
      <c r="BG48" s="120">
        <f>BG37</f>
        <v>2846.535435076155</v>
      </c>
      <c r="BH48" s="165">
        <f>SUM(BC48:BF48)</f>
        <v>2667.243105665003</v>
      </c>
      <c r="BI48" s="129">
        <f>BG48/BH48</f>
        <v>1.0672200929230446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277.24432085735748</v>
      </c>
      <c r="BO48" s="139">
        <f t="shared" si="74"/>
        <v>1284.7552543202255</v>
      </c>
      <c r="BP48" s="139">
        <f t="shared" si="74"/>
        <v>1460.709619580789</v>
      </c>
      <c r="BQ48" s="120">
        <f>BQ37</f>
        <v>3044.1735794193137</v>
      </c>
      <c r="BR48" s="165">
        <f>SUM(BM48:BP48)</f>
        <v>3022.7091947583722</v>
      </c>
      <c r="BS48" s="129">
        <f>BQ48/BR48</f>
        <v>1.007101041905772</v>
      </c>
    </row>
    <row r="49" spans="3:71" x14ac:dyDescent="0.3">
      <c r="C49" s="128"/>
      <c r="D49" s="4" t="s">
        <v>13</v>
      </c>
      <c r="E49" s="139">
        <f t="shared" ref="E49:H49" si="75">E38*E$42</f>
        <v>430.89213451230711</v>
      </c>
      <c r="F49" s="139">
        <f t="shared" si="75"/>
        <v>750.859531490015</v>
      </c>
      <c r="G49" s="139">
        <f t="shared" si="75"/>
        <v>24.966819028356944</v>
      </c>
      <c r="H49" s="139">
        <f t="shared" si="75"/>
        <v>0</v>
      </c>
      <c r="I49" s="120">
        <f>I38</f>
        <v>1054</v>
      </c>
      <c r="J49" s="165">
        <f>SUM(E49:H49)</f>
        <v>1206.7184850306789</v>
      </c>
      <c r="K49" s="129">
        <f>I49/J49</f>
        <v>0.87344315436852171</v>
      </c>
      <c r="L49" s="150"/>
      <c r="M49" s="128"/>
      <c r="N49" s="4" t="s">
        <v>13</v>
      </c>
      <c r="O49" s="139">
        <f t="shared" ref="O49:R49" si="76">O38*O$42</f>
        <v>394.20567307996885</v>
      </c>
      <c r="P49" s="139">
        <f t="shared" si="76"/>
        <v>716.7912087297957</v>
      </c>
      <c r="Q49" s="139">
        <f t="shared" si="76"/>
        <v>105.1578615340264</v>
      </c>
      <c r="R49" s="139">
        <f t="shared" si="76"/>
        <v>0</v>
      </c>
      <c r="S49" s="120">
        <f>S38</f>
        <v>1112.9834646689119</v>
      </c>
      <c r="T49" s="165">
        <f>SUM(O49:R49)</f>
        <v>1216.1547433437909</v>
      </c>
      <c r="U49" s="129">
        <f>S49/T49</f>
        <v>0.9151659940977479</v>
      </c>
      <c r="W49" s="128"/>
      <c r="X49" s="4" t="s">
        <v>13</v>
      </c>
      <c r="Y49" s="139">
        <f t="shared" ref="Y49:AB49" si="77">Y38*Y$42</f>
        <v>391.71511950844734</v>
      </c>
      <c r="Z49" s="139">
        <f t="shared" si="77"/>
        <v>714.87822746063409</v>
      </c>
      <c r="AA49" s="139">
        <f t="shared" si="77"/>
        <v>103.70321739634926</v>
      </c>
      <c r="AB49" s="139">
        <f t="shared" si="77"/>
        <v>0</v>
      </c>
      <c r="AC49" s="120">
        <f>AC38</f>
        <v>1176.364579366546</v>
      </c>
      <c r="AD49" s="165">
        <f>SUM(Y49:AB49)</f>
        <v>1210.2965643654306</v>
      </c>
      <c r="AE49" s="129">
        <f>AC49/AD49</f>
        <v>0.97196390868326099</v>
      </c>
      <c r="AG49" s="128"/>
      <c r="AH49" s="4" t="s">
        <v>13</v>
      </c>
      <c r="AI49" s="139">
        <f t="shared" ref="AI49:AL49" si="78">AI38*AI$42</f>
        <v>440.48628424979557</v>
      </c>
      <c r="AJ49" s="139">
        <f t="shared" si="78"/>
        <v>808.97720967783164</v>
      </c>
      <c r="AK49" s="139">
        <f t="shared" si="78"/>
        <v>115.78504193673291</v>
      </c>
      <c r="AL49" s="139">
        <f t="shared" si="78"/>
        <v>0</v>
      </c>
      <c r="AM49" s="120">
        <f>AM38</f>
        <v>1244.4750082359867</v>
      </c>
      <c r="AN49" s="165">
        <f>SUM(AI49:AL49)</f>
        <v>1365.2485358643603</v>
      </c>
      <c r="AO49" s="129">
        <f>AM49/AN49</f>
        <v>0.91153733224704758</v>
      </c>
      <c r="BA49" s="128"/>
      <c r="BB49" s="4" t="s">
        <v>13</v>
      </c>
      <c r="BC49" s="139">
        <f t="shared" ref="BC49:BF49" si="79">BC38*BC$42</f>
        <v>493.96523156237498</v>
      </c>
      <c r="BD49" s="139">
        <f t="shared" si="79"/>
        <v>915.56311088581765</v>
      </c>
      <c r="BE49" s="139">
        <f t="shared" si="79"/>
        <v>128.01243056512041</v>
      </c>
      <c r="BF49" s="139">
        <f t="shared" si="79"/>
        <v>0</v>
      </c>
      <c r="BG49" s="120">
        <f>BG38</f>
        <v>1396.3384616119097</v>
      </c>
      <c r="BH49" s="165">
        <f>SUM(BC49:BF49)</f>
        <v>1537.5407730133131</v>
      </c>
      <c r="BI49" s="129">
        <f>BG49/BH49</f>
        <v>0.90816353368979519</v>
      </c>
      <c r="BK49" s="128"/>
      <c r="BL49" s="4" t="s">
        <v>13</v>
      </c>
      <c r="BM49" s="139">
        <f t="shared" ref="BM49:BP49" si="80">BM38*BM$42</f>
        <v>555.45048367022866</v>
      </c>
      <c r="BN49" s="139">
        <f t="shared" si="80"/>
        <v>1033.9627068658071</v>
      </c>
      <c r="BO49" s="139">
        <f t="shared" si="80"/>
        <v>142.95754982163609</v>
      </c>
      <c r="BP49" s="139">
        <f t="shared" si="80"/>
        <v>0</v>
      </c>
      <c r="BQ49" s="120">
        <f>BQ38</f>
        <v>1480.8887406556896</v>
      </c>
      <c r="BR49" s="165">
        <f>SUM(BM49:BP49)</f>
        <v>1732.370740357672</v>
      </c>
      <c r="BS49" s="129">
        <f>BQ49/BR49</f>
        <v>0.85483361393528245</v>
      </c>
    </row>
    <row r="50" spans="3:71" x14ac:dyDescent="0.3">
      <c r="C50" s="128"/>
      <c r="D50" s="4" t="s">
        <v>14</v>
      </c>
      <c r="E50" s="139">
        <f t="shared" ref="E50:H50" si="81">E39*E$42</f>
        <v>452.59656809979299</v>
      </c>
      <c r="F50" s="139">
        <f t="shared" si="81"/>
        <v>788.43232725348173</v>
      </c>
      <c r="G50" s="139">
        <f t="shared" si="81"/>
        <v>0</v>
      </c>
      <c r="H50" s="139">
        <f t="shared" si="81"/>
        <v>25.984541418861067</v>
      </c>
      <c r="I50" s="120">
        <f>I39</f>
        <v>1108</v>
      </c>
      <c r="J50" s="165">
        <f>SUM(E50:H50)</f>
        <v>1267.0134367721357</v>
      </c>
      <c r="K50" s="129">
        <f>I50/J50</f>
        <v>0.87449743455188533</v>
      </c>
      <c r="L50" s="150"/>
      <c r="M50" s="128"/>
      <c r="N50" s="4" t="s">
        <v>14</v>
      </c>
      <c r="O50" s="139">
        <f t="shared" ref="O50:R50" si="82">O39*O$42</f>
        <v>419.64474816231848</v>
      </c>
      <c r="P50" s="139">
        <f t="shared" si="82"/>
        <v>762.80692545116767</v>
      </c>
      <c r="Q50" s="139">
        <f t="shared" si="82"/>
        <v>0</v>
      </c>
      <c r="R50" s="139">
        <f t="shared" si="82"/>
        <v>99.424543070285594</v>
      </c>
      <c r="S50" s="120">
        <f>S39</f>
        <v>1172.7332381057306</v>
      </c>
      <c r="T50" s="165">
        <f>SUM(O50:R50)</f>
        <v>1281.8762166837716</v>
      </c>
      <c r="U50" s="129">
        <f>S50/T50</f>
        <v>0.9148568503280331</v>
      </c>
      <c r="W50" s="128"/>
      <c r="X50" s="4" t="s">
        <v>14</v>
      </c>
      <c r="Y50" s="139">
        <f t="shared" ref="Y50:AB50" si="83">Y39*Y$42</f>
        <v>417.94027183868894</v>
      </c>
      <c r="Z50" s="139">
        <f t="shared" si="83"/>
        <v>762.49849546386326</v>
      </c>
      <c r="AA50" s="139">
        <f t="shared" si="83"/>
        <v>0</v>
      </c>
      <c r="AB50" s="139">
        <f t="shared" si="83"/>
        <v>98.255965123034116</v>
      </c>
      <c r="AC50" s="120">
        <f>AC39</f>
        <v>1242.3889058947407</v>
      </c>
      <c r="AD50" s="165">
        <f>SUM(Y50:AB50)</f>
        <v>1278.6947324255862</v>
      </c>
      <c r="AE50" s="129">
        <f>AC50/AD50</f>
        <v>0.97160711965867252</v>
      </c>
      <c r="AG50" s="128"/>
      <c r="AH50" s="4" t="s">
        <v>14</v>
      </c>
      <c r="AI50" s="139">
        <f t="shared" ref="AI50:AL50" si="84">AI39*AI$42</f>
        <v>470.98484371648368</v>
      </c>
      <c r="AJ50" s="139">
        <f t="shared" si="84"/>
        <v>864.71673400177428</v>
      </c>
      <c r="AK50" s="139">
        <f t="shared" si="84"/>
        <v>0</v>
      </c>
      <c r="AL50" s="139">
        <f t="shared" si="84"/>
        <v>110.03663702238829</v>
      </c>
      <c r="AM50" s="120">
        <f>AM39</f>
        <v>1317.3433265123847</v>
      </c>
      <c r="AN50" s="165">
        <f>SUM(AI50:AL50)</f>
        <v>1445.7382147406463</v>
      </c>
      <c r="AO50" s="129">
        <f>AM50/AN50</f>
        <v>0.91119077650493274</v>
      </c>
      <c r="BA50" s="128"/>
      <c r="BB50" s="4" t="s">
        <v>14</v>
      </c>
      <c r="BC50" s="139">
        <f t="shared" ref="BC50:BF50" si="85">BC39*BC$42</f>
        <v>530.45507960000782</v>
      </c>
      <c r="BD50" s="139">
        <f t="shared" si="85"/>
        <v>982.88691159448229</v>
      </c>
      <c r="BE50" s="139">
        <f t="shared" si="85"/>
        <v>0</v>
      </c>
      <c r="BF50" s="139">
        <f t="shared" si="85"/>
        <v>122.28494591752433</v>
      </c>
      <c r="BG50" s="120">
        <f>BG39</f>
        <v>1484.8003122791824</v>
      </c>
      <c r="BH50" s="165">
        <f>SUM(BC50:BF50)</f>
        <v>1635.6269371120145</v>
      </c>
      <c r="BI50" s="129">
        <f>BG50/BH50</f>
        <v>0.90778665879693643</v>
      </c>
      <c r="BK50" s="128"/>
      <c r="BL50" s="4" t="s">
        <v>14</v>
      </c>
      <c r="BM50" s="139">
        <f t="shared" ref="BM50:BP50" si="86">BM39*BM$42</f>
        <v>597.749163288197</v>
      </c>
      <c r="BN50" s="139">
        <f t="shared" si="86"/>
        <v>1112.3502000833237</v>
      </c>
      <c r="BO50" s="139">
        <f t="shared" si="86"/>
        <v>0</v>
      </c>
      <c r="BP50" s="139">
        <f t="shared" si="86"/>
        <v>136.91208602619849</v>
      </c>
      <c r="BQ50" s="120">
        <f>BQ39</f>
        <v>1578.2089508716722</v>
      </c>
      <c r="BR50" s="165">
        <f>SUM(BM50:BP50)</f>
        <v>1847.0114493977192</v>
      </c>
      <c r="BS50" s="129">
        <f>BQ50/BR50</f>
        <v>0.85446625216443617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2172.0689016417577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2465.8588575838144</v>
      </c>
      <c r="BF52" s="165">
        <f>SUM(BF47:BF50)</f>
        <v>2261.1261015821315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1.0000000000000002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0.99999999999999978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1.0000000000000002</v>
      </c>
      <c r="BF53" s="120">
        <f>BF51/BF52</f>
        <v>0.99999999999999978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1202.941119038112</v>
      </c>
      <c r="F58" s="139">
        <f t="shared" ref="F58:H58" si="87">F47*$K47</f>
        <v>0</v>
      </c>
      <c r="G58" s="139">
        <f t="shared" si="87"/>
        <v>474.23698921049231</v>
      </c>
      <c r="H58" s="139">
        <f t="shared" si="87"/>
        <v>372.8218917513957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534.13732368641229</v>
      </c>
      <c r="P58" s="139">
        <f t="shared" ref="P58:R58" si="88">P47*$U47</f>
        <v>0</v>
      </c>
      <c r="Q58" s="139">
        <f t="shared" si="88"/>
        <v>969.45623842691361</v>
      </c>
      <c r="R58" s="139">
        <f t="shared" si="88"/>
        <v>683.1529890379544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615.45701380095534</v>
      </c>
      <c r="AJ58" s="139">
        <f t="shared" ref="AJ58:AL58" si="89">AJ47*$AO47</f>
        <v>0</v>
      </c>
      <c r="AK58" s="139">
        <f t="shared" si="89"/>
        <v>1100.7132651986378</v>
      </c>
      <c r="AL58" s="139">
        <f t="shared" si="89"/>
        <v>776.21376096267352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710.26775051713753</v>
      </c>
      <c r="BD58" s="139">
        <f t="shared" ref="BD58:BF58" si="90">BD47*$BI47</f>
        <v>0</v>
      </c>
      <c r="BE58" s="139">
        <f t="shared" si="90"/>
        <v>1252.3746433347064</v>
      </c>
      <c r="BF58" s="139">
        <f t="shared" si="90"/>
        <v>883.89304122431065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763.41425464370809</v>
      </c>
      <c r="BN58" s="139">
        <f t="shared" ref="BN58:BP58" si="91">BN47*$BS47</f>
        <v>0</v>
      </c>
      <c r="BO58" s="139">
        <f t="shared" si="91"/>
        <v>1336.8368843300052</v>
      </c>
      <c r="BP58" s="139">
        <f t="shared" si="91"/>
        <v>943.92244044560061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581.52668901673826</v>
      </c>
      <c r="G59" s="139">
        <f t="shared" si="92"/>
        <v>648.0815965842587</v>
      </c>
      <c r="H59" s="139">
        <f t="shared" si="92"/>
        <v>820.39171439900304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190.21219907768219</v>
      </c>
      <c r="Q59" s="139">
        <f t="shared" si="93"/>
        <v>935.28283673957753</v>
      </c>
      <c r="R59" s="139">
        <f t="shared" si="93"/>
        <v>1061.25151533402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221.66129533016704</v>
      </c>
      <c r="AK59" s="139">
        <f t="shared" si="94"/>
        <v>1063.3140677905658</v>
      </c>
      <c r="AL59" s="139">
        <f t="shared" si="94"/>
        <v>1207.4086768415336</v>
      </c>
      <c r="AM59" s="120">
        <f>AM48</f>
        <v>2492.3840399622668</v>
      </c>
      <c r="AN59" s="165">
        <f>SUM(AI59:AL59)</f>
        <v>2492.3840399622663</v>
      </c>
      <c r="AO59" s="129">
        <f>AM59/AN59</f>
        <v>1.0000000000000002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258.49847349217134</v>
      </c>
      <c r="BE59" s="139">
        <f t="shared" si="95"/>
        <v>1211.3715307503046</v>
      </c>
      <c r="BF59" s="139">
        <f t="shared" si="95"/>
        <v>1376.665430833679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279.21304439790288</v>
      </c>
      <c r="BO59" s="139">
        <f t="shared" si="96"/>
        <v>1293.8783552198142</v>
      </c>
      <c r="BP59" s="139">
        <f t="shared" si="96"/>
        <v>1471.0821798015963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376.35978516101488</v>
      </c>
      <c r="F60" s="139">
        <f t="shared" si="97"/>
        <v>655.83311767230907</v>
      </c>
      <c r="G60" s="139">
        <f t="shared" si="97"/>
        <v>21.807097166676119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360.76362668320149</v>
      </c>
      <c r="P60" s="139">
        <f t="shared" si="98"/>
        <v>655.98293909772974</v>
      </c>
      <c r="Q60" s="139">
        <f t="shared" si="98"/>
        <v>96.236898887980587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401.51969243647335</v>
      </c>
      <c r="AJ60" s="139">
        <f t="shared" si="99"/>
        <v>737.41292755839106</v>
      </c>
      <c r="AK60" s="139">
        <f t="shared" si="99"/>
        <v>105.54238824112204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448.60121021558439</v>
      </c>
      <c r="BD60" s="139">
        <f t="shared" si="100"/>
        <v>831.48103009808597</v>
      </c>
      <c r="BE60" s="139">
        <f t="shared" si="100"/>
        <v>116.2562212982393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474.81774431792218</v>
      </c>
      <c r="BN60" s="139">
        <f t="shared" si="101"/>
        <v>883.866077384405</v>
      </c>
      <c r="BO60" s="139">
        <f t="shared" si="101"/>
        <v>122.20491895336238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395.79453769025662</v>
      </c>
      <c r="F61" s="139">
        <f t="shared" si="102"/>
        <v>689.48204750094226</v>
      </c>
      <c r="G61" s="139">
        <f t="shared" si="102"/>
        <v>0</v>
      </c>
      <c r="H61" s="139">
        <f t="shared" si="102"/>
        <v>22.723414808801209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383.91487256047935</v>
      </c>
      <c r="P61" s="139">
        <f t="shared" si="103"/>
        <v>697.859141226666</v>
      </c>
      <c r="Q61" s="139">
        <f t="shared" si="103"/>
        <v>0</v>
      </c>
      <c r="R61" s="139">
        <f t="shared" si="103"/>
        <v>90.959224318585342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429.15704546807717</v>
      </c>
      <c r="AJ61" s="139">
        <f t="shared" si="104"/>
        <v>787.9219123118861</v>
      </c>
      <c r="AK61" s="139">
        <f t="shared" si="104"/>
        <v>0</v>
      </c>
      <c r="AL61" s="139">
        <f t="shared" si="104"/>
        <v>100.26436873242142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481.54004435195407</v>
      </c>
      <c r="BD61" s="139">
        <f t="shared" si="105"/>
        <v>892.25162545159492</v>
      </c>
      <c r="BE61" s="139">
        <f t="shared" si="105"/>
        <v>0</v>
      </c>
      <c r="BF61" s="139">
        <f t="shared" si="105"/>
        <v>111.00864247563348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510.75648728929326</v>
      </c>
      <c r="BN61" s="139">
        <f t="shared" si="106"/>
        <v>950.46570655955827</v>
      </c>
      <c r="BO61" s="139">
        <f t="shared" si="106"/>
        <v>0</v>
      </c>
      <c r="BP61" s="139">
        <f t="shared" si="106"/>
        <v>116.9867570228207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1975.0954418893834</v>
      </c>
      <c r="F63" s="165">
        <f>SUM(F58:F61)</f>
        <v>1926.8418541899896</v>
      </c>
      <c r="G63" s="165">
        <f>SUM(G58:G61)</f>
        <v>1144.1256829614272</v>
      </c>
      <c r="H63" s="165">
        <f>SUM(H58:H61)</f>
        <v>1215.9370209592</v>
      </c>
      <c r="K63" s="129"/>
      <c r="M63" s="128"/>
      <c r="N63" s="120" t="s">
        <v>195</v>
      </c>
      <c r="O63" s="165">
        <f>SUM(O58:O61)</f>
        <v>1278.8158229300932</v>
      </c>
      <c r="P63" s="165">
        <f>SUM(P58:P61)</f>
        <v>1544.054279402078</v>
      </c>
      <c r="Q63" s="165">
        <f>SUM(Q58:Q61)</f>
        <v>2000.9759740544716</v>
      </c>
      <c r="R63" s="165">
        <f>SUM(R58:R61)</f>
        <v>1835.3637286905596</v>
      </c>
      <c r="U63" s="129"/>
      <c r="AG63" s="128"/>
      <c r="AH63" s="120" t="s">
        <v>195</v>
      </c>
      <c r="AI63" s="165">
        <f>SUM(AI58:AI61)</f>
        <v>1446.1337517055058</v>
      </c>
      <c r="AJ63" s="165">
        <f>SUM(AJ58:AJ61)</f>
        <v>1746.9961352004443</v>
      </c>
      <c r="AK63" s="165">
        <f>SUM(AK58:AK61)</f>
        <v>2269.5697212303253</v>
      </c>
      <c r="AL63" s="165">
        <f>SUM(AL58:AL61)</f>
        <v>2083.8868065366287</v>
      </c>
      <c r="AO63" s="129"/>
      <c r="BA63" s="128"/>
      <c r="BB63" s="120" t="s">
        <v>195</v>
      </c>
      <c r="BC63" s="165">
        <f>SUM(BC58:BC61)</f>
        <v>1640.409005084676</v>
      </c>
      <c r="BD63" s="165">
        <f>SUM(BD58:BD61)</f>
        <v>1982.2311290418522</v>
      </c>
      <c r="BE63" s="165">
        <f>SUM(BE58:BE61)</f>
        <v>2580.0023953832506</v>
      </c>
      <c r="BF63" s="165">
        <f>SUM(BF58:BF61)</f>
        <v>2371.5671145336232</v>
      </c>
      <c r="BI63" s="129"/>
      <c r="BK63" s="128"/>
      <c r="BL63" s="120" t="s">
        <v>195</v>
      </c>
      <c r="BM63" s="165">
        <f>SUM(BM58:BM61)</f>
        <v>1748.9884862509236</v>
      </c>
      <c r="BN63" s="165">
        <f>SUM(BN58:BN61)</f>
        <v>2113.5448283418664</v>
      </c>
      <c r="BO63" s="165">
        <f>SUM(BO58:BO61)</f>
        <v>2752.9201585031819</v>
      </c>
      <c r="BP63" s="165">
        <f>SUM(BP58:BP61)</f>
        <v>2531.9913772700174</v>
      </c>
      <c r="BS63" s="129"/>
    </row>
    <row r="64" spans="3:71" x14ac:dyDescent="0.3">
      <c r="C64" s="128"/>
      <c r="D64" s="120" t="s">
        <v>194</v>
      </c>
      <c r="E64" s="120">
        <f>E62/E63</f>
        <v>1.0379245258340339</v>
      </c>
      <c r="F64" s="120">
        <f>F62/F63</f>
        <v>1.0639171012100439</v>
      </c>
      <c r="G64" s="120">
        <f>G62/G63</f>
        <v>0.92122746276602407</v>
      </c>
      <c r="H64" s="120">
        <f>H62/H63</f>
        <v>0.91123140499986321</v>
      </c>
      <c r="K64" s="129"/>
      <c r="M64" s="128"/>
      <c r="N64" s="120" t="s">
        <v>194</v>
      </c>
      <c r="O64" s="120">
        <f>O62/O63</f>
        <v>1.0384704201728916</v>
      </c>
      <c r="P64" s="120">
        <f>P62/P63</f>
        <v>1.0740916482977954</v>
      </c>
      <c r="Q64" s="120">
        <f>Q62/Q63</f>
        <v>0.95843781090879221</v>
      </c>
      <c r="R64" s="120">
        <f>R62/R63</f>
        <v>0.95617589821784477</v>
      </c>
      <c r="U64" s="129"/>
      <c r="AG64" s="128"/>
      <c r="AH64" s="120" t="s">
        <v>194</v>
      </c>
      <c r="AI64" s="120">
        <f>AI62/AI63</f>
        <v>1.0394607059400296</v>
      </c>
      <c r="AJ64" s="120">
        <f>AJ62/AJ63</f>
        <v>1.0771297327154672</v>
      </c>
      <c r="AK64" s="120">
        <f>AK62/AK63</f>
        <v>0.95703995401572717</v>
      </c>
      <c r="AL64" s="120">
        <f>AL62/AL63</f>
        <v>0.95474323086812041</v>
      </c>
      <c r="AO64" s="129"/>
      <c r="BA64" s="128"/>
      <c r="BB64" s="120" t="s">
        <v>194</v>
      </c>
      <c r="BC64" s="120">
        <f>BC62/BC63</f>
        <v>1.0403247051164843</v>
      </c>
      <c r="BD64" s="120">
        <f>BD62/BD63</f>
        <v>1.0799278848108129</v>
      </c>
      <c r="BE64" s="120">
        <f>BE62/BE63</f>
        <v>0.95575835975823575</v>
      </c>
      <c r="BF64" s="120">
        <f>BF62/BF63</f>
        <v>0.95343120914661073</v>
      </c>
      <c r="BI64" s="129"/>
      <c r="BK64" s="128"/>
      <c r="BL64" s="120" t="s">
        <v>194</v>
      </c>
      <c r="BM64" s="120">
        <f>BM62/BM63</f>
        <v>1.1036999061885076</v>
      </c>
      <c r="BN64" s="120">
        <f>BN62/BN63</f>
        <v>1.14667888530561</v>
      </c>
      <c r="BO64" s="120">
        <f>BO62/BO63</f>
        <v>1.0129673102822983</v>
      </c>
      <c r="BP64" s="120">
        <f>BP62/BP63</f>
        <v>1.0104846994596777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1248.5620905838946</v>
      </c>
      <c r="F69" s="139">
        <f t="shared" ref="F69:H69" si="107">F58*F$64</f>
        <v>0</v>
      </c>
      <c r="G69" s="139">
        <f t="shared" si="107"/>
        <v>436.88013832018015</v>
      </c>
      <c r="H69" s="139">
        <f t="shared" si="107"/>
        <v>339.72701623533123</v>
      </c>
      <c r="I69" s="120">
        <f>I58</f>
        <v>2050</v>
      </c>
      <c r="J69" s="165">
        <f>SUM(E69:H69)</f>
        <v>2025.169245139406</v>
      </c>
      <c r="K69" s="129">
        <f>I69/J69</f>
        <v>1.0122610764113618</v>
      </c>
      <c r="M69" s="128"/>
      <c r="N69" s="4" t="s">
        <v>11</v>
      </c>
      <c r="O69" s="139">
        <f>O58*O$64</f>
        <v>554.68581095865238</v>
      </c>
      <c r="P69" s="139">
        <f t="shared" ref="P69:R69" si="108">P58*P$64</f>
        <v>0</v>
      </c>
      <c r="Q69" s="139">
        <f t="shared" si="108"/>
        <v>929.16351492976321</v>
      </c>
      <c r="R69" s="139">
        <f t="shared" si="108"/>
        <v>653.21442291357152</v>
      </c>
      <c r="S69" s="120">
        <f>S58</f>
        <v>2186.7465511512801</v>
      </c>
      <c r="T69" s="165">
        <f>SUM(O69:R69)</f>
        <v>2137.063748801987</v>
      </c>
      <c r="U69" s="129">
        <f>S69/T69</f>
        <v>1.0232481611169273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618.69618925496286</v>
      </c>
      <c r="G70" s="139">
        <f t="shared" si="109"/>
        <v>597.03056488667062</v>
      </c>
      <c r="H70" s="139">
        <f t="shared" si="109"/>
        <v>747.56669456205009</v>
      </c>
      <c r="I70" s="120">
        <f>I59</f>
        <v>2050</v>
      </c>
      <c r="J70" s="165">
        <f>SUM(E70:H70)</f>
        <v>1963.2934487036837</v>
      </c>
      <c r="K70" s="129">
        <f>I70/J70</f>
        <v>1.0441638265301434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204.30533443369606</v>
      </c>
      <c r="Q70" s="139">
        <f t="shared" si="110"/>
        <v>896.41043462524601</v>
      </c>
      <c r="R70" s="139">
        <f t="shared" si="110"/>
        <v>1014.7431209095555</v>
      </c>
      <c r="S70" s="120">
        <f>S59</f>
        <v>2186.7465511512801</v>
      </c>
      <c r="T70" s="165">
        <f>SUM(O70:R70)</f>
        <v>2115.4588899684977</v>
      </c>
      <c r="U70" s="129">
        <f>S70/T70</f>
        <v>1.0336984384432277</v>
      </c>
    </row>
    <row r="71" spans="3:21" x14ac:dyDescent="0.3">
      <c r="C71" s="128"/>
      <c r="D71" s="4" t="s">
        <v>13</v>
      </c>
      <c r="E71" s="139">
        <f t="shared" ref="E71:H71" si="111">E60*E$64</f>
        <v>390.63305155624528</v>
      </c>
      <c r="F71" s="139">
        <f t="shared" si="111"/>
        <v>697.75206943146873</v>
      </c>
      <c r="G71" s="139">
        <f t="shared" si="111"/>
        <v>20.089296793149192</v>
      </c>
      <c r="H71" s="139">
        <f t="shared" si="111"/>
        <v>0</v>
      </c>
      <c r="I71" s="120">
        <f>I60</f>
        <v>1054</v>
      </c>
      <c r="J71" s="165">
        <f>SUM(E71:H71)</f>
        <v>1108.4744177808632</v>
      </c>
      <c r="K71" s="129">
        <f>I71/J71</f>
        <v>0.95085640506713764</v>
      </c>
      <c r="M71" s="128"/>
      <c r="N71" s="4" t="s">
        <v>13</v>
      </c>
      <c r="O71" s="139">
        <f t="shared" ref="O71:R71" si="112">O60*O$64</f>
        <v>374.64235498480048</v>
      </c>
      <c r="P71" s="139">
        <f t="shared" si="112"/>
        <v>704.58579631071279</v>
      </c>
      <c r="Q71" s="139">
        <f t="shared" si="112"/>
        <v>92.237082698846891</v>
      </c>
      <c r="R71" s="139">
        <f t="shared" si="112"/>
        <v>0</v>
      </c>
      <c r="S71" s="120">
        <f>S60</f>
        <v>1112.9834646689119</v>
      </c>
      <c r="T71" s="165">
        <f>SUM(O71:R71)</f>
        <v>1171.4652339943602</v>
      </c>
      <c r="U71" s="129">
        <f>S71/T71</f>
        <v>0.95007810080198263</v>
      </c>
    </row>
    <row r="72" spans="3:21" x14ac:dyDescent="0.3">
      <c r="C72" s="128"/>
      <c r="D72" s="4" t="s">
        <v>14</v>
      </c>
      <c r="E72" s="139">
        <f t="shared" ref="E72:H72" si="113">E61*E$64</f>
        <v>410.80485785986025</v>
      </c>
      <c r="F72" s="139">
        <f t="shared" si="113"/>
        <v>733.5517413135683</v>
      </c>
      <c r="G72" s="139">
        <f t="shared" si="113"/>
        <v>0</v>
      </c>
      <c r="H72" s="139">
        <f t="shared" si="113"/>
        <v>20.706289202618624</v>
      </c>
      <c r="I72" s="120">
        <f>I61</f>
        <v>1108</v>
      </c>
      <c r="J72" s="165">
        <f>SUM(E72:H72)</f>
        <v>1165.0628883760471</v>
      </c>
      <c r="K72" s="129">
        <f>I72/J72</f>
        <v>0.95102162385793121</v>
      </c>
      <c r="M72" s="128"/>
      <c r="N72" s="4" t="s">
        <v>14</v>
      </c>
      <c r="O72" s="139">
        <f t="shared" ref="O72:R72" si="114">O61*O$64</f>
        <v>398.68423901850315</v>
      </c>
      <c r="P72" s="139">
        <f t="shared" si="114"/>
        <v>749.56467527983364</v>
      </c>
      <c r="Q72" s="139">
        <f t="shared" si="114"/>
        <v>0</v>
      </c>
      <c r="R72" s="139">
        <f t="shared" si="114"/>
        <v>86.973018014021775</v>
      </c>
      <c r="S72" s="120">
        <f>S61</f>
        <v>1172.7332381057306</v>
      </c>
      <c r="T72" s="165">
        <f>SUM(O72:R72)</f>
        <v>1235.2219323123586</v>
      </c>
      <c r="U72" s="129">
        <f>S72/T72</f>
        <v>0.94941095800521613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0.99999999999999989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1263.8708057808733</v>
      </c>
      <c r="F80" s="139">
        <f t="shared" ref="F80:H80" si="115">F69*$K69</f>
        <v>0</v>
      </c>
      <c r="G80" s="139">
        <f t="shared" si="115"/>
        <v>442.23675907873019</v>
      </c>
      <c r="H80" s="139">
        <f t="shared" si="115"/>
        <v>343.89243514039657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567.58123606109257</v>
      </c>
      <c r="P80" s="139">
        <f t="shared" ref="P80:R80" si="116">P69*$U69</f>
        <v>0</v>
      </c>
      <c r="Q80" s="139">
        <f t="shared" si="116"/>
        <v>950.76485802882087</v>
      </c>
      <c r="R80" s="139">
        <f t="shared" si="116"/>
        <v>668.40045706136686</v>
      </c>
      <c r="S80" s="120">
        <f>S69</f>
        <v>2186.7465511512801</v>
      </c>
      <c r="T80" s="165">
        <f>SUM(O80:R80)</f>
        <v>2186.7465511512805</v>
      </c>
      <c r="U80" s="129">
        <f>S80/T80</f>
        <v>0.99999999999999978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646.02018043207977</v>
      </c>
      <c r="G81" s="139">
        <f t="shared" si="117"/>
        <v>623.3977191875191</v>
      </c>
      <c r="H81" s="139">
        <f t="shared" si="117"/>
        <v>780.58210038040113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211.19010516973302</v>
      </c>
      <c r="Q81" s="139">
        <f t="shared" si="118"/>
        <v>926.61806647633193</v>
      </c>
      <c r="R81" s="139">
        <f t="shared" si="118"/>
        <v>1048.9383795052149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371.43593910317725</v>
      </c>
      <c r="F82" s="139">
        <f t="shared" si="119"/>
        <v>663.46202436776218</v>
      </c>
      <c r="G82" s="139">
        <f t="shared" si="119"/>
        <v>19.102036529060616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355.93949710394145</v>
      </c>
      <c r="P82" s="139">
        <f t="shared" si="120"/>
        <v>669.41153521093463</v>
      </c>
      <c r="Q82" s="139">
        <f t="shared" si="120"/>
        <v>87.632432354035871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390.6843030106109</v>
      </c>
      <c r="F83" s="139">
        <f t="shared" si="121"/>
        <v>697.62356820784282</v>
      </c>
      <c r="G83" s="139">
        <f t="shared" si="121"/>
        <v>0</v>
      </c>
      <c r="H83" s="139">
        <f t="shared" si="121"/>
        <v>19.692128781546312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378.51518530813763</v>
      </c>
      <c r="P83" s="139">
        <f t="shared" si="122"/>
        <v>711.64491644429563</v>
      </c>
      <c r="Q83" s="139">
        <f t="shared" si="122"/>
        <v>0</v>
      </c>
      <c r="R83" s="139">
        <f t="shared" si="122"/>
        <v>82.573136353297329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2025.9910478946615</v>
      </c>
      <c r="F85" s="165">
        <f>SUM(F80:F83)</f>
        <v>2007.1057730076845</v>
      </c>
      <c r="G85" s="165">
        <f>SUM(G80:G83)</f>
        <v>1084.7365147953099</v>
      </c>
      <c r="H85" s="165">
        <f>SUM(H80:H83)</f>
        <v>1144.1666643023439</v>
      </c>
      <c r="K85" s="129"/>
      <c r="M85" s="128"/>
      <c r="N85" s="120" t="s">
        <v>195</v>
      </c>
      <c r="O85" s="165">
        <f>SUM(O80:O83)</f>
        <v>1302.0359184731717</v>
      </c>
      <c r="P85" s="165">
        <f>SUM(P80:P83)</f>
        <v>1592.2465568249631</v>
      </c>
      <c r="Q85" s="165">
        <f>SUM(Q80:Q83)</f>
        <v>1965.0153568591888</v>
      </c>
      <c r="R85" s="165">
        <f>SUM(R80:R83)</f>
        <v>1799.9119729198792</v>
      </c>
      <c r="U85" s="129"/>
    </row>
    <row r="86" spans="3:21" x14ac:dyDescent="0.3">
      <c r="C86" s="128"/>
      <c r="D86" s="120" t="s">
        <v>194</v>
      </c>
      <c r="E86" s="120">
        <f>E84/E85</f>
        <v>1.0118504729476903</v>
      </c>
      <c r="F86" s="120">
        <f>F84/F85</f>
        <v>1.0213711841045814</v>
      </c>
      <c r="G86" s="120">
        <f>G84/G85</f>
        <v>0.97166453385123686</v>
      </c>
      <c r="H86" s="120">
        <f>H84/H85</f>
        <v>0.96839038801711941</v>
      </c>
      <c r="K86" s="129"/>
      <c r="M86" s="128"/>
      <c r="N86" s="120" t="s">
        <v>194</v>
      </c>
      <c r="O86" s="120">
        <f>O84/O85</f>
        <v>1.0199506681192372</v>
      </c>
      <c r="P86" s="120">
        <f>P84/P85</f>
        <v>1.0415822844241565</v>
      </c>
      <c r="Q86" s="120">
        <f>Q84/Q85</f>
        <v>0.97597763068845289</v>
      </c>
      <c r="R86" s="120">
        <f>R84/R85</f>
        <v>0.97500910502319726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1278.8482725741551</v>
      </c>
      <c r="F91" s="139">
        <f t="shared" ref="F91:H91" si="123">F80*F$86</f>
        <v>0</v>
      </c>
      <c r="G91" s="139">
        <f t="shared" si="123"/>
        <v>429.70577436211613</v>
      </c>
      <c r="H91" s="139">
        <f t="shared" si="123"/>
        <v>333.02212870176072</v>
      </c>
      <c r="I91" s="120">
        <f>I80</f>
        <v>2050</v>
      </c>
      <c r="J91" s="165">
        <f>SUM(E91:H91)</f>
        <v>2041.5761756380321</v>
      </c>
      <c r="K91" s="129">
        <f>I91/J91</f>
        <v>1.0041261376687722</v>
      </c>
      <c r="M91" s="128"/>
      <c r="N91" s="4" t="s">
        <v>11</v>
      </c>
      <c r="O91" s="139">
        <f>O80*O$86</f>
        <v>578.90486093245386</v>
      </c>
      <c r="P91" s="139">
        <f t="shared" ref="P91:R91" si="124">P80*P$86</f>
        <v>0</v>
      </c>
      <c r="Q91" s="139">
        <f t="shared" si="124"/>
        <v>927.92523348081193</v>
      </c>
      <c r="R91" s="139">
        <f t="shared" si="124"/>
        <v>651.6965314364993</v>
      </c>
      <c r="S91" s="120">
        <f>S80</f>
        <v>2186.7465511512801</v>
      </c>
      <c r="T91" s="165">
        <f>SUM(O91:R91)</f>
        <v>2158.526625849765</v>
      </c>
      <c r="U91" s="129">
        <f>S91/T91</f>
        <v>1.0130736980325206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659.82639664336864</v>
      </c>
      <c r="G92" s="139">
        <f t="shared" si="125"/>
        <v>605.73345421826502</v>
      </c>
      <c r="H92" s="139">
        <f t="shared" si="125"/>
        <v>755.90820306659475</v>
      </c>
      <c r="I92" s="120">
        <f>I81</f>
        <v>2050</v>
      </c>
      <c r="J92" s="165">
        <f>SUM(E92:H92)</f>
        <v>2021.4680539282283</v>
      </c>
      <c r="K92" s="129">
        <f>I92/J92</f>
        <v>1.0141144679562593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219.97187219046836</v>
      </c>
      <c r="Q92" s="139">
        <f t="shared" si="126"/>
        <v>904.35850507268583</v>
      </c>
      <c r="R92" s="139">
        <f t="shared" si="126"/>
        <v>1022.7244706258624</v>
      </c>
      <c r="S92" s="120">
        <f>S81</f>
        <v>2186.7465511512801</v>
      </c>
      <c r="T92" s="165">
        <f>SUM(O92:R92)</f>
        <v>2147.0548478890164</v>
      </c>
      <c r="U92" s="129">
        <f>S92/T92</f>
        <v>1.0184865809559027</v>
      </c>
    </row>
    <row r="93" spans="3:21" x14ac:dyDescent="0.3">
      <c r="C93" s="128"/>
      <c r="D93" s="4" t="s">
        <v>13</v>
      </c>
      <c r="E93" s="139">
        <f t="shared" ref="E93:H93" si="127">E82*E$86</f>
        <v>375.83763065131939</v>
      </c>
      <c r="F93" s="139">
        <f t="shared" si="127"/>
        <v>677.64099343692385</v>
      </c>
      <c r="G93" s="139">
        <f t="shared" si="127"/>
        <v>18.56077141961898</v>
      </c>
      <c r="H93" s="139">
        <f t="shared" si="127"/>
        <v>0</v>
      </c>
      <c r="I93" s="120">
        <f>I82</f>
        <v>1054</v>
      </c>
      <c r="J93" s="165">
        <f>SUM(E93:H93)</f>
        <v>1072.0393955078621</v>
      </c>
      <c r="K93" s="129">
        <f>I93/J93</f>
        <v>0.98317282407395468</v>
      </c>
      <c r="M93" s="128"/>
      <c r="N93" s="4" t="s">
        <v>13</v>
      </c>
      <c r="O93" s="139">
        <f t="shared" ref="O93:R93" si="128">O82*O$86</f>
        <v>363.04072788119038</v>
      </c>
      <c r="P93" s="139">
        <f t="shared" si="128"/>
        <v>697.24719606488691</v>
      </c>
      <c r="Q93" s="139">
        <f t="shared" si="128"/>
        <v>85.527293700358058</v>
      </c>
      <c r="R93" s="139">
        <f t="shared" si="128"/>
        <v>0</v>
      </c>
      <c r="S93" s="120">
        <f>S82</f>
        <v>1112.9834646689119</v>
      </c>
      <c r="T93" s="165">
        <f>SUM(O93:R93)</f>
        <v>1145.8152176464353</v>
      </c>
      <c r="U93" s="129">
        <f>S93/T93</f>
        <v>0.97134638074980229</v>
      </c>
    </row>
    <row r="94" spans="3:21" x14ac:dyDescent="0.3">
      <c r="C94" s="128"/>
      <c r="D94" s="4" t="s">
        <v>14</v>
      </c>
      <c r="E94" s="139">
        <f t="shared" ref="E94:H94" si="129">E83*E$86</f>
        <v>395.31409677452535</v>
      </c>
      <c r="F94" s="139">
        <f t="shared" si="129"/>
        <v>712.53260991970762</v>
      </c>
      <c r="G94" s="139">
        <f t="shared" si="129"/>
        <v>0</v>
      </c>
      <c r="H94" s="139">
        <f t="shared" si="129"/>
        <v>19.069668231644719</v>
      </c>
      <c r="I94" s="120">
        <f>I83</f>
        <v>1108</v>
      </c>
      <c r="J94" s="165">
        <f>SUM(E94:H94)</f>
        <v>1126.9163749258778</v>
      </c>
      <c r="K94" s="129">
        <f>I94/J94</f>
        <v>0.98321403846215116</v>
      </c>
      <c r="M94" s="128"/>
      <c r="N94" s="4" t="s">
        <v>14</v>
      </c>
      <c r="O94" s="139">
        <f t="shared" ref="O94:R94" si="130">O83*O$86</f>
        <v>386.06681614831183</v>
      </c>
      <c r="P94" s="139">
        <f t="shared" si="130"/>
        <v>741.23673776888734</v>
      </c>
      <c r="Q94" s="139">
        <f t="shared" si="130"/>
        <v>0</v>
      </c>
      <c r="R94" s="139">
        <f t="shared" si="130"/>
        <v>80.509559774786865</v>
      </c>
      <c r="S94" s="120">
        <f>S83</f>
        <v>1172.7332381057306</v>
      </c>
      <c r="T94" s="165">
        <f>SUM(O94:R94)</f>
        <v>1207.813113691986</v>
      </c>
      <c r="U94" s="129">
        <f>S94/T94</f>
        <v>0.97095587455659849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1.0000000000000002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1284.1249766042677</v>
      </c>
      <c r="F102" s="139">
        <f t="shared" ref="F102:H102" si="131">F91*$K91</f>
        <v>0</v>
      </c>
      <c r="G102" s="139">
        <f t="shared" si="131"/>
        <v>431.47879954420063</v>
      </c>
      <c r="H102" s="139">
        <f t="shared" si="131"/>
        <v>334.39622385153177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586.47328827384308</v>
      </c>
      <c r="P102" s="139">
        <f t="shared" ref="P102:R102" si="132">P91*$U91</f>
        <v>0</v>
      </c>
      <c r="Q102" s="139">
        <f t="shared" si="132"/>
        <v>940.05664778009623</v>
      </c>
      <c r="R102" s="139">
        <f t="shared" si="132"/>
        <v>660.2166150973411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669.13949517548542</v>
      </c>
      <c r="G103" s="139">
        <f t="shared" si="133"/>
        <v>614.28305964786296</v>
      </c>
      <c r="H103" s="139">
        <f t="shared" si="133"/>
        <v>766.57744517665174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224.03840001373894</v>
      </c>
      <c r="Q103" s="139">
        <f t="shared" si="134"/>
        <v>921.07700178987125</v>
      </c>
      <c r="R103" s="139">
        <f t="shared" si="134"/>
        <v>1041.6311493476701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369.51334472072159</v>
      </c>
      <c r="F104" s="139">
        <f t="shared" si="135"/>
        <v>666.23820922566063</v>
      </c>
      <c r="G104" s="139">
        <f t="shared" si="135"/>
        <v>18.248446053617936</v>
      </c>
      <c r="H104" s="139">
        <f t="shared" si="135"/>
        <v>0</v>
      </c>
      <c r="I104" s="120">
        <f>I93</f>
        <v>1054</v>
      </c>
      <c r="J104" s="165">
        <f>SUM(E104:H104)</f>
        <v>1054.0000000000002</v>
      </c>
      <c r="K104" s="129">
        <f>I104/J104</f>
        <v>0.99999999999999978</v>
      </c>
      <c r="M104" s="128"/>
      <c r="N104" s="4" t="s">
        <v>13</v>
      </c>
      <c r="O104" s="139">
        <f t="shared" ref="O104:R104" si="136">O93*$U93</f>
        <v>352.6382970921681</v>
      </c>
      <c r="P104" s="139">
        <f t="shared" si="136"/>
        <v>677.26854038557565</v>
      </c>
      <c r="Q104" s="139">
        <f t="shared" si="136"/>
        <v>83.076627191168171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388.67836955069873</v>
      </c>
      <c r="F105" s="139">
        <f t="shared" si="137"/>
        <v>700.5720649351324</v>
      </c>
      <c r="G105" s="139">
        <f t="shared" si="137"/>
        <v>0</v>
      </c>
      <c r="H105" s="139">
        <f t="shared" si="137"/>
        <v>18.749565514168793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374.85384311056561</v>
      </c>
      <c r="P105" s="139">
        <f t="shared" si="138"/>
        <v>719.70816497387011</v>
      </c>
      <c r="Q105" s="139">
        <f t="shared" si="138"/>
        <v>0</v>
      </c>
      <c r="R105" s="139">
        <f t="shared" si="138"/>
        <v>78.171230021294917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2042.316690875688</v>
      </c>
      <c r="F107" s="165">
        <f>SUM(F102:F105)</f>
        <v>2035.9497693362785</v>
      </c>
      <c r="G107" s="165">
        <f>SUM(G102:G105)</f>
        <v>1064.0103052456816</v>
      </c>
      <c r="H107" s="165">
        <f>SUM(H102:H105)</f>
        <v>1119.7232345423522</v>
      </c>
      <c r="K107" s="129"/>
      <c r="M107" s="128"/>
      <c r="N107" s="120" t="s">
        <v>195</v>
      </c>
      <c r="O107" s="165">
        <f>SUM(O102:O105)</f>
        <v>1313.9654284765768</v>
      </c>
      <c r="P107" s="165">
        <f>SUM(P102:P105)</f>
        <v>1621.0151053731847</v>
      </c>
      <c r="Q107" s="165">
        <f>SUM(Q102:Q105)</f>
        <v>1944.2102767611357</v>
      </c>
      <c r="R107" s="165">
        <f>SUM(R102:R105)</f>
        <v>1780.0189944663061</v>
      </c>
      <c r="U107" s="129"/>
    </row>
    <row r="108" spans="3:21" x14ac:dyDescent="0.3">
      <c r="C108" s="128"/>
      <c r="D108" s="120" t="s">
        <v>194</v>
      </c>
      <c r="E108" s="120">
        <f>E106/E107</f>
        <v>1.0037620556883455</v>
      </c>
      <c r="F108" s="120">
        <f>F106/F107</f>
        <v>1.0069010694052152</v>
      </c>
      <c r="G108" s="120">
        <f>G106/G107</f>
        <v>0.9905919094990624</v>
      </c>
      <c r="H108" s="120">
        <f>H106/H107</f>
        <v>0.98953023909775017</v>
      </c>
      <c r="K108" s="129"/>
      <c r="M108" s="128"/>
      <c r="N108" s="120" t="s">
        <v>194</v>
      </c>
      <c r="O108" s="120">
        <f>O106/O107</f>
        <v>1.0106905221255824</v>
      </c>
      <c r="P108" s="120">
        <f>P106/P107</f>
        <v>1.0230970707965354</v>
      </c>
      <c r="Q108" s="120">
        <f>Q106/Q107</f>
        <v>0.98642161044881504</v>
      </c>
      <c r="R108" s="120">
        <f>R106/R107</f>
        <v>0.98590552533026221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1288.9559262770483</v>
      </c>
      <c r="F113" s="139">
        <f t="shared" ref="F113:H113" si="139">F102*F$108</f>
        <v>0</v>
      </c>
      <c r="G113" s="139">
        <f t="shared" si="139"/>
        <v>427.41940794885289</v>
      </c>
      <c r="H113" s="139">
        <f t="shared" si="139"/>
        <v>330.89517534119102</v>
      </c>
      <c r="I113" s="120">
        <f>I102</f>
        <v>2050</v>
      </c>
      <c r="J113" s="165">
        <f>SUM(E113:H113)</f>
        <v>2047.2705095670922</v>
      </c>
      <c r="K113" s="129">
        <f>I113/J113</f>
        <v>1.0013332338936904</v>
      </c>
      <c r="M113" s="128"/>
      <c r="N113" s="4" t="s">
        <v>11</v>
      </c>
      <c r="O113" s="139">
        <f>O102*O$108</f>
        <v>592.74299393819763</v>
      </c>
      <c r="P113" s="139">
        <f t="shared" ref="P113:R113" si="140">P102*P$108</f>
        <v>0</v>
      </c>
      <c r="Q113" s="139">
        <f t="shared" si="140"/>
        <v>927.29219241635701</v>
      </c>
      <c r="R113" s="139">
        <f t="shared" si="140"/>
        <v>650.91120873931163</v>
      </c>
      <c r="S113" s="120">
        <f>S102</f>
        <v>2186.7465511512801</v>
      </c>
      <c r="T113" s="165">
        <f>SUM(O113:R113)</f>
        <v>2170.9463950938662</v>
      </c>
      <c r="U113" s="129">
        <f>S113/T113</f>
        <v>1.0072780037743543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673.75727327346215</v>
      </c>
      <c r="G114" s="139">
        <f t="shared" si="141"/>
        <v>608.50382902950298</v>
      </c>
      <c r="H114" s="139">
        <f t="shared" si="141"/>
        <v>758.55156261259469</v>
      </c>
      <c r="I114" s="120">
        <f>I103</f>
        <v>2050</v>
      </c>
      <c r="J114" s="165">
        <f>SUM(E114:H114)</f>
        <v>2040.8126649155597</v>
      </c>
      <c r="K114" s="129">
        <f>I114/J114</f>
        <v>1.0045018022684706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229.21303079999879</v>
      </c>
      <c r="Q114" s="139">
        <f t="shared" si="142"/>
        <v>908.57025945293094</v>
      </c>
      <c r="R114" s="139">
        <f t="shared" si="142"/>
        <v>1026.9499054979794</v>
      </c>
      <c r="S114" s="120">
        <f>S103</f>
        <v>2186.7465511512801</v>
      </c>
      <c r="T114" s="165">
        <f>SUM(O114:R114)</f>
        <v>2164.7331957509091</v>
      </c>
      <c r="U114" s="129">
        <f>S114/T114</f>
        <v>1.0101690847830949</v>
      </c>
    </row>
    <row r="115" spans="3:71" x14ac:dyDescent="0.3">
      <c r="C115" s="128"/>
      <c r="D115" s="4" t="s">
        <v>13</v>
      </c>
      <c r="E115" s="139">
        <f t="shared" ref="E115:H115" si="143">E104*E$108</f>
        <v>370.90347450114774</v>
      </c>
      <c r="F115" s="139">
        <f t="shared" si="143"/>
        <v>670.83596534793321</v>
      </c>
      <c r="G115" s="139">
        <f t="shared" si="143"/>
        <v>18.07676302164402</v>
      </c>
      <c r="H115" s="139">
        <f t="shared" si="143"/>
        <v>0</v>
      </c>
      <c r="I115" s="120">
        <f>I104</f>
        <v>1054</v>
      </c>
      <c r="J115" s="165">
        <f>SUM(E115:H115)</f>
        <v>1059.816202870725</v>
      </c>
      <c r="K115" s="129">
        <f>I115/J115</f>
        <v>0.9945120645872646</v>
      </c>
      <c r="M115" s="128"/>
      <c r="N115" s="4" t="s">
        <v>13</v>
      </c>
      <c r="O115" s="139">
        <f t="shared" ref="O115:R115" si="144">O104*O$108</f>
        <v>356.40818460955961</v>
      </c>
      <c r="P115" s="139">
        <f t="shared" si="144"/>
        <v>692.91145981112754</v>
      </c>
      <c r="Q115" s="139">
        <f t="shared" si="144"/>
        <v>81.948580384567919</v>
      </c>
      <c r="R115" s="139">
        <f t="shared" si="144"/>
        <v>0</v>
      </c>
      <c r="S115" s="120">
        <f>S104</f>
        <v>1112.9834646689119</v>
      </c>
      <c r="T115" s="165">
        <f>SUM(O115:R115)</f>
        <v>1131.2682248052552</v>
      </c>
      <c r="U115" s="129">
        <f>S115/T115</f>
        <v>0.98383693651477666</v>
      </c>
    </row>
    <row r="116" spans="3:71" x14ac:dyDescent="0.3">
      <c r="C116" s="128"/>
      <c r="D116" s="4" t="s">
        <v>14</v>
      </c>
      <c r="E116" s="139">
        <f t="shared" ref="E116:H116" si="145">E105*E$108</f>
        <v>390.14059922180383</v>
      </c>
      <c r="F116" s="139">
        <f t="shared" si="145"/>
        <v>705.40676137860464</v>
      </c>
      <c r="G116" s="139">
        <f t="shared" si="145"/>
        <v>0</v>
      </c>
      <c r="H116" s="139">
        <f t="shared" si="145"/>
        <v>18.553262046214378</v>
      </c>
      <c r="I116" s="120">
        <f>I105</f>
        <v>1108</v>
      </c>
      <c r="J116" s="165">
        <f>SUM(E116:H116)</f>
        <v>1114.1006226466227</v>
      </c>
      <c r="K116" s="129">
        <f>I116/J116</f>
        <v>0.99452417266213333</v>
      </c>
      <c r="M116" s="128"/>
      <c r="N116" s="4" t="s">
        <v>14</v>
      </c>
      <c r="O116" s="139">
        <f t="shared" ref="O116:R116" si="146">O105*O$108</f>
        <v>378.86122641419871</v>
      </c>
      <c r="P116" s="139">
        <f t="shared" si="146"/>
        <v>736.33131541311616</v>
      </c>
      <c r="Q116" s="139">
        <f t="shared" si="146"/>
        <v>0</v>
      </c>
      <c r="R116" s="139">
        <f t="shared" si="146"/>
        <v>77.069447599857526</v>
      </c>
      <c r="S116" s="120">
        <f>S105</f>
        <v>1172.7332381057306</v>
      </c>
      <c r="T116" s="165">
        <f>SUM(O116:R116)</f>
        <v>1192.2619894271725</v>
      </c>
      <c r="U116" s="129">
        <f>S116/T116</f>
        <v>0.98362041942574674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1053.9999999999998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1.0000000000000002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1288.9559262770483</v>
      </c>
      <c r="F122" s="159">
        <f t="shared" si="148"/>
        <v>0</v>
      </c>
      <c r="G122" s="159">
        <f t="shared" si="148"/>
        <v>427.41940794885289</v>
      </c>
      <c r="H122" s="158">
        <f t="shared" si="148"/>
        <v>330.89517534119102</v>
      </c>
      <c r="N122" s="150"/>
      <c r="O122" s="160" t="str">
        <f>N36</f>
        <v>A</v>
      </c>
      <c r="P122" s="159">
        <f>O113</f>
        <v>592.74299393819763</v>
      </c>
      <c r="Q122" s="159">
        <f t="shared" ref="Q122:S122" si="149">P113</f>
        <v>0</v>
      </c>
      <c r="R122" s="159">
        <f t="shared" si="149"/>
        <v>927.29219241635701</v>
      </c>
      <c r="S122" s="159">
        <f t="shared" si="149"/>
        <v>650.91120873931163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518.35701361481983</v>
      </c>
      <c r="AA122" s="159">
        <f t="shared" ref="AA122:AC122" si="150">Z47</f>
        <v>0</v>
      </c>
      <c r="AB122" s="159">
        <f t="shared" si="150"/>
        <v>933.69983628293562</v>
      </c>
      <c r="AC122" s="159">
        <f t="shared" si="150"/>
        <v>657.8500613411278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615.45701380095534</v>
      </c>
      <c r="AK122" s="159">
        <f t="shared" ref="AK122:AM122" si="151">AJ58</f>
        <v>0</v>
      </c>
      <c r="AL122" s="159">
        <f t="shared" si="151"/>
        <v>1100.7132651986378</v>
      </c>
      <c r="AM122" s="159">
        <f t="shared" si="151"/>
        <v>776.21376096267352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580.63380668206673</v>
      </c>
      <c r="AU122" s="159">
        <f t="shared" si="147"/>
        <v>0</v>
      </c>
      <c r="AV122" s="159">
        <f t="shared" si="147"/>
        <v>1213.5658022928185</v>
      </c>
      <c r="AW122" s="158">
        <f t="shared" si="147"/>
        <v>868.73955582102121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710.26775051713753</v>
      </c>
      <c r="BE122" s="159">
        <f t="shared" ref="BE122:BG122" si="152">BD58</f>
        <v>0</v>
      </c>
      <c r="BF122" s="159">
        <f t="shared" si="152"/>
        <v>1252.3746433347064</v>
      </c>
      <c r="BG122" s="159">
        <f t="shared" si="152"/>
        <v>883.89304122431065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763.41425464370809</v>
      </c>
      <c r="BO122" s="159">
        <f t="shared" ref="BO122:BQ122" si="153">BN58</f>
        <v>0</v>
      </c>
      <c r="BP122" s="159">
        <f t="shared" si="153"/>
        <v>1336.8368843300052</v>
      </c>
      <c r="BQ122" s="159">
        <f t="shared" si="153"/>
        <v>943.92244044560061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673.75727327346215</v>
      </c>
      <c r="G123" s="159">
        <f t="shared" si="148"/>
        <v>608.50382902950298</v>
      </c>
      <c r="H123" s="158">
        <f t="shared" si="148"/>
        <v>758.55156261259469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229.21303079999879</v>
      </c>
      <c r="R123" s="159">
        <f t="shared" si="154"/>
        <v>908.57025945293094</v>
      </c>
      <c r="S123" s="159">
        <f t="shared" si="154"/>
        <v>1026.9499054979794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181.07908309974511</v>
      </c>
      <c r="AB123" s="159">
        <f t="shared" si="155"/>
        <v>880.40797857457096</v>
      </c>
      <c r="AC123" s="159">
        <f t="shared" si="155"/>
        <v>998.8245353729867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221.66129533016704</v>
      </c>
      <c r="AL123" s="159">
        <f t="shared" si="156"/>
        <v>1063.3140677905658</v>
      </c>
      <c r="AM123" s="159">
        <f t="shared" si="156"/>
        <v>1207.4086768415336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198.42513604076416</v>
      </c>
      <c r="AV123" s="159">
        <f t="shared" si="147"/>
        <v>1144.8541334430433</v>
      </c>
      <c r="AW123" s="158">
        <f t="shared" si="147"/>
        <v>1319.6598953120986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258.49847349217134</v>
      </c>
      <c r="BF123" s="159">
        <f t="shared" si="157"/>
        <v>1211.3715307503046</v>
      </c>
      <c r="BG123" s="159">
        <f t="shared" si="157"/>
        <v>1376.665430833679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279.21304439790288</v>
      </c>
      <c r="BP123" s="159">
        <f t="shared" si="158"/>
        <v>1293.8783552198142</v>
      </c>
      <c r="BQ123" s="159">
        <f t="shared" si="158"/>
        <v>1471.0821798015963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370.90347450114774</v>
      </c>
      <c r="F124" s="159">
        <f t="shared" si="148"/>
        <v>670.83596534793321</v>
      </c>
      <c r="G124" s="159">
        <f t="shared" si="148"/>
        <v>18.07676302164402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356.40818460955961</v>
      </c>
      <c r="Q124" s="159">
        <f t="shared" si="159"/>
        <v>692.91145981112754</v>
      </c>
      <c r="R124" s="159">
        <f t="shared" si="159"/>
        <v>81.948580384567919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391.71511950844734</v>
      </c>
      <c r="AA124" s="159">
        <f t="shared" si="160"/>
        <v>714.87822746063409</v>
      </c>
      <c r="AB124" s="159">
        <f t="shared" si="160"/>
        <v>103.70321739634926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401.51969243647335</v>
      </c>
      <c r="AK124" s="159">
        <f t="shared" si="161"/>
        <v>737.41292755839106</v>
      </c>
      <c r="AL124" s="159">
        <f t="shared" si="161"/>
        <v>105.54238824112204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426.20369583126978</v>
      </c>
      <c r="AU124" s="159">
        <f t="shared" si="147"/>
        <v>760.54316489012751</v>
      </c>
      <c r="AV124" s="159">
        <f t="shared" si="147"/>
        <v>130.92476855259451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448.60121021558439</v>
      </c>
      <c r="BE124" s="159">
        <f t="shared" si="162"/>
        <v>831.48103009808597</v>
      </c>
      <c r="BF124" s="159">
        <f t="shared" si="162"/>
        <v>116.2562212982393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474.81774431792218</v>
      </c>
      <c r="BO124" s="159">
        <f t="shared" si="163"/>
        <v>883.866077384405</v>
      </c>
      <c r="BP124" s="159">
        <f t="shared" si="163"/>
        <v>122.20491895336238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390.14059922180383</v>
      </c>
      <c r="F125" s="154">
        <f t="shared" si="148"/>
        <v>705.40676137860464</v>
      </c>
      <c r="G125" s="154">
        <f t="shared" si="148"/>
        <v>0</v>
      </c>
      <c r="H125" s="153">
        <f t="shared" si="148"/>
        <v>18.553262046214378</v>
      </c>
      <c r="N125" s="152"/>
      <c r="O125" s="155" t="str">
        <f>N39</f>
        <v>D</v>
      </c>
      <c r="P125" s="159">
        <f t="shared" ref="P125:S125" si="164">O116</f>
        <v>378.86122641419871</v>
      </c>
      <c r="Q125" s="159">
        <f t="shared" si="164"/>
        <v>736.33131541311616</v>
      </c>
      <c r="R125" s="159">
        <f t="shared" si="164"/>
        <v>0</v>
      </c>
      <c r="S125" s="159">
        <f t="shared" si="164"/>
        <v>77.069447599857526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417.94027183868894</v>
      </c>
      <c r="AA125" s="159">
        <f t="shared" si="165"/>
        <v>762.49849546386326</v>
      </c>
      <c r="AB125" s="159">
        <f t="shared" si="165"/>
        <v>0</v>
      </c>
      <c r="AC125" s="159">
        <f t="shared" si="165"/>
        <v>98.255965123034116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429.15704546807717</v>
      </c>
      <c r="AK125" s="159">
        <f t="shared" si="166"/>
        <v>787.9219123118861</v>
      </c>
      <c r="AL125" s="159">
        <f t="shared" si="166"/>
        <v>0</v>
      </c>
      <c r="AM125" s="159">
        <f t="shared" si="166"/>
        <v>100.26436873242142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456.70526166603668</v>
      </c>
      <c r="AU125" s="154">
        <f t="shared" si="147"/>
        <v>814.71498845084636</v>
      </c>
      <c r="AV125" s="154">
        <f t="shared" si="147"/>
        <v>0</v>
      </c>
      <c r="AW125" s="153">
        <f t="shared" si="147"/>
        <v>126.58144750693654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481.54004435195407</v>
      </c>
      <c r="BE125" s="159">
        <f t="shared" si="167"/>
        <v>892.25162545159492</v>
      </c>
      <c r="BF125" s="159">
        <f t="shared" si="167"/>
        <v>0</v>
      </c>
      <c r="BG125" s="159">
        <f t="shared" si="167"/>
        <v>111.00864247563348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510.75648728929326</v>
      </c>
      <c r="BO125" s="159">
        <f t="shared" si="168"/>
        <v>950.46570655955827</v>
      </c>
      <c r="BP125" s="159">
        <f t="shared" si="168"/>
        <v>0</v>
      </c>
      <c r="BQ125" s="159">
        <f t="shared" si="168"/>
        <v>116.9867570228207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1.1132911693078405E-85</v>
      </c>
      <c r="F134" s="130" t="e">
        <f t="shared" si="169"/>
        <v>#DIV/0!</v>
      </c>
      <c r="G134" s="148">
        <f t="shared" si="169"/>
        <v>427.41940794885289</v>
      </c>
      <c r="H134" s="148">
        <f t="shared" si="169"/>
        <v>330.89517534119102</v>
      </c>
      <c r="N134" s="130" t="s">
        <v>11</v>
      </c>
      <c r="O134" s="130">
        <f t="shared" ref="O134:R137" si="170">O129*P122</f>
        <v>5.119612915908563E-86</v>
      </c>
      <c r="P134" s="130" t="e">
        <f t="shared" si="170"/>
        <v>#DIV/0!</v>
      </c>
      <c r="Q134" s="148">
        <f t="shared" si="170"/>
        <v>927.29219241635701</v>
      </c>
      <c r="R134" s="148">
        <f t="shared" si="170"/>
        <v>650.91120873931163</v>
      </c>
      <c r="W134" s="130" t="s">
        <v>11</v>
      </c>
      <c r="X134" s="130">
        <f t="shared" ref="X134:AA137" si="171">X129*Z122</f>
        <v>4.4771296988639225E-86</v>
      </c>
      <c r="Y134" s="130" t="e">
        <f t="shared" si="171"/>
        <v>#DIV/0!</v>
      </c>
      <c r="Z134" s="148">
        <f t="shared" si="171"/>
        <v>933.69983628293562</v>
      </c>
      <c r="AA134" s="148">
        <f t="shared" si="171"/>
        <v>657.8500613411278</v>
      </c>
      <c r="AG134" s="130" t="s">
        <v>11</v>
      </c>
      <c r="AH134" s="130">
        <f t="shared" ref="AH134:AK137" si="172">AH129*AJ122</f>
        <v>5.3157974185527269E-86</v>
      </c>
      <c r="AI134" s="130" t="e">
        <f t="shared" si="172"/>
        <v>#DIV/0!</v>
      </c>
      <c r="AJ134" s="148">
        <f t="shared" si="172"/>
        <v>1100.7132651986378</v>
      </c>
      <c r="AK134" s="148">
        <f t="shared" si="172"/>
        <v>776.21376096267352</v>
      </c>
      <c r="AQ134" s="130" t="s">
        <v>11</v>
      </c>
      <c r="AR134" s="130">
        <f t="shared" ref="AR134:AU137" si="173">AR129*AT122</f>
        <v>5.0150239926962429E-86</v>
      </c>
      <c r="AS134" s="130" t="e">
        <f t="shared" si="173"/>
        <v>#DIV/0!</v>
      </c>
      <c r="AT134" s="148">
        <f t="shared" si="173"/>
        <v>1213.5658022928185</v>
      </c>
      <c r="AU134" s="148">
        <f t="shared" si="173"/>
        <v>868.73955582102121</v>
      </c>
      <c r="BA134" s="130" t="s">
        <v>11</v>
      </c>
      <c r="BB134" s="130">
        <f t="shared" ref="BB134:BE137" si="174">BB129*BD122</f>
        <v>6.1346924155800259E-86</v>
      </c>
      <c r="BC134" s="130" t="e">
        <f t="shared" si="174"/>
        <v>#DIV/0!</v>
      </c>
      <c r="BD134" s="148">
        <f t="shared" si="174"/>
        <v>1252.3746433347064</v>
      </c>
      <c r="BE134" s="148">
        <f t="shared" si="174"/>
        <v>883.89304122431065</v>
      </c>
      <c r="BK134" s="130" t="s">
        <v>11</v>
      </c>
      <c r="BL134" s="130">
        <f t="shared" ref="BL134:BO137" si="175">BL129*BN122</f>
        <v>6.5937269916852771E-86</v>
      </c>
      <c r="BM134" s="130" t="e">
        <f t="shared" si="175"/>
        <v>#DIV/0!</v>
      </c>
      <c r="BN134" s="148">
        <f t="shared" si="175"/>
        <v>1336.8368843300052</v>
      </c>
      <c r="BO134" s="148">
        <f t="shared" si="175"/>
        <v>943.92244044560061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5.8193457766922191E-86</v>
      </c>
      <c r="G135" s="148">
        <f t="shared" si="169"/>
        <v>608.50382902950298</v>
      </c>
      <c r="H135" s="148">
        <f t="shared" si="169"/>
        <v>758.55156261259469</v>
      </c>
      <c r="N135" s="130" t="s">
        <v>12</v>
      </c>
      <c r="O135" s="130" t="e">
        <f t="shared" si="170"/>
        <v>#DIV/0!</v>
      </c>
      <c r="P135" s="130">
        <f t="shared" si="170"/>
        <v>1.9797483985117742E-86</v>
      </c>
      <c r="Q135" s="148">
        <f t="shared" si="170"/>
        <v>908.57025945293094</v>
      </c>
      <c r="R135" s="148">
        <f t="shared" si="170"/>
        <v>1026.9499054979794</v>
      </c>
      <c r="W135" s="130" t="s">
        <v>12</v>
      </c>
      <c r="X135" s="130" t="e">
        <f t="shared" si="171"/>
        <v>#DIV/0!</v>
      </c>
      <c r="Y135" s="130">
        <f t="shared" si="171"/>
        <v>1.56400804753332E-86</v>
      </c>
      <c r="Z135" s="148">
        <f t="shared" si="171"/>
        <v>880.40797857457096</v>
      </c>
      <c r="AA135" s="148">
        <f t="shared" si="171"/>
        <v>998.8245353729867</v>
      </c>
      <c r="AG135" s="130" t="s">
        <v>12</v>
      </c>
      <c r="AH135" s="130" t="e">
        <f t="shared" si="172"/>
        <v>#DIV/0!</v>
      </c>
      <c r="AI135" s="130">
        <f t="shared" si="172"/>
        <v>1.9145228912611454E-86</v>
      </c>
      <c r="AJ135" s="148">
        <f t="shared" si="172"/>
        <v>1063.3140677905658</v>
      </c>
      <c r="AK135" s="148">
        <f t="shared" si="172"/>
        <v>1207.4086768415336</v>
      </c>
      <c r="AQ135" s="130" t="s">
        <v>12</v>
      </c>
      <c r="AR135" s="130" t="e">
        <f t="shared" si="173"/>
        <v>#DIV/0!</v>
      </c>
      <c r="AS135" s="130">
        <f t="shared" si="173"/>
        <v>1.7138285896317632E-86</v>
      </c>
      <c r="AT135" s="148">
        <f t="shared" si="173"/>
        <v>1144.8541334430433</v>
      </c>
      <c r="AU135" s="148">
        <f t="shared" si="173"/>
        <v>1319.6598953120986</v>
      </c>
      <c r="BA135" s="130" t="s">
        <v>12</v>
      </c>
      <c r="BB135" s="130" t="e">
        <f t="shared" si="174"/>
        <v>#DIV/0!</v>
      </c>
      <c r="BC135" s="130">
        <f t="shared" si="174"/>
        <v>2.2326912965101251E-86</v>
      </c>
      <c r="BD135" s="148">
        <f t="shared" si="174"/>
        <v>1211.3715307503046</v>
      </c>
      <c r="BE135" s="148">
        <f t="shared" si="174"/>
        <v>1376.665430833679</v>
      </c>
      <c r="BK135" s="130" t="s">
        <v>12</v>
      </c>
      <c r="BL135" s="130" t="e">
        <f t="shared" si="175"/>
        <v>#DIV/0!</v>
      </c>
      <c r="BM135" s="130">
        <f t="shared" si="175"/>
        <v>2.4116062492654238E-86</v>
      </c>
      <c r="BN135" s="148">
        <f t="shared" si="175"/>
        <v>1293.8783552198142</v>
      </c>
      <c r="BO135" s="148">
        <f t="shared" si="175"/>
        <v>1471.0821798015963</v>
      </c>
    </row>
    <row r="136" spans="4:67" x14ac:dyDescent="0.3">
      <c r="D136" s="130" t="s">
        <v>13</v>
      </c>
      <c r="E136" s="148">
        <f t="shared" si="169"/>
        <v>370.90347450114774</v>
      </c>
      <c r="F136" s="148">
        <f t="shared" si="169"/>
        <v>670.83596534793321</v>
      </c>
      <c r="G136" s="130">
        <f t="shared" si="169"/>
        <v>1.5613179808090038E-87</v>
      </c>
      <c r="H136" s="130" t="e">
        <f t="shared" si="169"/>
        <v>#DIV/0!</v>
      </c>
      <c r="N136" s="130" t="s">
        <v>13</v>
      </c>
      <c r="O136" s="148">
        <f t="shared" si="170"/>
        <v>356.40818460955961</v>
      </c>
      <c r="P136" s="148">
        <f t="shared" si="170"/>
        <v>692.91145981112754</v>
      </c>
      <c r="Q136" s="130">
        <f t="shared" si="170"/>
        <v>7.0780256345121632E-87</v>
      </c>
      <c r="R136" s="130" t="e">
        <f t="shared" si="170"/>
        <v>#DIV/0!</v>
      </c>
      <c r="W136" s="130" t="s">
        <v>13</v>
      </c>
      <c r="X136" s="148">
        <f t="shared" si="171"/>
        <v>391.71511950844734</v>
      </c>
      <c r="Y136" s="148">
        <f t="shared" si="171"/>
        <v>714.87822746063409</v>
      </c>
      <c r="Z136" s="130">
        <f t="shared" si="171"/>
        <v>8.9570072802746566E-87</v>
      </c>
      <c r="AA136" s="130" t="e">
        <f t="shared" si="171"/>
        <v>#DIV/0!</v>
      </c>
      <c r="AG136" s="130" t="s">
        <v>13</v>
      </c>
      <c r="AH136" s="148">
        <f t="shared" si="172"/>
        <v>401.51969243647335</v>
      </c>
      <c r="AI136" s="148">
        <f t="shared" si="172"/>
        <v>737.41292755839106</v>
      </c>
      <c r="AJ136" s="130">
        <f t="shared" si="172"/>
        <v>9.1158593107120319E-87</v>
      </c>
      <c r="AK136" s="130" t="e">
        <f t="shared" si="172"/>
        <v>#DIV/0!</v>
      </c>
      <c r="AQ136" s="130" t="s">
        <v>13</v>
      </c>
      <c r="AR136" s="148">
        <f t="shared" si="173"/>
        <v>426.20369583126978</v>
      </c>
      <c r="AS136" s="148">
        <f t="shared" si="173"/>
        <v>760.54316489012751</v>
      </c>
      <c r="AT136" s="130">
        <f t="shared" si="173"/>
        <v>1.130817475615898E-86</v>
      </c>
      <c r="AU136" s="130" t="e">
        <f t="shared" si="173"/>
        <v>#DIV/0!</v>
      </c>
      <c r="BA136" s="130" t="s">
        <v>13</v>
      </c>
      <c r="BB136" s="148">
        <f t="shared" si="174"/>
        <v>448.60121021558439</v>
      </c>
      <c r="BC136" s="148">
        <f t="shared" si="174"/>
        <v>831.48103009808597</v>
      </c>
      <c r="BD136" s="130">
        <f t="shared" si="174"/>
        <v>1.0041229642526105E-86</v>
      </c>
      <c r="BE136" s="130" t="e">
        <f t="shared" si="174"/>
        <v>#DIV/0!</v>
      </c>
      <c r="BK136" s="130" t="s">
        <v>13</v>
      </c>
      <c r="BL136" s="148">
        <f t="shared" si="175"/>
        <v>474.81774431792218</v>
      </c>
      <c r="BM136" s="148">
        <f t="shared" si="175"/>
        <v>883.866077384405</v>
      </c>
      <c r="BN136" s="130">
        <f t="shared" si="175"/>
        <v>1.0555027859619472E-86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390.14059922180383</v>
      </c>
      <c r="F137" s="148">
        <f t="shared" si="169"/>
        <v>705.40676137860464</v>
      </c>
      <c r="G137" s="130" t="e">
        <f t="shared" si="169"/>
        <v>#DIV/0!</v>
      </c>
      <c r="H137" s="130">
        <f t="shared" si="169"/>
        <v>1.6024739385437416E-87</v>
      </c>
      <c r="N137" s="130" t="s">
        <v>14</v>
      </c>
      <c r="O137" s="148">
        <f t="shared" si="170"/>
        <v>378.86122641419871</v>
      </c>
      <c r="P137" s="148">
        <f t="shared" si="170"/>
        <v>736.33131541311616</v>
      </c>
      <c r="Q137" s="130" t="e">
        <f t="shared" si="170"/>
        <v>#DIV/0!</v>
      </c>
      <c r="R137" s="130">
        <f t="shared" si="170"/>
        <v>6.6566073895309206E-87</v>
      </c>
      <c r="W137" s="130" t="s">
        <v>14</v>
      </c>
      <c r="X137" s="148">
        <f t="shared" si="171"/>
        <v>417.94027183868894</v>
      </c>
      <c r="Y137" s="148">
        <f t="shared" si="171"/>
        <v>762.49849546386326</v>
      </c>
      <c r="Z137" s="130" t="e">
        <f t="shared" si="171"/>
        <v>#DIV/0!</v>
      </c>
      <c r="AA137" s="130">
        <f t="shared" si="171"/>
        <v>8.4865196763742004E-87</v>
      </c>
      <c r="AG137" s="130" t="s">
        <v>14</v>
      </c>
      <c r="AH137" s="148">
        <f t="shared" si="172"/>
        <v>429.15704546807717</v>
      </c>
      <c r="AI137" s="148">
        <f t="shared" si="172"/>
        <v>787.9219123118861</v>
      </c>
      <c r="AJ137" s="130" t="e">
        <f t="shared" si="172"/>
        <v>#DIV/0!</v>
      </c>
      <c r="AK137" s="130">
        <f t="shared" si="172"/>
        <v>8.6599886024370993E-87</v>
      </c>
      <c r="AQ137" s="130" t="s">
        <v>14</v>
      </c>
      <c r="AR137" s="148">
        <f t="shared" si="173"/>
        <v>456.70526166603668</v>
      </c>
      <c r="AS137" s="148">
        <f t="shared" si="173"/>
        <v>814.71498845084636</v>
      </c>
      <c r="AT137" s="130" t="e">
        <f t="shared" si="173"/>
        <v>#DIV/0!</v>
      </c>
      <c r="AU137" s="130">
        <f t="shared" si="173"/>
        <v>1.0933035399798971E-86</v>
      </c>
      <c r="BA137" s="130" t="s">
        <v>14</v>
      </c>
      <c r="BB137" s="148">
        <f t="shared" si="174"/>
        <v>481.54004435195407</v>
      </c>
      <c r="BC137" s="148">
        <f t="shared" si="174"/>
        <v>892.25162545159492</v>
      </c>
      <c r="BD137" s="130" t="e">
        <f t="shared" si="174"/>
        <v>#DIV/0!</v>
      </c>
      <c r="BE137" s="130">
        <f t="shared" si="174"/>
        <v>9.5879881433906093E-87</v>
      </c>
      <c r="BK137" s="130" t="s">
        <v>14</v>
      </c>
      <c r="BL137" s="148">
        <f t="shared" si="175"/>
        <v>510.75648728929326</v>
      </c>
      <c r="BM137" s="148">
        <f t="shared" si="175"/>
        <v>950.46570655955827</v>
      </c>
      <c r="BN137" s="130" t="e">
        <f t="shared" si="175"/>
        <v>#DIV/0!</v>
      </c>
      <c r="BO137" s="130">
        <f t="shared" si="175"/>
        <v>1.0104327142949526E-86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5.358422480317456E-72</v>
      </c>
      <c r="H140" s="130">
        <f>'Mode Choice Q'!O38</f>
        <v>3.3307607773356742E-70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1.57093564498466E-49</v>
      </c>
      <c r="H141" s="130">
        <f>'Mode Choice Q'!O39</f>
        <v>3.7682676409044675E-50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5.1352600476034968E-65</v>
      </c>
      <c r="F142" s="130">
        <f>'Mode Choice Q'!M40</f>
        <v>1.5709356449844813E-49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1.2318158497959258E-65</v>
      </c>
      <c r="F143" s="130">
        <f>'Mode Choice Q'!M41</f>
        <v>3.7682676409044675E-50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8.8863216940121011E-5</v>
      </c>
      <c r="F145" s="130" t="e">
        <f t="shared" si="176"/>
        <v>#DIV/0!</v>
      </c>
      <c r="G145" s="217">
        <f t="shared" si="176"/>
        <v>2.290293764077111E-69</v>
      </c>
      <c r="H145" s="130">
        <f t="shared" si="176"/>
        <v>1.1021326714360497E-67</v>
      </c>
      <c r="N145" s="130" t="s">
        <v>11</v>
      </c>
      <c r="O145" s="130">
        <f t="shared" ref="O145:R148" si="177">O140*P122</f>
        <v>4.0864895522226992E-5</v>
      </c>
      <c r="P145" s="130" t="e">
        <f t="shared" si="177"/>
        <v>#DIV/0!</v>
      </c>
      <c r="Q145" s="149">
        <f t="shared" si="177"/>
        <v>2.8602714404463959E-84</v>
      </c>
      <c r="R145" s="130">
        <f t="shared" si="177"/>
        <v>2.0077627697608712E-84</v>
      </c>
      <c r="W145" s="130" t="s">
        <v>11</v>
      </c>
      <c r="X145" s="130">
        <f t="shared" ref="X145:AA148" si="178">X140*Z122</f>
        <v>3.5736576258532399E-5</v>
      </c>
      <c r="Y145" s="130" t="e">
        <f t="shared" si="178"/>
        <v>#DIV/0!</v>
      </c>
      <c r="Z145" s="149">
        <f t="shared" si="178"/>
        <v>2.8800360851851465E-84</v>
      </c>
      <c r="AA145" s="130">
        <f t="shared" si="178"/>
        <v>2.0291659499976466E-84</v>
      </c>
      <c r="AG145" s="130" t="s">
        <v>11</v>
      </c>
      <c r="AH145" s="130">
        <f t="shared" ref="AH145:AK148" si="179">AH140*AJ122</f>
        <v>4.2430845787474934E-5</v>
      </c>
      <c r="AI145" s="130" t="e">
        <f t="shared" si="179"/>
        <v>#DIV/0!</v>
      </c>
      <c r="AJ145" s="149">
        <f t="shared" si="179"/>
        <v>3.3951959720098129E-84</v>
      </c>
      <c r="AK145" s="130">
        <f t="shared" si="179"/>
        <v>2.3942637178661288E-84</v>
      </c>
      <c r="AQ145" s="130" t="s">
        <v>11</v>
      </c>
      <c r="AR145" s="130">
        <f t="shared" ref="AR145:AU148" si="180">AR140*AT122</f>
        <v>4.0030063770284824E-5</v>
      </c>
      <c r="AS145" s="130" t="e">
        <f t="shared" si="180"/>
        <v>#DIV/0!</v>
      </c>
      <c r="AT145" s="149">
        <f t="shared" si="180"/>
        <v>3.7432943292183132E-84</v>
      </c>
      <c r="AU145" s="130">
        <f t="shared" si="180"/>
        <v>2.679663390916655E-84</v>
      </c>
      <c r="BA145" s="130" t="s">
        <v>11</v>
      </c>
      <c r="BB145" s="130">
        <f t="shared" ref="BB145:BE148" si="181">BB140*BD122</f>
        <v>4.8967288883242882E-5</v>
      </c>
      <c r="BC145" s="130" t="e">
        <f t="shared" si="181"/>
        <v>#DIV/0!</v>
      </c>
      <c r="BD145" s="149">
        <f t="shared" si="181"/>
        <v>3.8630018179438246E-84</v>
      </c>
      <c r="BE145" s="130">
        <f t="shared" si="181"/>
        <v>2.7264049486227604E-84</v>
      </c>
      <c r="BK145" s="130" t="s">
        <v>11</v>
      </c>
      <c r="BL145" s="130">
        <f t="shared" ref="BL145:BO148" si="182">BL140*BN122</f>
        <v>5.2631315891093704E-5</v>
      </c>
      <c r="BM145" s="130" t="e">
        <f t="shared" si="182"/>
        <v>#DIV/0!</v>
      </c>
      <c r="BN145" s="149">
        <f t="shared" si="182"/>
        <v>4.1235291228113735E-84</v>
      </c>
      <c r="BO145" s="130">
        <f t="shared" si="182"/>
        <v>2.9115681340609882E-84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4.6450183066240177E-5</v>
      </c>
      <c r="G146" s="130">
        <f t="shared" si="176"/>
        <v>9.559203551320975E-47</v>
      </c>
      <c r="H146" s="130">
        <f t="shared" si="176"/>
        <v>2.8584253073505598E-47</v>
      </c>
      <c r="N146" s="130" t="s">
        <v>12</v>
      </c>
      <c r="O146" s="130" t="e">
        <f t="shared" si="177"/>
        <v>#DIV/0!</v>
      </c>
      <c r="P146" s="130">
        <f t="shared" si="177"/>
        <v>1.5802407876206082E-5</v>
      </c>
      <c r="Q146" s="130">
        <f t="shared" si="177"/>
        <v>7.5617687540790431E-85</v>
      </c>
      <c r="R146" s="130">
        <f t="shared" si="177"/>
        <v>8.5470084746939112E-85</v>
      </c>
      <c r="W146" s="130" t="s">
        <v>12</v>
      </c>
      <c r="X146" s="130" t="e">
        <f t="shared" si="178"/>
        <v>#DIV/0!</v>
      </c>
      <c r="Y146" s="130">
        <f t="shared" si="178"/>
        <v>1.2483956601439445E-5</v>
      </c>
      <c r="Z146" s="130">
        <f t="shared" si="178"/>
        <v>7.32738219632642E-85</v>
      </c>
      <c r="AA146" s="130">
        <f t="shared" si="178"/>
        <v>8.3129291145174779E-85</v>
      </c>
      <c r="AG146" s="130" t="s">
        <v>12</v>
      </c>
      <c r="AH146" s="130" t="e">
        <f t="shared" si="179"/>
        <v>#DIV/0!</v>
      </c>
      <c r="AI146" s="130">
        <f t="shared" si="179"/>
        <v>1.5281776027087427E-5</v>
      </c>
      <c r="AJ146" s="130">
        <f t="shared" si="179"/>
        <v>8.8496569306954407E-85</v>
      </c>
      <c r="AK146" s="130">
        <f t="shared" si="179"/>
        <v>1.0048914886826342E-84</v>
      </c>
      <c r="AQ146" s="130" t="s">
        <v>12</v>
      </c>
      <c r="AR146" s="130" t="e">
        <f t="shared" si="180"/>
        <v>#DIV/0!</v>
      </c>
      <c r="AS146" s="130">
        <f t="shared" si="180"/>
        <v>1.3679828418410543E-5</v>
      </c>
      <c r="AT146" s="130">
        <f t="shared" si="180"/>
        <v>9.5282914273030213E-85</v>
      </c>
      <c r="AU146" s="130">
        <f t="shared" si="180"/>
        <v>1.0983149468694682E-84</v>
      </c>
      <c r="BA146" s="130" t="s">
        <v>12</v>
      </c>
      <c r="BB146" s="130" t="e">
        <f t="shared" si="181"/>
        <v>#DIV/0!</v>
      </c>
      <c r="BC146" s="130">
        <f t="shared" si="181"/>
        <v>1.7821405263229734E-5</v>
      </c>
      <c r="BD146" s="130">
        <f t="shared" si="181"/>
        <v>1.0081896579273954E-84</v>
      </c>
      <c r="BE146" s="130">
        <f t="shared" si="181"/>
        <v>1.1457590132839007E-84</v>
      </c>
      <c r="BK146" s="130" t="s">
        <v>12</v>
      </c>
      <c r="BL146" s="130" t="e">
        <f t="shared" si="182"/>
        <v>#DIV/0!</v>
      </c>
      <c r="BM146" s="130">
        <f t="shared" si="182"/>
        <v>1.9249509491381509E-5</v>
      </c>
      <c r="BN146" s="130">
        <f t="shared" si="182"/>
        <v>1.0768577131251831E-84</v>
      </c>
      <c r="BO146" s="130">
        <f t="shared" si="182"/>
        <v>1.2243393558362983E-84</v>
      </c>
    </row>
    <row r="147" spans="4:67" x14ac:dyDescent="0.3">
      <c r="D147" s="130" t="s">
        <v>13</v>
      </c>
      <c r="E147" s="130">
        <f t="shared" si="176"/>
        <v>1.9046857941230662E-62</v>
      </c>
      <c r="F147" s="130">
        <f t="shared" si="176"/>
        <v>1.0538401299026426E-46</v>
      </c>
      <c r="G147" s="130">
        <f t="shared" si="176"/>
        <v>1.246248441253715E-6</v>
      </c>
      <c r="H147" s="130" t="e">
        <f t="shared" si="176"/>
        <v>#DIV/0!</v>
      </c>
      <c r="N147" s="130" t="s">
        <v>13</v>
      </c>
      <c r="O147" s="130">
        <f t="shared" si="177"/>
        <v>1.0993559095150297E-84</v>
      </c>
      <c r="P147" s="130">
        <f t="shared" si="177"/>
        <v>5.7669026381052516E-85</v>
      </c>
      <c r="Q147" s="130">
        <f t="shared" si="177"/>
        <v>5.6497001396179352E-6</v>
      </c>
      <c r="R147" s="130" t="e">
        <f t="shared" si="177"/>
        <v>#DIV/0!</v>
      </c>
      <c r="W147" s="130" t="s">
        <v>13</v>
      </c>
      <c r="X147" s="130">
        <f t="shared" si="178"/>
        <v>1.2082616226946409E-84</v>
      </c>
      <c r="Y147" s="130">
        <f t="shared" si="178"/>
        <v>5.949725722519406E-85</v>
      </c>
      <c r="Z147" s="130">
        <f t="shared" si="178"/>
        <v>7.1495086193502294E-6</v>
      </c>
      <c r="AA147" s="130" t="e">
        <f t="shared" si="178"/>
        <v>#DIV/0!</v>
      </c>
      <c r="AG147" s="130" t="s">
        <v>13</v>
      </c>
      <c r="AH147" s="130">
        <f t="shared" si="179"/>
        <v>1.2385042367931482E-84</v>
      </c>
      <c r="AI147" s="130">
        <f t="shared" si="179"/>
        <v>6.1372755452313706E-85</v>
      </c>
      <c r="AJ147" s="130">
        <f t="shared" si="179"/>
        <v>7.2763047606589904E-6</v>
      </c>
      <c r="AK147" s="130" t="e">
        <f t="shared" si="179"/>
        <v>#DIV/0!</v>
      </c>
      <c r="AQ147" s="130" t="s">
        <v>13</v>
      </c>
      <c r="AR147" s="130">
        <f t="shared" si="180"/>
        <v>1.3146430747165428E-84</v>
      </c>
      <c r="AS147" s="130">
        <f t="shared" si="180"/>
        <v>6.3297818529272346E-85</v>
      </c>
      <c r="AT147" s="130">
        <f t="shared" si="180"/>
        <v>9.0262171681296431E-6</v>
      </c>
      <c r="AU147" s="130" t="e">
        <f t="shared" si="180"/>
        <v>#DIV/0!</v>
      </c>
      <c r="BA147" s="130" t="s">
        <v>13</v>
      </c>
      <c r="BB147" s="130">
        <f t="shared" si="181"/>
        <v>1.3837291419285463E-84</v>
      </c>
      <c r="BC147" s="130">
        <f t="shared" si="181"/>
        <v>6.9201772868847562E-85</v>
      </c>
      <c r="BD147" s="130">
        <f t="shared" si="181"/>
        <v>8.0149379844998907E-6</v>
      </c>
      <c r="BE147" s="130" t="e">
        <f t="shared" si="181"/>
        <v>#DIV/0!</v>
      </c>
      <c r="BK147" s="130" t="s">
        <v>13</v>
      </c>
      <c r="BL147" s="130">
        <f t="shared" si="182"/>
        <v>1.4645951347339042E-84</v>
      </c>
      <c r="BM147" s="130">
        <f t="shared" si="182"/>
        <v>7.3561629573701123E-85</v>
      </c>
      <c r="BN147" s="130">
        <f t="shared" si="182"/>
        <v>8.4250531788690501E-6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4.8058137377029801E-63</v>
      </c>
      <c r="F148" s="130">
        <f t="shared" si="176"/>
        <v>2.658161472578215E-47</v>
      </c>
      <c r="G148" s="130" t="e">
        <f t="shared" si="176"/>
        <v>#DIV/0!</v>
      </c>
      <c r="H148" s="130">
        <f t="shared" si="176"/>
        <v>1.279099243464194E-6</v>
      </c>
      <c r="N148" s="130" t="s">
        <v>14</v>
      </c>
      <c r="O148" s="130">
        <f t="shared" si="177"/>
        <v>1.1686132533708081E-84</v>
      </c>
      <c r="P148" s="130">
        <f t="shared" si="177"/>
        <v>6.1282735986685396E-85</v>
      </c>
      <c r="Q148" s="130" t="e">
        <f t="shared" si="177"/>
        <v>#DIV/0!</v>
      </c>
      <c r="R148" s="130">
        <f t="shared" si="177"/>
        <v>5.313322901041832E-6</v>
      </c>
      <c r="W148" s="130" t="s">
        <v>14</v>
      </c>
      <c r="X148" s="130">
        <f t="shared" si="178"/>
        <v>1.2891541987833935E-84</v>
      </c>
      <c r="Y148" s="130">
        <f t="shared" si="178"/>
        <v>6.3460555064862595E-85</v>
      </c>
      <c r="Z148" s="130" t="e">
        <f t="shared" si="178"/>
        <v>#DIV/0!</v>
      </c>
      <c r="AA148" s="130">
        <f t="shared" si="178"/>
        <v>6.7739640792903499E-6</v>
      </c>
      <c r="AG148" s="130" t="s">
        <v>14</v>
      </c>
      <c r="AH148" s="130">
        <f t="shared" si="179"/>
        <v>1.3237528048414137E-84</v>
      </c>
      <c r="AI148" s="130">
        <f t="shared" si="179"/>
        <v>6.557647287246353E-85</v>
      </c>
      <c r="AJ148" s="130" t="e">
        <f t="shared" si="179"/>
        <v>#DIV/0!</v>
      </c>
      <c r="AK148" s="130">
        <f t="shared" si="179"/>
        <v>6.9124274681509745E-6</v>
      </c>
      <c r="AQ148" s="130" t="s">
        <v>14</v>
      </c>
      <c r="AR148" s="130">
        <f t="shared" si="180"/>
        <v>1.4087264266088307E-84</v>
      </c>
      <c r="AS148" s="130">
        <f t="shared" si="180"/>
        <v>6.7806383480535183E-85</v>
      </c>
      <c r="AT148" s="130" t="e">
        <f t="shared" si="180"/>
        <v>#DIV/0!</v>
      </c>
      <c r="AU148" s="130">
        <f t="shared" si="180"/>
        <v>8.7267798697297762E-6</v>
      </c>
      <c r="BA148" s="130" t="s">
        <v>14</v>
      </c>
      <c r="BB148" s="130">
        <f t="shared" si="181"/>
        <v>1.4853303495439735E-84</v>
      </c>
      <c r="BC148" s="130">
        <f t="shared" si="181"/>
        <v>7.4259534603065446E-85</v>
      </c>
      <c r="BD148" s="130" t="e">
        <f t="shared" si="181"/>
        <v>#DIV/0!</v>
      </c>
      <c r="BE148" s="130">
        <f t="shared" si="181"/>
        <v>7.6531593341852223E-6</v>
      </c>
      <c r="BK148" s="130" t="s">
        <v>14</v>
      </c>
      <c r="BL148" s="130">
        <f t="shared" si="182"/>
        <v>1.575449686262794E-84</v>
      </c>
      <c r="BM148" s="130">
        <f t="shared" si="182"/>
        <v>7.9104525015085702E-85</v>
      </c>
      <c r="BN148" s="130" t="e">
        <f t="shared" si="182"/>
        <v>#DIV/0!</v>
      </c>
      <c r="BO148" s="130">
        <f t="shared" si="182"/>
        <v>8.0653025883257877E-6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2.1830193908852193E-47</v>
      </c>
      <c r="H151" s="130">
        <f>'Mode Choice Q'!T38</f>
        <v>1.3569507425052701E-45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9.1527200456786061E-28</v>
      </c>
      <c r="H152" s="130">
        <f>'Mode Choice Q'!T39</f>
        <v>2.1955004257812953E-28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2.0921030960762237E-40</v>
      </c>
      <c r="F153" s="130">
        <f>'Mode Choice Q'!R40</f>
        <v>9.152720045677564E-28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5.0184133408326332E-41</v>
      </c>
      <c r="F154" s="130">
        <f>'Mode Choice Q'!R41</f>
        <v>2.1955004257812953E-28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1288.9558374138314</v>
      </c>
      <c r="F156" s="130" t="e">
        <f t="shared" si="183"/>
        <v>#DIV/0!</v>
      </c>
      <c r="G156" s="130">
        <f t="shared" si="183"/>
        <v>9.3306485559302589E-45</v>
      </c>
      <c r="H156" s="130">
        <f t="shared" si="183"/>
        <v>4.4900845387064068E-43</v>
      </c>
      <c r="N156" s="130" t="s">
        <v>11</v>
      </c>
      <c r="O156" s="148">
        <f t="shared" ref="O156:R159" si="184">O151*P122</f>
        <v>592.74295307330215</v>
      </c>
      <c r="P156" s="130" t="e">
        <f t="shared" si="184"/>
        <v>#DIV/0!</v>
      </c>
      <c r="Q156" s="130">
        <f t="shared" si="184"/>
        <v>1.1652735559066551E-59</v>
      </c>
      <c r="R156" s="130">
        <f t="shared" si="184"/>
        <v>8.1796183014403353E-60</v>
      </c>
      <c r="W156" s="130" t="s">
        <v>11</v>
      </c>
      <c r="X156" s="148">
        <f t="shared" ref="X156:AA159" si="185">X151*Z122</f>
        <v>518.35697787824358</v>
      </c>
      <c r="Y156" s="130" t="e">
        <f t="shared" si="185"/>
        <v>#DIV/0!</v>
      </c>
      <c r="Z156" s="130">
        <f t="shared" si="185"/>
        <v>1.1733256650632464E-59</v>
      </c>
      <c r="AA156" s="130">
        <f t="shared" si="185"/>
        <v>8.2668147807308666E-60</v>
      </c>
      <c r="AG156" s="130" t="s">
        <v>11</v>
      </c>
      <c r="AH156" s="148">
        <f t="shared" ref="AH156:AK159" si="186">AH151*AJ122</f>
        <v>615.45697137010961</v>
      </c>
      <c r="AI156" s="130" t="e">
        <f t="shared" si="186"/>
        <v>#DIV/0!</v>
      </c>
      <c r="AJ156" s="130">
        <f t="shared" si="186"/>
        <v>1.3832016176361119E-59</v>
      </c>
      <c r="AK156" s="130">
        <f t="shared" si="186"/>
        <v>9.7542217736535096E-60</v>
      </c>
      <c r="AQ156" s="130" t="s">
        <v>11</v>
      </c>
      <c r="AR156" s="148">
        <f t="shared" ref="AR156:AU159" si="187">AR151*AT122</f>
        <v>580.63376665200292</v>
      </c>
      <c r="AS156" s="130" t="e">
        <f t="shared" si="187"/>
        <v>#DIV/0!</v>
      </c>
      <c r="AT156" s="130">
        <f t="shared" si="187"/>
        <v>1.5250167631407317E-59</v>
      </c>
      <c r="AU156" s="130">
        <f t="shared" si="187"/>
        <v>1.091693901498736E-59</v>
      </c>
      <c r="BA156" s="130" t="s">
        <v>11</v>
      </c>
      <c r="BB156" s="148">
        <f t="shared" ref="BB156:BE159" si="188">BB151*BD122</f>
        <v>710.26770154984865</v>
      </c>
      <c r="BC156" s="130" t="e">
        <f t="shared" si="188"/>
        <v>#DIV/0!</v>
      </c>
      <c r="BD156" s="130">
        <f t="shared" si="188"/>
        <v>1.5737855509848891E-59</v>
      </c>
      <c r="BE156" s="130">
        <f t="shared" si="188"/>
        <v>1.1107363952937686E-59</v>
      </c>
      <c r="BK156" s="130" t="s">
        <v>11</v>
      </c>
      <c r="BL156" s="148">
        <f t="shared" ref="BL156:BO159" si="189">BL151*BN122</f>
        <v>763.41420201239225</v>
      </c>
      <c r="BM156" s="130" t="e">
        <f t="shared" si="189"/>
        <v>#DIV/0!</v>
      </c>
      <c r="BN156" s="130">
        <f t="shared" si="189"/>
        <v>1.6799242812679162E-59</v>
      </c>
      <c r="BO156" s="130">
        <f t="shared" si="189"/>
        <v>1.1861718104321769E-59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673.7572268232791</v>
      </c>
      <c r="G157" s="130">
        <f t="shared" si="183"/>
        <v>5.5694651938305195E-25</v>
      </c>
      <c r="H157" s="130">
        <f t="shared" si="183"/>
        <v>1.6654002786930186E-25</v>
      </c>
      <c r="N157" s="130" t="s">
        <v>12</v>
      </c>
      <c r="O157" s="130" t="e">
        <f t="shared" si="184"/>
        <v>#DIV/0!</v>
      </c>
      <c r="P157" s="148">
        <f t="shared" si="184"/>
        <v>229.2130149975909</v>
      </c>
      <c r="Q157" s="130">
        <f t="shared" si="184"/>
        <v>4.4057025936871666E-63</v>
      </c>
      <c r="R157" s="130">
        <f t="shared" si="184"/>
        <v>4.9797314133565147E-63</v>
      </c>
      <c r="W157" s="130" t="s">
        <v>12</v>
      </c>
      <c r="X157" s="130" t="e">
        <f t="shared" si="185"/>
        <v>#DIV/0!</v>
      </c>
      <c r="Y157" s="148">
        <f t="shared" si="185"/>
        <v>181.07907061578851</v>
      </c>
      <c r="Z157" s="130">
        <f t="shared" si="185"/>
        <v>4.2691422863041751E-63</v>
      </c>
      <c r="AA157" s="130">
        <f t="shared" si="185"/>
        <v>4.8433500880612072E-63</v>
      </c>
      <c r="AG157" s="130" t="s">
        <v>12</v>
      </c>
      <c r="AH157" s="130" t="e">
        <f t="shared" si="186"/>
        <v>#DIV/0!</v>
      </c>
      <c r="AI157" s="148">
        <f t="shared" si="186"/>
        <v>221.66128004839101</v>
      </c>
      <c r="AJ157" s="130">
        <f t="shared" si="186"/>
        <v>5.1560630536043193E-63</v>
      </c>
      <c r="AK157" s="130">
        <f t="shared" si="186"/>
        <v>5.8547850139890187E-63</v>
      </c>
      <c r="AQ157" s="130" t="s">
        <v>12</v>
      </c>
      <c r="AR157" s="130" t="e">
        <f t="shared" si="187"/>
        <v>#DIV/0!</v>
      </c>
      <c r="AS157" s="148">
        <f t="shared" si="187"/>
        <v>198.42512236093575</v>
      </c>
      <c r="AT157" s="130">
        <f t="shared" si="187"/>
        <v>5.5514549069001216E-63</v>
      </c>
      <c r="AU157" s="130">
        <f t="shared" si="187"/>
        <v>6.3990967820828692E-63</v>
      </c>
      <c r="BA157" s="130" t="s">
        <v>12</v>
      </c>
      <c r="BB157" s="130" t="e">
        <f t="shared" si="188"/>
        <v>#DIV/0!</v>
      </c>
      <c r="BC157" s="148">
        <f t="shared" si="188"/>
        <v>258.49845567076608</v>
      </c>
      <c r="BD157" s="130">
        <f t="shared" si="188"/>
        <v>5.8740010906354063E-63</v>
      </c>
      <c r="BE157" s="130">
        <f t="shared" si="188"/>
        <v>6.6755194726661766E-63</v>
      </c>
      <c r="BK157" s="130" t="s">
        <v>12</v>
      </c>
      <c r="BL157" s="130" t="e">
        <f t="shared" si="189"/>
        <v>#DIV/0!</v>
      </c>
      <c r="BM157" s="148">
        <f t="shared" si="189"/>
        <v>279.2130251483934</v>
      </c>
      <c r="BN157" s="130">
        <f t="shared" si="189"/>
        <v>6.2740808057485571E-63</v>
      </c>
      <c r="BO157" s="130">
        <f t="shared" si="189"/>
        <v>7.133351006867977E-63</v>
      </c>
    </row>
    <row r="158" spans="4:67" x14ac:dyDescent="0.3">
      <c r="D158" s="130" t="s">
        <v>13</v>
      </c>
      <c r="E158" s="130">
        <f t="shared" si="183"/>
        <v>7.7596830734927994E-38</v>
      </c>
      <c r="F158" s="130">
        <f t="shared" si="183"/>
        <v>6.1399737874014875E-25</v>
      </c>
      <c r="G158" s="148">
        <f t="shared" si="183"/>
        <v>18.076761775395578</v>
      </c>
      <c r="H158" s="130" t="e">
        <f t="shared" si="183"/>
        <v>#DIV/0!</v>
      </c>
      <c r="N158" s="130" t="s">
        <v>13</v>
      </c>
      <c r="O158" s="130">
        <f t="shared" si="184"/>
        <v>4.4787720206290737E-60</v>
      </c>
      <c r="P158" s="130">
        <f t="shared" si="184"/>
        <v>3.3599622967227399E-63</v>
      </c>
      <c r="Q158" s="148">
        <f t="shared" si="184"/>
        <v>81.948574734867776</v>
      </c>
      <c r="R158" s="130" t="e">
        <f t="shared" si="184"/>
        <v>#DIV/0!</v>
      </c>
      <c r="W158" s="130" t="s">
        <v>13</v>
      </c>
      <c r="X158" s="130">
        <f t="shared" si="185"/>
        <v>4.9224535043540944E-60</v>
      </c>
      <c r="Y158" s="130">
        <f t="shared" si="185"/>
        <v>3.4664802508396037E-63</v>
      </c>
      <c r="Z158" s="148">
        <f t="shared" si="185"/>
        <v>103.70321024684064</v>
      </c>
      <c r="AA158" s="130" t="e">
        <f t="shared" si="185"/>
        <v>#DIV/0!</v>
      </c>
      <c r="AG158" s="130" t="s">
        <v>13</v>
      </c>
      <c r="AH158" s="130">
        <f t="shared" si="186"/>
        <v>5.0456618053990488E-60</v>
      </c>
      <c r="AI158" s="130">
        <f t="shared" si="186"/>
        <v>3.5757521377803338E-63</v>
      </c>
      <c r="AJ158" s="148">
        <f t="shared" si="186"/>
        <v>105.54238096481728</v>
      </c>
      <c r="AK158" s="130" t="e">
        <f t="shared" si="186"/>
        <v>#DIV/0!</v>
      </c>
      <c r="AQ158" s="130" t="s">
        <v>13</v>
      </c>
      <c r="AR158" s="130">
        <f t="shared" si="187"/>
        <v>5.3558511572031822E-60</v>
      </c>
      <c r="AS158" s="130">
        <f t="shared" si="187"/>
        <v>3.6879118145304732E-63</v>
      </c>
      <c r="AT158" s="148">
        <f t="shared" si="187"/>
        <v>130.92475952637736</v>
      </c>
      <c r="AU158" s="130" t="e">
        <f t="shared" si="187"/>
        <v>#DIV/0!</v>
      </c>
      <c r="BA158" s="130" t="s">
        <v>13</v>
      </c>
      <c r="BB158" s="130">
        <f t="shared" si="188"/>
        <v>5.6373075465001825E-60</v>
      </c>
      <c r="BC158" s="130">
        <f t="shared" si="188"/>
        <v>4.0318930680281549E-63</v>
      </c>
      <c r="BD158" s="148">
        <f t="shared" si="188"/>
        <v>116.25621328330131</v>
      </c>
      <c r="BE158" s="130" t="e">
        <f t="shared" si="188"/>
        <v>#DIV/0!</v>
      </c>
      <c r="BK158" s="130" t="s">
        <v>13</v>
      </c>
      <c r="BL158" s="130">
        <f t="shared" si="189"/>
        <v>5.9667553102883464E-60</v>
      </c>
      <c r="BM158" s="130">
        <f t="shared" si="189"/>
        <v>4.2859107802507914E-63</v>
      </c>
      <c r="BN158" s="148">
        <f t="shared" si="189"/>
        <v>122.2049105283092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1.957886787935138E-38</v>
      </c>
      <c r="F159" s="130">
        <f t="shared" si="183"/>
        <v>1.5487208449557311E-25</v>
      </c>
      <c r="G159" s="130" t="e">
        <f t="shared" si="183"/>
        <v>#DIV/0!</v>
      </c>
      <c r="H159" s="148">
        <f t="shared" si="183"/>
        <v>18.553260767115134</v>
      </c>
      <c r="N159" s="130" t="s">
        <v>14</v>
      </c>
      <c r="O159" s="130">
        <f t="shared" si="184"/>
        <v>4.7609261903566766E-60</v>
      </c>
      <c r="P159" s="130">
        <f t="shared" si="184"/>
        <v>3.5705073464345654E-63</v>
      </c>
      <c r="Q159" s="130" t="e">
        <f t="shared" si="184"/>
        <v>#DIV/0!</v>
      </c>
      <c r="R159" s="148">
        <f t="shared" si="184"/>
        <v>77.069442286534624</v>
      </c>
      <c r="W159" s="130" t="s">
        <v>14</v>
      </c>
      <c r="X159" s="130">
        <f t="shared" si="185"/>
        <v>5.2520095683431788E-60</v>
      </c>
      <c r="Y159" s="130">
        <f t="shared" si="185"/>
        <v>3.6973933101997354E-63</v>
      </c>
      <c r="Z159" s="130" t="e">
        <f t="shared" si="185"/>
        <v>#DIV/0!</v>
      </c>
      <c r="AA159" s="148">
        <f t="shared" si="185"/>
        <v>98.255958349070042</v>
      </c>
      <c r="AG159" s="130" t="s">
        <v>14</v>
      </c>
      <c r="AH159" s="130">
        <f t="shared" si="186"/>
        <v>5.3929641649612908E-60</v>
      </c>
      <c r="AI159" s="130">
        <f t="shared" si="186"/>
        <v>3.8206727290254922E-63</v>
      </c>
      <c r="AJ159" s="130" t="e">
        <f t="shared" si="186"/>
        <v>#DIV/0!</v>
      </c>
      <c r="AK159" s="148">
        <f t="shared" si="186"/>
        <v>100.26436181999395</v>
      </c>
      <c r="AQ159" s="130" t="s">
        <v>14</v>
      </c>
      <c r="AR159" s="130">
        <f t="shared" si="187"/>
        <v>5.7391463943644263E-60</v>
      </c>
      <c r="AS159" s="130">
        <f t="shared" si="187"/>
        <v>3.9505936942014278E-63</v>
      </c>
      <c r="AT159" s="130" t="e">
        <f t="shared" si="187"/>
        <v>#DIV/0!</v>
      </c>
      <c r="AU159" s="148">
        <f t="shared" si="187"/>
        <v>126.58143878015667</v>
      </c>
      <c r="BA159" s="130" t="s">
        <v>14</v>
      </c>
      <c r="BB159" s="130">
        <f t="shared" si="188"/>
        <v>6.0512305008333627E-60</v>
      </c>
      <c r="BC159" s="130">
        <f t="shared" si="188"/>
        <v>4.3265727218945251E-63</v>
      </c>
      <c r="BD159" s="130" t="e">
        <f t="shared" si="188"/>
        <v>#DIV/0!</v>
      </c>
      <c r="BE159" s="148">
        <f t="shared" si="188"/>
        <v>111.00863482247415</v>
      </c>
      <c r="BK159" s="130" t="s">
        <v>14</v>
      </c>
      <c r="BL159" s="130">
        <f t="shared" si="189"/>
        <v>6.4183763544377327E-60</v>
      </c>
      <c r="BM159" s="130">
        <f t="shared" si="189"/>
        <v>4.6088557104230046E-63</v>
      </c>
      <c r="BN159" s="130" t="e">
        <f t="shared" si="189"/>
        <v>#DIV/0!</v>
      </c>
      <c r="BO159" s="148">
        <f t="shared" si="189"/>
        <v>116.98674895751812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-295.01754292281908</v>
      </c>
      <c r="J28" s="206">
        <f t="shared" si="7"/>
        <v>-299.14724422997807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-293.76250183736244</v>
      </c>
      <c r="J29" s="206">
        <f t="shared" si="10"/>
        <v>-292.33486073445329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-311.09309943966701</v>
      </c>
      <c r="H30" s="206">
        <f t="shared" si="10"/>
        <v>-293.76250183736232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-309.66545833675792</v>
      </c>
      <c r="H31" s="206">
        <f t="shared" si="10"/>
        <v>-292.33486073445329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7.507736884412188E-129</v>
      </c>
      <c r="J33" s="206">
        <f t="shared" si="13"/>
        <v>1.2078209390325261E-130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2.6337009593445626E-128</v>
      </c>
      <c r="J34" s="206">
        <f t="shared" si="16"/>
        <v>1.0979513955838888E-127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7.833999782838069E-136</v>
      </c>
      <c r="H35" s="206">
        <f t="shared" si="16"/>
        <v>2.6337009593448625E-128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3.2658798881673446E-135</v>
      </c>
      <c r="H36" s="206">
        <f t="shared" si="16"/>
        <v>1.0979513955838888E-127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5.358422480317456E-72</v>
      </c>
      <c r="O38" s="206">
        <f t="shared" si="20"/>
        <v>3.3307607773356742E-70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2.1830193908852193E-47</v>
      </c>
      <c r="T38" s="206">
        <f t="shared" si="21"/>
        <v>1.3569507425052701E-45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1.57093564498466E-49</v>
      </c>
      <c r="O39" s="206">
        <f t="shared" si="20"/>
        <v>3.7682676409044675E-50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9.1527200456786061E-28</v>
      </c>
      <c r="T39" s="206">
        <f t="shared" si="21"/>
        <v>2.1955004257812953E-28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5.1352600476034968E-65</v>
      </c>
      <c r="M40" s="206">
        <f t="shared" si="20"/>
        <v>1.5709356449844813E-49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2.0921030960762237E-40</v>
      </c>
      <c r="R40" s="206">
        <f t="shared" si="21"/>
        <v>9.152720045677564E-28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1.2318158497959258E-65</v>
      </c>
      <c r="M41" s="206">
        <f t="shared" si="20"/>
        <v>3.7682676409044675E-50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5.0184133408326332E-41</v>
      </c>
      <c r="R41" s="206">
        <f t="shared" si="21"/>
        <v>2.1955004257812953E-28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14.115684097924355</v>
      </c>
      <c r="J46">
        <f>'Trip Length Frequency'!L28</f>
        <v>14.305826429853033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14.057898698713679</v>
      </c>
      <c r="J47">
        <f>'Trip Length Frequency'!L29</f>
        <v>13.992166339815519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14.855845086775034</v>
      </c>
      <c r="H48">
        <f>'Trip Length Frequency'!J30</f>
        <v>14.057898698713675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14.790112727876878</v>
      </c>
      <c r="H49">
        <f>'Trip Length Frequency'!J31</f>
        <v>13.992166339815519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2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Gravity!AR134</f>
        <v>5.0150239926962429E-86</v>
      </c>
      <c r="G25" s="4" t="e">
        <f>Gravity!AS134</f>
        <v>#DIV/0!</v>
      </c>
      <c r="H25" s="4">
        <f>Gravity!AT134</f>
        <v>1213.5658022928185</v>
      </c>
      <c r="I25" s="4">
        <f>Gravity!AU134</f>
        <v>868.73955582102121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Gravity!AR135</f>
        <v>#DIV/0!</v>
      </c>
      <c r="G26" s="4">
        <f>Gravity!AS135</f>
        <v>1.7138285896317632E-86</v>
      </c>
      <c r="H26" s="4">
        <f>Gravity!AT135</f>
        <v>1144.8541334430433</v>
      </c>
      <c r="I26" s="4">
        <f>Gravity!AU135</f>
        <v>1319.6598953120986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Gravity!AR136</f>
        <v>426.20369583126978</v>
      </c>
      <c r="G27" s="4">
        <f>Gravity!AS136</f>
        <v>760.54316489012751</v>
      </c>
      <c r="H27" s="4">
        <f>Gravity!AT136</f>
        <v>1.130817475615898E-86</v>
      </c>
      <c r="I27" s="4" t="e">
        <f>Gravity!AU136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Gravity!AR137</f>
        <v>456.70526166603668</v>
      </c>
      <c r="G28" s="4">
        <f>Gravity!AS137</f>
        <v>814.71498845084636</v>
      </c>
      <c r="H28" s="4" t="e">
        <f>Gravity!AT137</f>
        <v>#DIV/0!</v>
      </c>
      <c r="I28" s="4">
        <f>Gravity!AU137</f>
        <v>1.0933035399798971E-86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1213.5658022928185</v>
      </c>
      <c r="D36" s="31">
        <f>E36-H36</f>
        <v>0</v>
      </c>
      <c r="E36">
        <f>W6*G66+(W6*0.17/X6^3.8)*(G66^4.8/4.8)</f>
        <v>3275.9566665206057</v>
      </c>
      <c r="F36" s="258"/>
      <c r="G36" s="32" t="s">
        <v>62</v>
      </c>
      <c r="H36" s="33">
        <f>W6*G66+0.17*W6/X6^3.8*G66^4.8/4.8</f>
        <v>3275.9566665206057</v>
      </c>
      <c r="I36" s="32" t="s">
        <v>63</v>
      </c>
      <c r="J36" s="33">
        <f>W6*(1+0.17*(G66/X6)^3.8)</f>
        <v>2.5181529190282652</v>
      </c>
      <c r="K36" s="34">
        <v>1</v>
      </c>
      <c r="L36" s="35" t="s">
        <v>61</v>
      </c>
      <c r="M36" s="36" t="s">
        <v>64</v>
      </c>
      <c r="N36" s="37">
        <f>J36+J54+J51</f>
        <v>15.07462959427804</v>
      </c>
      <c r="O36" s="38" t="s">
        <v>65</v>
      </c>
      <c r="P36" s="39">
        <v>0</v>
      </c>
      <c r="Q36" s="39">
        <f>IF(P36&lt;=0,0,P36)</f>
        <v>0</v>
      </c>
      <c r="R36" s="40">
        <f>G58</f>
        <v>1213.5658021322586</v>
      </c>
      <c r="S36" s="40" t="s">
        <v>39</v>
      </c>
      <c r="T36" s="40">
        <f>I58</f>
        <v>1213.5658022928185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868.73955582102121</v>
      </c>
      <c r="D37" s="31">
        <f t="shared" ref="D37:D54" si="1">E37-H37</f>
        <v>0</v>
      </c>
      <c r="E37">
        <f t="shared" ref="E37:E54" si="2">W7*G67+(W7*0.17/X7^3.8)*(G67^4.8/4.8)</f>
        <v>640.77090349335776</v>
      </c>
      <c r="F37" s="258"/>
      <c r="G37" s="44" t="s">
        <v>67</v>
      </c>
      <c r="H37" s="33">
        <f t="shared" ref="H37:H53" si="3">W7*G67+0.17*W7/X7^3.8*G67^4.8/4.8</f>
        <v>640.77090349335776</v>
      </c>
      <c r="I37" s="44" t="s">
        <v>68</v>
      </c>
      <c r="J37" s="33">
        <f t="shared" ref="J37:J54" si="4">W7*(1+0.17*(G67/X7)^3.8)</f>
        <v>2.5005157862431346</v>
      </c>
      <c r="K37" s="34">
        <v>2</v>
      </c>
      <c r="L37" s="45"/>
      <c r="M37" s="46" t="s">
        <v>69</v>
      </c>
      <c r="N37" s="47">
        <f>J36+J47+J39+J40+J51</f>
        <v>14.218239329616512</v>
      </c>
      <c r="O37" s="48" t="s">
        <v>70</v>
      </c>
      <c r="P37" s="39">
        <v>727.36362765356989</v>
      </c>
      <c r="Q37" s="39">
        <f t="shared" ref="Q37:Q60" si="5">IF(P37&lt;=0,0,P37)</f>
        <v>727.36362765356989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1144.8541334430433</v>
      </c>
      <c r="D38" s="31">
        <f t="shared" si="1"/>
        <v>0</v>
      </c>
      <c r="E38">
        <f t="shared" si="2"/>
        <v>2582.8308489144229</v>
      </c>
      <c r="F38" s="258"/>
      <c r="G38" s="44" t="s">
        <v>72</v>
      </c>
      <c r="H38" s="33">
        <f t="shared" si="3"/>
        <v>2582.8308489144229</v>
      </c>
      <c r="I38" s="44" t="s">
        <v>73</v>
      </c>
      <c r="J38" s="33">
        <f t="shared" si="4"/>
        <v>2.5341645513494386</v>
      </c>
      <c r="K38" s="34">
        <v>3</v>
      </c>
      <c r="L38" s="45"/>
      <c r="M38" s="46" t="s">
        <v>74</v>
      </c>
      <c r="N38" s="47">
        <f>J36+J47+J39+J49+J43</f>
        <v>14.307877955208005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1319.6598953120986</v>
      </c>
      <c r="D39" s="31">
        <f t="shared" si="1"/>
        <v>0</v>
      </c>
      <c r="E39">
        <f t="shared" si="2"/>
        <v>8108.7901233448283</v>
      </c>
      <c r="F39" s="258"/>
      <c r="G39" s="44" t="s">
        <v>77</v>
      </c>
      <c r="H39" s="33">
        <f t="shared" si="3"/>
        <v>8108.7901233448283</v>
      </c>
      <c r="I39" s="44" t="s">
        <v>78</v>
      </c>
      <c r="J39" s="33">
        <f t="shared" si="4"/>
        <v>3.9270045185454223</v>
      </c>
      <c r="K39" s="34">
        <v>4</v>
      </c>
      <c r="L39" s="45"/>
      <c r="M39" s="46" t="s">
        <v>79</v>
      </c>
      <c r="N39" s="47">
        <f>J36+J47+J48+J42+J43</f>
        <v>14.307878548129306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3715.0375447926172</v>
      </c>
      <c r="F40" s="258"/>
      <c r="G40" s="44" t="s">
        <v>81</v>
      </c>
      <c r="H40" s="33">
        <f t="shared" si="3"/>
        <v>3715.0375447926172</v>
      </c>
      <c r="I40" s="44" t="s">
        <v>82</v>
      </c>
      <c r="J40" s="33">
        <f t="shared" si="4"/>
        <v>2.6318642811400195</v>
      </c>
      <c r="K40" s="34">
        <v>5</v>
      </c>
      <c r="L40" s="45"/>
      <c r="M40" s="46" t="s">
        <v>83</v>
      </c>
      <c r="N40" s="47">
        <f>J45+J38+J39+J40+J51</f>
        <v>14.218238626382504</v>
      </c>
      <c r="O40" s="48" t="s">
        <v>84</v>
      </c>
      <c r="P40" s="39">
        <v>486.20217447868862</v>
      </c>
      <c r="Q40" s="39">
        <f t="shared" si="5"/>
        <v>486.20217447868862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6370.506639876151</v>
      </c>
      <c r="F41" s="258"/>
      <c r="G41" s="44" t="s">
        <v>85</v>
      </c>
      <c r="H41" s="33">
        <f t="shared" si="3"/>
        <v>6370.506639876151</v>
      </c>
      <c r="I41" s="44" t="s">
        <v>86</v>
      </c>
      <c r="J41" s="33">
        <f t="shared" si="4"/>
        <v>4.3475685298943398</v>
      </c>
      <c r="K41" s="34">
        <v>6</v>
      </c>
      <c r="L41" s="45"/>
      <c r="M41" s="46" t="s">
        <v>87</v>
      </c>
      <c r="N41" s="47">
        <f>J45+J38+J39+J49+J43</f>
        <v>14.307877251973997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6105.8535426272456</v>
      </c>
      <c r="F42" s="258"/>
      <c r="G42" s="44" t="s">
        <v>89</v>
      </c>
      <c r="H42" s="33">
        <f t="shared" si="3"/>
        <v>6105.8535426272456</v>
      </c>
      <c r="I42" s="44" t="s">
        <v>90</v>
      </c>
      <c r="J42" s="33">
        <f t="shared" si="4"/>
        <v>2.6836244087972823</v>
      </c>
      <c r="K42" s="34">
        <v>7</v>
      </c>
      <c r="L42" s="45"/>
      <c r="M42" s="46" t="s">
        <v>91</v>
      </c>
      <c r="N42" s="47">
        <f>J45+J38+J48+J42+J43</f>
        <v>14.307877844895296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2271.6073362878656</v>
      </c>
      <c r="F43" s="258"/>
      <c r="G43" s="44" t="s">
        <v>93</v>
      </c>
      <c r="H43" s="33">
        <f t="shared" si="3"/>
        <v>2271.6073362878656</v>
      </c>
      <c r="I43" s="44" t="s">
        <v>94</v>
      </c>
      <c r="J43" s="33">
        <f t="shared" si="4"/>
        <v>2.7712643056382986</v>
      </c>
      <c r="K43" s="34">
        <v>8</v>
      </c>
      <c r="L43" s="53"/>
      <c r="M43" s="54" t="s">
        <v>95</v>
      </c>
      <c r="N43" s="55">
        <f>J45+J46+J41+J42+J43</f>
        <v>14.871185844427769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14.419065204010099</v>
      </c>
      <c r="O44" s="38" t="s">
        <v>100</v>
      </c>
      <c r="P44" s="39">
        <v>488.1502177505073</v>
      </c>
      <c r="Q44" s="39">
        <f t="shared" si="5"/>
        <v>488.1502177505073</v>
      </c>
      <c r="R44" s="40">
        <f>G59</f>
        <v>868.73955568542738</v>
      </c>
      <c r="S44" s="40" t="s">
        <v>39</v>
      </c>
      <c r="T44" s="40">
        <f>I59</f>
        <v>868.73955582102121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1945.8360071374675</v>
      </c>
      <c r="F45" s="258"/>
      <c r="G45" s="44" t="s">
        <v>101</v>
      </c>
      <c r="H45" s="33">
        <f t="shared" si="3"/>
        <v>1945.8360071374675</v>
      </c>
      <c r="I45" s="44" t="s">
        <v>102</v>
      </c>
      <c r="J45" s="33">
        <f t="shared" si="4"/>
        <v>2.5687286000978489</v>
      </c>
      <c r="K45" s="34">
        <v>10</v>
      </c>
      <c r="L45" s="45"/>
      <c r="M45" s="46" t="s">
        <v>103</v>
      </c>
      <c r="N45" s="47">
        <f>J36+J47+J48+J42+J50</f>
        <v>14.419065796931401</v>
      </c>
      <c r="O45" s="48" t="s">
        <v>104</v>
      </c>
      <c r="P45" s="39">
        <v>92.889542807289374</v>
      </c>
      <c r="Q45" s="39">
        <f t="shared" si="5"/>
        <v>92.889542807289374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14.419064500776091</v>
      </c>
      <c r="O46" s="48" t="s">
        <v>108</v>
      </c>
      <c r="P46" s="39">
        <v>183.27413653848274</v>
      </c>
      <c r="Q46" s="39">
        <f t="shared" si="5"/>
        <v>183.27413653848274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3294.1074970552136</v>
      </c>
      <c r="F47" s="258"/>
      <c r="G47" s="44" t="s">
        <v>109</v>
      </c>
      <c r="H47" s="33">
        <f t="shared" si="3"/>
        <v>3294.1074970552136</v>
      </c>
      <c r="I47" s="44" t="s">
        <v>110</v>
      </c>
      <c r="J47" s="33">
        <f t="shared" si="4"/>
        <v>2.5847409356530315</v>
      </c>
      <c r="K47" s="34">
        <v>12</v>
      </c>
      <c r="L47" s="45"/>
      <c r="M47" s="46" t="s">
        <v>111</v>
      </c>
      <c r="N47" s="47">
        <f>J45+J38+J48+J42+J50</f>
        <v>14.419065093697391</v>
      </c>
      <c r="O47" s="48" t="s">
        <v>112</v>
      </c>
      <c r="P47" s="39">
        <v>104.42565858914809</v>
      </c>
      <c r="Q47" s="39">
        <f t="shared" si="5"/>
        <v>104.42565858914809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739.93595067792535</v>
      </c>
      <c r="F48" s="258"/>
      <c r="G48" s="44" t="s">
        <v>113</v>
      </c>
      <c r="H48" s="33">
        <f t="shared" si="3"/>
        <v>739.93595067792535</v>
      </c>
      <c r="I48" s="44" t="s">
        <v>114</v>
      </c>
      <c r="J48" s="33">
        <f t="shared" si="4"/>
        <v>3.7500959790124284</v>
      </c>
      <c r="K48" s="34">
        <v>13</v>
      </c>
      <c r="L48" s="45"/>
      <c r="M48" s="46" t="s">
        <v>115</v>
      </c>
      <c r="N48" s="47">
        <f>J45+J46+J41+J42+J50</f>
        <v>14.982373093229864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1679.5002190729881</v>
      </c>
      <c r="F49" s="258"/>
      <c r="G49" s="44" t="s">
        <v>117</v>
      </c>
      <c r="H49" s="33">
        <f t="shared" si="3"/>
        <v>1679.5002190729881</v>
      </c>
      <c r="I49" s="44" t="s">
        <v>118</v>
      </c>
      <c r="J49" s="33">
        <f t="shared" si="4"/>
        <v>2.5067152763429883</v>
      </c>
      <c r="K49" s="34">
        <v>14</v>
      </c>
      <c r="L49" s="53"/>
      <c r="M49" s="54" t="s">
        <v>119</v>
      </c>
      <c r="N49" s="55">
        <f>J45+J46+J53+J44</f>
        <v>15.068728600097849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5645.3646216126726</v>
      </c>
      <c r="F50" s="258"/>
      <c r="G50" s="44" t="s">
        <v>121</v>
      </c>
      <c r="H50" s="33">
        <f t="shared" si="3"/>
        <v>5645.3646216126726</v>
      </c>
      <c r="I50" s="44" t="s">
        <v>122</v>
      </c>
      <c r="J50" s="33">
        <f t="shared" si="4"/>
        <v>2.8824515544403937</v>
      </c>
      <c r="K50" s="34">
        <v>15</v>
      </c>
      <c r="L50" s="35" t="s">
        <v>71</v>
      </c>
      <c r="M50" s="36" t="s">
        <v>123</v>
      </c>
      <c r="N50" s="37">
        <f>J37+J46+J41+J42+J43</f>
        <v>14.802973030573055</v>
      </c>
      <c r="O50" s="38" t="s">
        <v>124</v>
      </c>
      <c r="P50" s="39">
        <v>0</v>
      </c>
      <c r="Q50" s="39">
        <f t="shared" si="5"/>
        <v>0</v>
      </c>
      <c r="R50" s="40">
        <f>G60</f>
        <v>1144.8541346490606</v>
      </c>
      <c r="S50" s="40" t="s">
        <v>39</v>
      </c>
      <c r="T50" s="40">
        <f>I60</f>
        <v>1144.8541334430433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3691.9522398630461</v>
      </c>
      <c r="F51" s="258"/>
      <c r="G51" s="44" t="s">
        <v>125</v>
      </c>
      <c r="H51" s="33">
        <f t="shared" si="3"/>
        <v>3691.9522398630461</v>
      </c>
      <c r="I51" s="44" t="s">
        <v>126</v>
      </c>
      <c r="J51" s="33">
        <f t="shared" si="4"/>
        <v>2.5564766752497743</v>
      </c>
      <c r="K51" s="34">
        <v>16</v>
      </c>
      <c r="L51" s="45"/>
      <c r="M51" s="46" t="s">
        <v>127</v>
      </c>
      <c r="N51" s="47">
        <f>J37+J38+J39+J40+J51</f>
        <v>14.15002581252779</v>
      </c>
      <c r="O51" s="48" t="s">
        <v>128</v>
      </c>
      <c r="P51" s="39">
        <v>256.29734517694362</v>
      </c>
      <c r="Q51" s="39">
        <f t="shared" si="5"/>
        <v>256.29734517694362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6370.506639876151</v>
      </c>
      <c r="F52" s="258"/>
      <c r="G52" s="44" t="s">
        <v>129</v>
      </c>
      <c r="H52" s="33">
        <f t="shared" si="3"/>
        <v>6370.506639876151</v>
      </c>
      <c r="I52" s="44" t="s">
        <v>130</v>
      </c>
      <c r="J52" s="33">
        <f t="shared" si="4"/>
        <v>4.3475685298943398</v>
      </c>
      <c r="K52" s="34">
        <v>17</v>
      </c>
      <c r="L52" s="45"/>
      <c r="M52" s="46" t="s">
        <v>131</v>
      </c>
      <c r="N52" s="47">
        <f>J37+J38+J39+J49+J43</f>
        <v>14.239664438119283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14.239665031040582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14.150025774224261</v>
      </c>
      <c r="O54" s="56" t="s">
        <v>140</v>
      </c>
      <c r="P54" s="39">
        <v>888.55678947211709</v>
      </c>
      <c r="Q54" s="39">
        <f t="shared" si="5"/>
        <v>888.55678947211709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56438.556781152554</v>
      </c>
      <c r="K55" s="34">
        <v>20</v>
      </c>
      <c r="L55" s="35" t="s">
        <v>76</v>
      </c>
      <c r="M55" s="36" t="s">
        <v>142</v>
      </c>
      <c r="N55" s="37">
        <f>J37+J38+J39+J49+J50</f>
        <v>14.350851686921377</v>
      </c>
      <c r="O55" s="38" t="s">
        <v>143</v>
      </c>
      <c r="P55" s="39">
        <v>0</v>
      </c>
      <c r="Q55" s="39">
        <f t="shared" si="5"/>
        <v>0</v>
      </c>
      <c r="R55" s="40">
        <f>G61</f>
        <v>1319.6598953120988</v>
      </c>
      <c r="S55" s="40" t="s">
        <v>39</v>
      </c>
      <c r="T55" s="40">
        <f>I61</f>
        <v>1319.6598953120986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14.350852279842677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14.91416027937515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1213.5658021322586</v>
      </c>
      <c r="H58" s="68" t="s">
        <v>39</v>
      </c>
      <c r="I58" s="69">
        <f>C36</f>
        <v>1213.5658022928185</v>
      </c>
      <c r="K58" s="34">
        <v>23</v>
      </c>
      <c r="L58" s="45"/>
      <c r="M58" s="46" t="s">
        <v>149</v>
      </c>
      <c r="N58" s="47">
        <f>J37+J46+J53+J44</f>
        <v>15.000515786243135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868.73955568542738</v>
      </c>
      <c r="H59" s="68" t="s">
        <v>39</v>
      </c>
      <c r="I59" s="69">
        <f t="shared" ref="I59:I61" si="6">C37</f>
        <v>868.73955582102121</v>
      </c>
      <c r="K59" s="34">
        <v>24</v>
      </c>
      <c r="L59" s="45"/>
      <c r="M59" s="46" t="s">
        <v>151</v>
      </c>
      <c r="N59" s="47">
        <f>J52+J53+J44</f>
        <v>14.347568529894339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1144.8541346490606</v>
      </c>
      <c r="H60" s="68" t="s">
        <v>39</v>
      </c>
      <c r="I60" s="69">
        <f t="shared" si="6"/>
        <v>1144.8541334430433</v>
      </c>
      <c r="K60" s="34">
        <v>25</v>
      </c>
      <c r="L60" s="53"/>
      <c r="M60" s="54" t="s">
        <v>153</v>
      </c>
      <c r="N60" s="55">
        <f>J52+J41+J42+J50</f>
        <v>14.261213023026356</v>
      </c>
      <c r="O60" s="56" t="s">
        <v>154</v>
      </c>
      <c r="P60" s="39">
        <v>1319.6598953120988</v>
      </c>
      <c r="Q60" s="71">
        <f t="shared" si="5"/>
        <v>1319.6598953120988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1319.6598953120988</v>
      </c>
      <c r="H61" s="74" t="s">
        <v>39</v>
      </c>
      <c r="I61" s="69">
        <f t="shared" si="6"/>
        <v>1319.6598953120986</v>
      </c>
      <c r="K61" s="264" t="s">
        <v>155</v>
      </c>
      <c r="L61" s="264"/>
      <c r="M61" s="264"/>
      <c r="N61" s="76">
        <f>SUM(N36:N60)</f>
        <v>362.1486829554421</v>
      </c>
      <c r="U61" s="77" t="s">
        <v>156</v>
      </c>
      <c r="V61" s="78">
        <f>SUMPRODUCT($Q$36:$Q$60,V36:V60)</f>
        <v>1308.4033882113665</v>
      </c>
      <c r="W61" s="78">
        <f>SUMPRODUCT($Q$36:$Q$60,W36:W60)</f>
        <v>256.29734517694362</v>
      </c>
      <c r="X61" s="78">
        <f t="shared" ref="X61:AN61" si="7">SUMPRODUCT($Q$36:$Q$60,X36:X60)</f>
        <v>1030.1993147832632</v>
      </c>
      <c r="Y61" s="78">
        <f t="shared" si="7"/>
        <v>2141.2875015981922</v>
      </c>
      <c r="Z61" s="78">
        <f t="shared" si="7"/>
        <v>1469.8631473092023</v>
      </c>
      <c r="AA61" s="78">
        <f t="shared" si="7"/>
        <v>2208.2166847842159</v>
      </c>
      <c r="AB61" s="78">
        <f t="shared" si="7"/>
        <v>2405.5318861806536</v>
      </c>
      <c r="AC61" s="78">
        <f t="shared" si="7"/>
        <v>888.55678947211709</v>
      </c>
      <c r="AD61" s="78">
        <f t="shared" si="7"/>
        <v>0</v>
      </c>
      <c r="AE61" s="78">
        <f t="shared" si="7"/>
        <v>773.90196960631943</v>
      </c>
      <c r="AF61" s="78">
        <f t="shared" si="7"/>
        <v>0</v>
      </c>
      <c r="AG61" s="78">
        <f t="shared" si="7"/>
        <v>1308.4033882113665</v>
      </c>
      <c r="AH61" s="78">
        <f t="shared" si="7"/>
        <v>197.31520139643746</v>
      </c>
      <c r="AI61" s="78">
        <f t="shared" si="7"/>
        <v>671.42435428899</v>
      </c>
      <c r="AJ61" s="78">
        <f t="shared" si="7"/>
        <v>2188.3994509975264</v>
      </c>
      <c r="AK61" s="78">
        <f t="shared" si="7"/>
        <v>1469.8631473092023</v>
      </c>
      <c r="AL61" s="78">
        <f t="shared" si="7"/>
        <v>2208.2166847842159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0.4361344627371222</v>
      </c>
      <c r="W64">
        <f t="shared" ref="W64:AN64" si="8">W61/W63</f>
        <v>0.17086489678462907</v>
      </c>
      <c r="X64">
        <f t="shared" si="8"/>
        <v>0.51509965739163155</v>
      </c>
      <c r="Y64">
        <f t="shared" si="8"/>
        <v>0.71376250053273071</v>
      </c>
      <c r="Z64">
        <f t="shared" si="8"/>
        <v>0.73493157365460116</v>
      </c>
      <c r="AA64">
        <f t="shared" si="8"/>
        <v>1.4721444565228106</v>
      </c>
      <c r="AB64">
        <f t="shared" si="8"/>
        <v>0.80184396206021791</v>
      </c>
      <c r="AC64">
        <f t="shared" si="8"/>
        <v>0.88855678947211714</v>
      </c>
      <c r="AD64">
        <f t="shared" si="8"/>
        <v>0</v>
      </c>
      <c r="AE64">
        <f t="shared" si="8"/>
        <v>0.61912157568505555</v>
      </c>
      <c r="AF64">
        <f t="shared" si="8"/>
        <v>0</v>
      </c>
      <c r="AG64">
        <f t="shared" si="8"/>
        <v>0.6542016941056833</v>
      </c>
      <c r="AH64">
        <f t="shared" si="8"/>
        <v>9.8657600698218731E-2</v>
      </c>
      <c r="AI64">
        <f t="shared" si="8"/>
        <v>0.33571217714449503</v>
      </c>
      <c r="AJ64">
        <f t="shared" si="8"/>
        <v>0.97262197822112284</v>
      </c>
      <c r="AK64">
        <f t="shared" si="8"/>
        <v>0.58794525892368088</v>
      </c>
      <c r="AL64">
        <f t="shared" si="8"/>
        <v>1.4721444565228106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1308.4033882113665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256.29734517694362</v>
      </c>
      <c r="H67" s="6"/>
      <c r="U67" t="s">
        <v>162</v>
      </c>
      <c r="V67" s="82">
        <f>AA15*(1+0.17*(V61/AA16)^3.8)</f>
        <v>2.5181529190282652</v>
      </c>
      <c r="W67" s="82">
        <f t="shared" ref="W67:AN67" si="9">AB15*(1+0.17*(W61/AB16)^3.8)</f>
        <v>2.5005157862431346</v>
      </c>
      <c r="X67" s="82">
        <f t="shared" si="9"/>
        <v>2.5341645513494386</v>
      </c>
      <c r="Y67" s="82">
        <f t="shared" si="9"/>
        <v>3.9270045185454223</v>
      </c>
      <c r="Z67" s="82">
        <f t="shared" si="9"/>
        <v>2.6318642811400195</v>
      </c>
      <c r="AA67" s="82">
        <f t="shared" si="9"/>
        <v>4.3475685298943398</v>
      </c>
      <c r="AB67" s="82">
        <f t="shared" si="9"/>
        <v>2.6836244087972823</v>
      </c>
      <c r="AC67" s="82">
        <f t="shared" si="9"/>
        <v>2.7712643056382986</v>
      </c>
      <c r="AD67" s="82">
        <f t="shared" si="9"/>
        <v>2.5</v>
      </c>
      <c r="AE67" s="82">
        <f t="shared" si="9"/>
        <v>2.5687286000978489</v>
      </c>
      <c r="AF67" s="82">
        <f t="shared" si="9"/>
        <v>2.5</v>
      </c>
      <c r="AG67" s="82">
        <f t="shared" si="9"/>
        <v>2.5847409356530315</v>
      </c>
      <c r="AH67" s="82">
        <f t="shared" si="9"/>
        <v>3.7500959790124284</v>
      </c>
      <c r="AI67" s="82">
        <f t="shared" si="9"/>
        <v>2.5067152763429883</v>
      </c>
      <c r="AJ67" s="82">
        <f t="shared" si="9"/>
        <v>2.8824515544403937</v>
      </c>
      <c r="AK67" s="82">
        <f t="shared" si="9"/>
        <v>2.5564766752497743</v>
      </c>
      <c r="AL67" s="82">
        <f t="shared" si="9"/>
        <v>4.3475685298943398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1030.1993147832632</v>
      </c>
      <c r="H68" s="6"/>
    </row>
    <row r="69" spans="6:40" x14ac:dyDescent="0.3">
      <c r="F69" s="4" t="s">
        <v>45</v>
      </c>
      <c r="G69" s="4">
        <f>Y61</f>
        <v>2141.2875015981922</v>
      </c>
      <c r="H69" s="6"/>
    </row>
    <row r="70" spans="6:40" x14ac:dyDescent="0.3">
      <c r="F70" s="4" t="s">
        <v>46</v>
      </c>
      <c r="G70" s="4">
        <f>Z61</f>
        <v>1469.8631473092023</v>
      </c>
      <c r="U70" s="41" t="s">
        <v>65</v>
      </c>
      <c r="V70">
        <f t="shared" ref="V70:V94" si="10">SUMPRODUCT($V$67:$AN$67,V36:AN36)</f>
        <v>15.07462959427804</v>
      </c>
      <c r="X70">
        <v>15.000195603366421</v>
      </c>
    </row>
    <row r="71" spans="6:40" x14ac:dyDescent="0.3">
      <c r="F71" s="4" t="s">
        <v>47</v>
      </c>
      <c r="G71" s="4">
        <f>AA61</f>
        <v>2208.2166847842159</v>
      </c>
      <c r="U71" s="41" t="s">
        <v>70</v>
      </c>
      <c r="V71">
        <f t="shared" si="10"/>
        <v>14.218239329616514</v>
      </c>
      <c r="X71">
        <v>13.75090229828113</v>
      </c>
    </row>
    <row r="72" spans="6:40" x14ac:dyDescent="0.3">
      <c r="F72" s="4" t="s">
        <v>48</v>
      </c>
      <c r="G72" s="4">
        <f>AB61</f>
        <v>2405.5318861806536</v>
      </c>
      <c r="U72" s="41" t="s">
        <v>75</v>
      </c>
      <c r="V72">
        <f t="shared" si="10"/>
        <v>14.307877955208006</v>
      </c>
      <c r="X72">
        <v>14.225219683523857</v>
      </c>
    </row>
    <row r="73" spans="6:40" x14ac:dyDescent="0.3">
      <c r="F73" s="4" t="s">
        <v>49</v>
      </c>
      <c r="G73" s="4">
        <f>AC61</f>
        <v>888.55678947211709</v>
      </c>
      <c r="U73" s="41" t="s">
        <v>80</v>
      </c>
      <c r="V73">
        <f t="shared" si="10"/>
        <v>14.307878548129306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14.218238626382504</v>
      </c>
      <c r="X74">
        <v>13.805151472614</v>
      </c>
    </row>
    <row r="75" spans="6:40" x14ac:dyDescent="0.3">
      <c r="F75" s="4" t="s">
        <v>51</v>
      </c>
      <c r="G75" s="4">
        <f>AE61</f>
        <v>773.90196960631943</v>
      </c>
      <c r="U75" s="41" t="s">
        <v>88</v>
      </c>
      <c r="V75">
        <f t="shared" si="10"/>
        <v>14.307877251973999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14.307877844895296</v>
      </c>
      <c r="X76">
        <v>14.326575531725375</v>
      </c>
    </row>
    <row r="77" spans="6:40" x14ac:dyDescent="0.3">
      <c r="F77" s="4" t="s">
        <v>53</v>
      </c>
      <c r="G77" s="4">
        <f>AG61</f>
        <v>1308.4033882113665</v>
      </c>
      <c r="U77" s="41" t="s">
        <v>96</v>
      </c>
      <c r="V77">
        <f t="shared" si="10"/>
        <v>14.871185844427769</v>
      </c>
      <c r="X77">
        <v>13.750902037729439</v>
      </c>
    </row>
    <row r="78" spans="6:40" x14ac:dyDescent="0.3">
      <c r="F78" s="4" t="s">
        <v>54</v>
      </c>
      <c r="G78" s="4">
        <f>AH61</f>
        <v>197.31520139643746</v>
      </c>
      <c r="U78" s="41" t="s">
        <v>100</v>
      </c>
      <c r="V78">
        <f t="shared" si="10"/>
        <v>14.419065204010099</v>
      </c>
      <c r="X78">
        <v>13.750771910176033</v>
      </c>
    </row>
    <row r="79" spans="6:40" x14ac:dyDescent="0.3">
      <c r="F79" s="4" t="s">
        <v>55</v>
      </c>
      <c r="G79" s="4">
        <f>AI61</f>
        <v>671.42435428899</v>
      </c>
      <c r="U79" s="41" t="s">
        <v>104</v>
      </c>
      <c r="V79">
        <f t="shared" si="10"/>
        <v>14.419065796931402</v>
      </c>
      <c r="X79">
        <v>13.801434953032715</v>
      </c>
    </row>
    <row r="80" spans="6:40" x14ac:dyDescent="0.3">
      <c r="F80" s="4" t="s">
        <v>56</v>
      </c>
      <c r="G80" s="4">
        <f>AJ61</f>
        <v>2188.3994509975264</v>
      </c>
      <c r="U80" s="41" t="s">
        <v>108</v>
      </c>
      <c r="V80">
        <f t="shared" si="10"/>
        <v>14.419064500776091</v>
      </c>
      <c r="X80">
        <v>13.808577453496937</v>
      </c>
    </row>
    <row r="81" spans="6:24" x14ac:dyDescent="0.3">
      <c r="F81" s="4" t="s">
        <v>57</v>
      </c>
      <c r="G81" s="4">
        <f>AK61</f>
        <v>1469.8631473092023</v>
      </c>
      <c r="U81" s="41" t="s">
        <v>112</v>
      </c>
      <c r="V81">
        <f t="shared" si="10"/>
        <v>14.419065093697391</v>
      </c>
      <c r="X81">
        <v>13.855684127365585</v>
      </c>
    </row>
    <row r="82" spans="6:24" x14ac:dyDescent="0.3">
      <c r="F82" s="4" t="s">
        <v>58</v>
      </c>
      <c r="G82" s="4">
        <f>AL61</f>
        <v>2208.2166847842159</v>
      </c>
      <c r="U82" s="41" t="s">
        <v>116</v>
      </c>
      <c r="V82">
        <f t="shared" si="10"/>
        <v>14.982373093229864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15.068728600097849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14.802973030573055</v>
      </c>
      <c r="X84">
        <v>13.696318465991869</v>
      </c>
    </row>
    <row r="85" spans="6:24" x14ac:dyDescent="0.3">
      <c r="U85" s="41" t="s">
        <v>128</v>
      </c>
      <c r="V85">
        <f t="shared" si="10"/>
        <v>14.15002581252779</v>
      </c>
      <c r="X85">
        <v>13.75056790087643</v>
      </c>
    </row>
    <row r="86" spans="6:24" x14ac:dyDescent="0.3">
      <c r="U86" s="41" t="s">
        <v>132</v>
      </c>
      <c r="V86">
        <f t="shared" si="10"/>
        <v>14.239664438119284</v>
      </c>
      <c r="X86">
        <v>14.224885286119157</v>
      </c>
    </row>
    <row r="87" spans="6:24" x14ac:dyDescent="0.3">
      <c r="U87" s="41" t="s">
        <v>136</v>
      </c>
      <c r="V87">
        <f t="shared" si="10"/>
        <v>14.239665031040582</v>
      </c>
      <c r="X87">
        <v>14.271991959987805</v>
      </c>
    </row>
    <row r="88" spans="6:24" x14ac:dyDescent="0.3">
      <c r="U88" s="41" t="s">
        <v>140</v>
      </c>
      <c r="V88">
        <f t="shared" si="10"/>
        <v>14.150025774224261</v>
      </c>
      <c r="X88">
        <v>11.68222407686552</v>
      </c>
    </row>
    <row r="89" spans="6:24" x14ac:dyDescent="0.3">
      <c r="U89" s="41" t="s">
        <v>143</v>
      </c>
      <c r="V89">
        <f t="shared" si="10"/>
        <v>14.350851686921377</v>
      </c>
      <c r="X89">
        <v>13.753993881759367</v>
      </c>
    </row>
    <row r="90" spans="6:24" x14ac:dyDescent="0.3">
      <c r="U90" s="41" t="s">
        <v>145</v>
      </c>
      <c r="V90">
        <f t="shared" si="10"/>
        <v>14.350852279842677</v>
      </c>
      <c r="X90">
        <v>13.801100555628015</v>
      </c>
    </row>
    <row r="91" spans="6:24" x14ac:dyDescent="0.3">
      <c r="U91" s="41" t="s">
        <v>148</v>
      </c>
      <c r="V91">
        <f t="shared" si="10"/>
        <v>14.91416027937515</v>
      </c>
      <c r="X91">
        <v>13.225427061632079</v>
      </c>
    </row>
    <row r="92" spans="6:24" x14ac:dyDescent="0.3">
      <c r="U92" s="41" t="s">
        <v>150</v>
      </c>
      <c r="V92">
        <f t="shared" si="10"/>
        <v>15.000515786243135</v>
      </c>
      <c r="X92">
        <v>15.239521451121469</v>
      </c>
    </row>
    <row r="93" spans="6:24" x14ac:dyDescent="0.3">
      <c r="U93" s="41" t="s">
        <v>152</v>
      </c>
      <c r="V93">
        <f t="shared" si="10"/>
        <v>14.347568529894339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14.261213023026354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2.5181529190282652</v>
      </c>
      <c r="K97" s="4" t="s">
        <v>61</v>
      </c>
      <c r="L97" s="76">
        <f>MIN(N36:N43)</f>
        <v>14.218238626382504</v>
      </c>
      <c r="M97" s="135" t="s">
        <v>11</v>
      </c>
      <c r="N97" s="4">
        <v>15</v>
      </c>
      <c r="O97" s="4">
        <v>99999</v>
      </c>
      <c r="P97" s="76">
        <f>L97</f>
        <v>14.218238626382504</v>
      </c>
      <c r="Q97" s="76">
        <f>L98</f>
        <v>14.419064500776091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2.5005157862431346</v>
      </c>
      <c r="K98" s="4" t="s">
        <v>66</v>
      </c>
      <c r="L98" s="76">
        <f>MIN(N44:N49)</f>
        <v>14.419064500776091</v>
      </c>
      <c r="M98" s="135" t="s">
        <v>12</v>
      </c>
      <c r="N98" s="4">
        <v>99999</v>
      </c>
      <c r="O98" s="4">
        <v>15</v>
      </c>
      <c r="P98" s="76">
        <f>L99</f>
        <v>14.150025774224261</v>
      </c>
      <c r="Q98" s="76">
        <f>L100</f>
        <v>14.261213023026356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2.5341645513494386</v>
      </c>
      <c r="K99" s="4" t="s">
        <v>71</v>
      </c>
      <c r="L99" s="76">
        <f>MIN(N50:N54)</f>
        <v>14.150025774224261</v>
      </c>
      <c r="M99" s="135" t="s">
        <v>13</v>
      </c>
      <c r="N99" s="76">
        <f>L101</f>
        <v>14.871185844427771</v>
      </c>
      <c r="O99" s="76">
        <f>L102</f>
        <v>14.150025774224261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3.9270045185454223</v>
      </c>
      <c r="K100" s="4" t="s">
        <v>76</v>
      </c>
      <c r="L100" s="76">
        <f>MIN(N55:N60)</f>
        <v>14.261213023026356</v>
      </c>
      <c r="M100" s="135" t="s">
        <v>14</v>
      </c>
      <c r="N100" s="76">
        <f>L104</f>
        <v>14.982373093229864</v>
      </c>
      <c r="O100" s="76">
        <f>L105</f>
        <v>14.261213023026354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2.6318642811400195</v>
      </c>
      <c r="K101" s="4" t="s">
        <v>252</v>
      </c>
      <c r="L101" s="76">
        <f>J104+J103+J102+J107+J106</f>
        <v>14.871185844427771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4.3475685298943398</v>
      </c>
      <c r="K102" s="4" t="s">
        <v>253</v>
      </c>
      <c r="L102" s="76">
        <f>J104+J103+J102+J113</f>
        <v>14.150025774224261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2.6836244087972823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2.7712643056382986</v>
      </c>
      <c r="K104" s="4" t="s">
        <v>255</v>
      </c>
      <c r="L104" s="76">
        <f>J111+J103+J102+J107+J106</f>
        <v>14.982373093229864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14.261213023026354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2.5687286000978489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2.5847409356530315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3.7500959790124284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2.5067152763429883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2.8824515544403937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2.5564766752497743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4.3475685298943398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2024-01-07T17:23:51Z</dcterms:modified>
</cp:coreProperties>
</file>