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665C2433-D8A7-48F3-8275-57ACE7B074B1}" xr6:coauthVersionLast="47" xr6:coauthVersionMax="47" xr10:uidLastSave="{00000000-0000-0000-0000-000000000000}"/>
  <bookViews>
    <workbookView xWindow="228" yWindow="69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T37" i="5" s="1"/>
  <c r="U37" i="5" s="1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l="1"/>
  <c r="T44" i="7" s="1"/>
  <c r="I60" i="7"/>
  <c r="T50" i="7" s="1"/>
  <c r="I61" i="7"/>
  <c r="T55" i="7" s="1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I58" i="7" l="1"/>
  <c r="T36" i="7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<sst xmlns="http://schemas.openxmlformats.org/spreadsheetml/2006/main" count="2044" uniqueCount="259">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</sst>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14.218238626382504</v>
      </c>
      <c r="L28" s="147">
        <v>14.419064500776091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14.150025774224261</v>
      </c>
      <c r="L29" s="147">
        <v>14.261213023026356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14.871185844427771</v>
      </c>
      <c r="J30" s="4">
        <v>14.150025774224261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14.982373093229864</v>
      </c>
      <c r="J31" s="4">
        <v>14.261213023026354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14.561607933083915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2.5118703623934427E-11</v>
      </c>
      <c r="V44" s="215">
        <f t="shared" si="1"/>
        <v>1.7279734656063568E-11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2.8520308520463905E-11</v>
      </c>
      <c r="V45" s="215">
        <f t="shared" si="1"/>
        <v>2.3186844400801041E-11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7.4371714879547199E-12</v>
      </c>
      <c r="T46" s="215">
        <f t="shared" si="1"/>
        <v>2.8520308520463905E-11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6.0435196325779683E-12</v>
      </c>
      <c r="T47" s="215">
        <f t="shared" si="1"/>
        <v>2.3186844400801125E-11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2.5118703623934427E-11</v>
      </c>
      <c r="V53" s="216">
        <f t="shared" si="2"/>
        <v>1.7279734656063568E-11</v>
      </c>
      <c r="W53" s="165">
        <f>N40</f>
        <v>2050</v>
      </c>
      <c r="X53" s="165">
        <f>SUM(S53:V53)</f>
        <v>4.8246345559867502E-11</v>
      </c>
      <c r="Y53" s="129">
        <f>W53/X53</f>
        <v>42490264831689.977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2.8520308520463905E-11</v>
      </c>
      <c r="V54" s="216">
        <f t="shared" si="2"/>
        <v>2.3186844400801041E-11</v>
      </c>
      <c r="W54" s="165">
        <f>N41</f>
        <v>2050</v>
      </c>
      <c r="X54" s="165">
        <f>SUM(S54:V54)</f>
        <v>5.755506020113445E-11</v>
      </c>
      <c r="Y54" s="129">
        <f>W54/X54</f>
        <v>35618067166222.734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7.4371714879547199E-12</v>
      </c>
      <c r="T55" s="216">
        <f t="shared" si="2"/>
        <v>2.8520308520463905E-11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4.1805387288288129E-11</v>
      </c>
      <c r="Y55" s="129">
        <f>W55/X55</f>
        <v>25212061611381.852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6.0435196325779683E-12</v>
      </c>
      <c r="T56" s="216">
        <f t="shared" si="2"/>
        <v>2.3186844400801125E-11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3.50782713132486E-11</v>
      </c>
      <c r="Y56" s="129">
        <f>W56/X56</f>
        <v>31586505221582.086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1.9328598400402195E-11</v>
      </c>
      <c r="T58" s="165">
        <f>SUM(T53:T56)</f>
        <v>5.7555060201134534E-11</v>
      </c>
      <c r="U58" s="165">
        <f>SUM(U53:U56)</f>
        <v>5.948691942426783E-11</v>
      </c>
      <c r="V58" s="165">
        <f>SUM(V53:V56)</f>
        <v>4.6314486336734116E-11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106060458059770.28</v>
      </c>
      <c r="T59" s="120">
        <f>T57/T58</f>
        <v>35618067166222.688</v>
      </c>
      <c r="U59" s="120">
        <f>U57/U58</f>
        <v>17718180907684.02</v>
      </c>
      <c r="V59" s="120">
        <f>V57/V58</f>
        <v>23923400379401.273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620.23172479402513</v>
      </c>
      <c r="T64" s="216">
        <f t="shared" si="3"/>
        <v>0</v>
      </c>
      <c r="U64" s="216">
        <f t="shared" si="3"/>
        <v>445.05773497536836</v>
      </c>
      <c r="V64" s="216">
        <f t="shared" si="3"/>
        <v>413.39001062682451</v>
      </c>
      <c r="W64" s="165">
        <f>W53</f>
        <v>2050</v>
      </c>
      <c r="X64" s="165">
        <f>SUM(S64:V64)</f>
        <v>1478.679470396218</v>
      </c>
      <c r="Y64" s="129">
        <f>W64/X64</f>
        <v>1.3863721252927752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208.29115427623469</v>
      </c>
      <c r="U65" s="216">
        <f t="shared" si="3"/>
        <v>505.32798590854145</v>
      </c>
      <c r="V65" s="216">
        <f t="shared" si="3"/>
        <v>554.70816213524188</v>
      </c>
      <c r="W65" s="165">
        <f>W54</f>
        <v>2050</v>
      </c>
      <c r="X65" s="165">
        <f>SUM(S65:V65)</f>
        <v>1268.3273023200181</v>
      </c>
      <c r="Y65" s="129">
        <f>W65/X65</f>
        <v>1.6163020351688007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788.78981468154086</v>
      </c>
      <c r="T66" s="216">
        <f t="shared" si="3"/>
        <v>1015.8382644832766</v>
      </c>
      <c r="U66" s="216">
        <f t="shared" si="3"/>
        <v>103.61427911609027</v>
      </c>
      <c r="V66" s="216">
        <f t="shared" si="3"/>
        <v>0</v>
      </c>
      <c r="W66" s="165">
        <f>W55</f>
        <v>1054</v>
      </c>
      <c r="X66" s="165">
        <f>SUM(S66:V66)</f>
        <v>1908.2423582809076</v>
      </c>
      <c r="Y66" s="129">
        <f>W66/X66</f>
        <v>0.55234074195351412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640.9784605244339</v>
      </c>
      <c r="T67" s="216">
        <f t="shared" si="3"/>
        <v>825.87058124048895</v>
      </c>
      <c r="U67" s="216">
        <f t="shared" si="3"/>
        <v>0</v>
      </c>
      <c r="V67" s="216">
        <f t="shared" si="3"/>
        <v>139.90182723793362</v>
      </c>
      <c r="W67" s="165">
        <f>W56</f>
        <v>1108</v>
      </c>
      <c r="X67" s="165">
        <f>SUM(S67:V67)</f>
        <v>1606.7508690028562</v>
      </c>
      <c r="Y67" s="129">
        <f>W67/X67</f>
        <v>0.68959041589790504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859.87197447669632</v>
      </c>
      <c r="T75" s="216">
        <f t="shared" si="4"/>
        <v>0</v>
      </c>
      <c r="U75" s="216">
        <f t="shared" si="4"/>
        <v>617.01563791579008</v>
      </c>
      <c r="V75" s="216">
        <f t="shared" si="4"/>
        <v>573.1123876075136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336.66141656433678</v>
      </c>
      <c r="U76" s="216">
        <f t="shared" si="4"/>
        <v>816.7626520517266</v>
      </c>
      <c r="V76" s="216">
        <f t="shared" si="4"/>
        <v>896.57593138393645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435.68075148657721</v>
      </c>
      <c r="T77" s="216">
        <f t="shared" si="4"/>
        <v>561.08886070946312</v>
      </c>
      <c r="U77" s="216">
        <f t="shared" si="4"/>
        <v>57.230387803959808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442.01260317464329</v>
      </c>
      <c r="T78" s="216">
        <f t="shared" si="4"/>
        <v>569.51243759547333</v>
      </c>
      <c r="U78" s="216">
        <f t="shared" si="4"/>
        <v>0</v>
      </c>
      <c r="V78" s="216">
        <f t="shared" si="4"/>
        <v>96.474959229883495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1737.5653291379169</v>
      </c>
      <c r="T80" s="165">
        <f>SUM(T75:T78)</f>
        <v>1467.2627148692732</v>
      </c>
      <c r="U80" s="165">
        <f>SUM(U75:U78)</f>
        <v>1491.0086777714764</v>
      </c>
      <c r="V80" s="165">
        <f>SUM(V75:V78)</f>
        <v>1566.1632782213337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1.1798117547713132</v>
      </c>
      <c r="T81" s="120">
        <f>T79/T80</f>
        <v>1.397159472005425</v>
      </c>
      <c r="U81" s="120">
        <f>U79/U80</f>
        <v>0.70690400110571605</v>
      </c>
      <c r="V81" s="120">
        <f>V79/V80</f>
        <v>0.70746135821696554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1014.4870630860249</v>
      </c>
      <c r="T86" s="131">
        <f t="shared" si="5"/>
        <v>0</v>
      </c>
      <c r="U86" s="131">
        <f t="shared" si="5"/>
        <v>436.17082318746776</v>
      </c>
      <c r="V86" s="131">
        <f t="shared" si="5"/>
        <v>405.45486814777956</v>
      </c>
      <c r="W86" s="165">
        <f>W75</f>
        <v>2050</v>
      </c>
      <c r="X86" s="165">
        <f>SUM(S86:V86)</f>
        <v>1856.1127544212723</v>
      </c>
      <c r="Y86" s="129">
        <f>W86/X86</f>
        <v>1.1044587647581685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470.36968701162721</v>
      </c>
      <c r="U87" s="131">
        <f t="shared" si="5"/>
        <v>577.37278668908129</v>
      </c>
      <c r="V87" s="131">
        <f t="shared" si="5"/>
        <v>634.29282616152057</v>
      </c>
      <c r="W87" s="165">
        <f>W76</f>
        <v>2050</v>
      </c>
      <c r="X87" s="165">
        <f>SUM(S87:V87)</f>
        <v>1682.0352998622293</v>
      </c>
      <c r="Y87" s="129">
        <f>W87/X87</f>
        <v>1.2187615801927045</v>
      </c>
    </row>
    <row r="88" spans="17:25" ht="15.6" x14ac:dyDescent="0.3">
      <c r="Q88" s="128"/>
      <c r="R88" s="131">
        <v>3</v>
      </c>
      <c r="S88" s="131">
        <f t="shared" si="5"/>
        <v>514.02127193146305</v>
      </c>
      <c r="T88" s="131">
        <f t="shared" si="5"/>
        <v>783.93061637695894</v>
      </c>
      <c r="U88" s="131">
        <f t="shared" si="5"/>
        <v>40.456390123450959</v>
      </c>
      <c r="V88" s="131">
        <f t="shared" si="5"/>
        <v>0</v>
      </c>
      <c r="W88" s="165">
        <f>W77</f>
        <v>1054</v>
      </c>
      <c r="X88" s="165">
        <f>SUM(S88:V88)</f>
        <v>1338.408278431873</v>
      </c>
      <c r="Y88" s="129">
        <f>W88/X88</f>
        <v>0.78750260065254829</v>
      </c>
    </row>
    <row r="89" spans="17:25" ht="15.6" x14ac:dyDescent="0.3">
      <c r="Q89" s="128"/>
      <c r="R89" s="131">
        <v>4</v>
      </c>
      <c r="S89" s="131">
        <f t="shared" si="5"/>
        <v>521.49166498251202</v>
      </c>
      <c r="T89" s="131">
        <f t="shared" si="5"/>
        <v>795.69969661141408</v>
      </c>
      <c r="U89" s="131">
        <f t="shared" si="5"/>
        <v>0</v>
      </c>
      <c r="V89" s="131">
        <f t="shared" si="5"/>
        <v>68.252305690699757</v>
      </c>
      <c r="W89" s="165">
        <f>W78</f>
        <v>1108</v>
      </c>
      <c r="X89" s="165">
        <f>SUM(S89:V89)</f>
        <v>1385.4436672846259</v>
      </c>
      <c r="Y89" s="129">
        <f>W89/X89</f>
        <v>0.79974381215484824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1120.4591285591332</v>
      </c>
      <c r="T97" s="131">
        <f t="shared" si="6"/>
        <v>0</v>
      </c>
      <c r="U97" s="131">
        <f t="shared" si="6"/>
        <v>481.73268860118418</v>
      </c>
      <c r="V97" s="131">
        <f t="shared" si="6"/>
        <v>447.80818283968267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573.2685030170386</v>
      </c>
      <c r="U98" s="131">
        <f t="shared" si="6"/>
        <v>703.67976986545</v>
      </c>
      <c r="V98" s="131">
        <f t="shared" si="6"/>
        <v>773.05172711751129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404.7930884367579</v>
      </c>
      <c r="T99" s="131">
        <f t="shared" si="6"/>
        <v>617.34739912801035</v>
      </c>
      <c r="U99" s="131">
        <f t="shared" si="6"/>
        <v>31.8595124352317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417.05973216009312</v>
      </c>
      <c r="T100" s="131">
        <f t="shared" si="6"/>
        <v>636.35590869846851</v>
      </c>
      <c r="U100" s="131">
        <f t="shared" si="6"/>
        <v>0</v>
      </c>
      <c r="V100" s="131">
        <f t="shared" si="6"/>
        <v>54.584359141438263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1942.3119491559842</v>
      </c>
      <c r="T102" s="165">
        <f>SUM(T97:T100)</f>
        <v>1826.9718108435175</v>
      </c>
      <c r="U102" s="165">
        <f>SUM(U97:U100)</f>
        <v>1217.2719709018659</v>
      </c>
      <c r="V102" s="165">
        <f>SUM(V97:V100)</f>
        <v>1275.444269098632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1.0554432313979281</v>
      </c>
      <c r="T103" s="120">
        <f>T101/T102</f>
        <v>1.122075331339409</v>
      </c>
      <c r="U103" s="120">
        <f>U101/U102</f>
        <v>0.86587059029963609</v>
      </c>
      <c r="V103" s="120">
        <f>V101/V102</f>
        <v>0.86871690660622403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1182.5810032957581</v>
      </c>
      <c r="T108" s="131">
        <f t="shared" ref="T108:V108" si="7">T97*T$103</f>
        <v>0</v>
      </c>
      <c r="U108" s="131">
        <f t="shared" si="7"/>
        <v>417.1181674457381</v>
      </c>
      <c r="V108" s="131">
        <f t="shared" si="7"/>
        <v>389.01853934944353</v>
      </c>
      <c r="W108" s="165">
        <f>W97</f>
        <v>2050</v>
      </c>
      <c r="X108" s="165">
        <f>SUM(S108:V108)</f>
        <v>1988.7177100909398</v>
      </c>
      <c r="Y108" s="129">
        <f>W108/X108</f>
        <v>1.0308149767048929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643.25044546929053</v>
      </c>
      <c r="U109" s="131">
        <f t="shared" si="8"/>
        <v>609.29561771530928</v>
      </c>
      <c r="V109" s="131">
        <f t="shared" si="8"/>
        <v>671.56310502812323</v>
      </c>
      <c r="W109" s="165">
        <f>W98</f>
        <v>2050</v>
      </c>
      <c r="X109" s="165">
        <f>SUM(S109:V109)</f>
        <v>1924.109168212723</v>
      </c>
      <c r="Y109" s="129">
        <f>W109/X109</f>
        <v>1.065428112846744</v>
      </c>
    </row>
    <row r="110" spans="17:25" ht="15.6" x14ac:dyDescent="0.3">
      <c r="Q110" s="70"/>
      <c r="R110" s="131">
        <v>3</v>
      </c>
      <c r="S110" s="131">
        <f t="shared" ref="S110:V110" si="9">S99*S$103</f>
        <v>427.23612530723904</v>
      </c>
      <c r="T110" s="131">
        <f t="shared" si="9"/>
        <v>692.7102874280846</v>
      </c>
      <c r="U110" s="131">
        <f t="shared" si="9"/>
        <v>27.586214838952667</v>
      </c>
      <c r="V110" s="131">
        <f t="shared" si="9"/>
        <v>0</v>
      </c>
      <c r="W110" s="165">
        <f>W99</f>
        <v>1054</v>
      </c>
      <c r="X110" s="165">
        <f>SUM(S110:V110)</f>
        <v>1147.5326275742761</v>
      </c>
      <c r="Y110" s="129">
        <f>W110/X110</f>
        <v>0.9184924024583152</v>
      </c>
    </row>
    <row r="111" spans="17:25" ht="15.6" x14ac:dyDescent="0.3">
      <c r="Q111" s="70"/>
      <c r="R111" s="131">
        <v>4</v>
      </c>
      <c r="S111" s="131">
        <f t="shared" ref="S111:V111" si="10">S100*S$103</f>
        <v>440.18287139700305</v>
      </c>
      <c r="T111" s="131">
        <f t="shared" si="10"/>
        <v>714.03926710262476</v>
      </c>
      <c r="U111" s="131">
        <f t="shared" si="10"/>
        <v>0</v>
      </c>
      <c r="V111" s="131">
        <f t="shared" si="10"/>
        <v>47.418355622433417</v>
      </c>
      <c r="W111" s="165">
        <f>W100</f>
        <v>1108</v>
      </c>
      <c r="X111" s="165">
        <f>SUM(S111:V111)</f>
        <v>1201.6404941220612</v>
      </c>
      <c r="Y111" s="129">
        <f>W111/X111</f>
        <v>0.92207278750998101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14.561607933083915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2.5118703623934427E-11</v>
      </c>
      <c r="H7" s="132">
        <f>'Trip Length Frequency'!V44</f>
        <v>1.7279734656063568E-11</v>
      </c>
      <c r="I7" s="120">
        <f>SUMPRODUCT(E18:H18,E7:H7)</f>
        <v>5.7609269542277805E-8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2.5118703623934427E-11</v>
      </c>
      <c r="R7" s="132">
        <f t="shared" si="0"/>
        <v>1.7279734656063568E-11</v>
      </c>
      <c r="S7" s="120">
        <f>SUMPRODUCT(O18:R18,O7:R7)</f>
        <v>8.6263754784992884E-8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2.5118703623934427E-11</v>
      </c>
      <c r="AB7" s="132">
        <f t="shared" si="1"/>
        <v>1.7279734656063568E-11</v>
      </c>
      <c r="AC7" s="120">
        <f>SUMPRODUCT(Y18:AB18,Y7:AB7)</f>
        <v>8.6263754784992884E-8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2.5118703623934427E-11</v>
      </c>
      <c r="AL7" s="132">
        <f t="shared" si="2"/>
        <v>1.7279734656063568E-11</v>
      </c>
      <c r="AM7" s="120">
        <f>SUMPRODUCT(AI18:AL18,AI7:AL7)</f>
        <v>9.7729484166432759E-8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2.5118703623934427E-11</v>
      </c>
      <c r="AV7" s="132">
        <f t="shared" si="3"/>
        <v>1.7279734656063568E-11</v>
      </c>
      <c r="AW7" s="120">
        <f>SUMPRODUCT(AS18:AV18,AS7:AV7)</f>
        <v>1.0411893199858146E-7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2.5118703623934427E-11</v>
      </c>
      <c r="BF7" s="132">
        <f t="shared" si="4"/>
        <v>1.7279734656063568E-11</v>
      </c>
      <c r="BG7" s="120">
        <f>SUMPRODUCT(BC18:BF18,BC7:BF7)</f>
        <v>1.1099062991776734E-7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2.5118703623934427E-11</v>
      </c>
      <c r="BP7" s="132">
        <f t="shared" si="5"/>
        <v>1.7279734656063568E-11</v>
      </c>
      <c r="BQ7" s="120">
        <f>SUMPRODUCT(BM18:BP18,BM7:BP7)</f>
        <v>1.255458965725376E-7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2.8520308520463905E-11</v>
      </c>
      <c r="H8" s="132">
        <f>'Trip Length Frequency'!V45</f>
        <v>2.3186844400801041E-11</v>
      </c>
      <c r="I8" s="120">
        <f>SUMPRODUCT(E18:H18,E8:H8)</f>
        <v>6.7739638700388999E-8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2.8520308520463905E-11</v>
      </c>
      <c r="R8" s="132">
        <f t="shared" si="0"/>
        <v>2.3186844400801041E-11</v>
      </c>
      <c r="S8" s="120">
        <f>SUMPRODUCT(O18:R18,O8:R8)</f>
        <v>1.0508635997674867E-7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2.8520308520463905E-11</v>
      </c>
      <c r="AB8" s="132">
        <f t="shared" si="1"/>
        <v>2.3186844400801041E-11</v>
      </c>
      <c r="AC8" s="120">
        <f>SUMPRODUCT(Y18:AB18,Y8:AB8)</f>
        <v>1.0508635997674867E-7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2.8520308520463905E-11</v>
      </c>
      <c r="AL8" s="132">
        <f t="shared" si="2"/>
        <v>2.3186844400801041E-11</v>
      </c>
      <c r="AM8" s="120">
        <f>SUMPRODUCT(AI18:AL18,AI8:AL8)</f>
        <v>1.1908433310847713E-7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2.8520308520463905E-11</v>
      </c>
      <c r="AV8" s="132">
        <f t="shared" si="3"/>
        <v>2.3186844400801041E-11</v>
      </c>
      <c r="AW8" s="120">
        <f>SUMPRODUCT(AS18:AV18,AS8:AV8)</f>
        <v>1.2688476938556328E-7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2.8520308520463905E-11</v>
      </c>
      <c r="BF8" s="132">
        <f t="shared" si="4"/>
        <v>2.3186844400801041E-11</v>
      </c>
      <c r="BG8" s="120">
        <f>SUMPRODUCT(BC18:BF18,BC8:BF8)</f>
        <v>1.3527385467974502E-7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2.8520308520463905E-11</v>
      </c>
      <c r="BP8" s="132">
        <f t="shared" si="5"/>
        <v>2.3186844400801041E-11</v>
      </c>
      <c r="BQ8" s="120">
        <f>SUMPRODUCT(BM18:BP18,BM8:BP8)</f>
        <v>1.5302942247997493E-7</v>
      </c>
      <c r="BS8" s="129"/>
    </row>
    <row r="9" spans="2:71" x14ac:dyDescent="0.3">
      <c r="C9" s="128"/>
      <c r="D9" s="4" t="s">
        <v>13</v>
      </c>
      <c r="E9" s="132">
        <f>'Trip Length Frequency'!S46</f>
        <v>7.4371714879547199E-12</v>
      </c>
      <c r="F9" s="132">
        <f>'Trip Length Frequency'!T46</f>
        <v>2.8520308520463905E-11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7.9876528290240633E-8</v>
      </c>
      <c r="K9" s="129"/>
      <c r="M9" s="128"/>
      <c r="N9" s="4" t="s">
        <v>13</v>
      </c>
      <c r="O9" s="132">
        <f t="shared" si="0"/>
        <v>7.4371714879547199E-12</v>
      </c>
      <c r="P9" s="132">
        <f t="shared" si="0"/>
        <v>2.8520308520463905E-11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6.8391508346130653E-8</v>
      </c>
      <c r="U9" s="129"/>
      <c r="W9" s="128"/>
      <c r="X9" s="4" t="s">
        <v>13</v>
      </c>
      <c r="Y9" s="132">
        <f t="shared" si="1"/>
        <v>7.4371714879547199E-12</v>
      </c>
      <c r="Z9" s="132">
        <f t="shared" si="1"/>
        <v>2.8520308520463905E-11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6.8391508346130653E-8</v>
      </c>
      <c r="AE9" s="129"/>
      <c r="AG9" s="128"/>
      <c r="AH9" s="4" t="s">
        <v>13</v>
      </c>
      <c r="AI9" s="132">
        <f t="shared" si="2"/>
        <v>7.4371714879547199E-12</v>
      </c>
      <c r="AJ9" s="132">
        <f t="shared" si="2"/>
        <v>2.8520308520463905E-11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7.7549455420841078E-8</v>
      </c>
      <c r="AO9" s="129"/>
      <c r="AQ9" s="128"/>
      <c r="AR9" s="4" t="s">
        <v>13</v>
      </c>
      <c r="AS9" s="132">
        <f t="shared" si="3"/>
        <v>7.4371714879547199E-12</v>
      </c>
      <c r="AT9" s="132">
        <f t="shared" si="3"/>
        <v>2.8520308520463905E-11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8.2661098647996841E-8</v>
      </c>
      <c r="AY9" s="129"/>
      <c r="BA9" s="128"/>
      <c r="BB9" s="4" t="s">
        <v>13</v>
      </c>
      <c r="BC9" s="132">
        <f t="shared" si="4"/>
        <v>7.4371714879547199E-12</v>
      </c>
      <c r="BD9" s="132">
        <f t="shared" si="4"/>
        <v>2.8520308520463905E-11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8.81645524513277E-8</v>
      </c>
      <c r="BI9" s="129"/>
      <c r="BK9" s="128"/>
      <c r="BL9" s="4" t="s">
        <v>13</v>
      </c>
      <c r="BM9" s="132">
        <f t="shared" si="5"/>
        <v>7.4371714879547199E-12</v>
      </c>
      <c r="BN9" s="132">
        <f t="shared" si="5"/>
        <v>2.8520308520463905E-11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9.9784586771517508E-8</v>
      </c>
      <c r="BS9" s="129"/>
    </row>
    <row r="10" spans="2:71" x14ac:dyDescent="0.3">
      <c r="C10" s="128"/>
      <c r="D10" s="4" t="s">
        <v>14</v>
      </c>
      <c r="E10" s="132">
        <f>'Trip Length Frequency'!S47</f>
        <v>6.0435196325779683E-12</v>
      </c>
      <c r="F10" s="132">
        <f>'Trip Length Frequency'!T47</f>
        <v>2.3186844400801125E-11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6.6401727534522554E-8</v>
      </c>
      <c r="K10" s="129"/>
      <c r="M10" s="128"/>
      <c r="N10" s="4" t="s">
        <v>14</v>
      </c>
      <c r="O10" s="132">
        <f t="shared" si="0"/>
        <v>6.0435196325779683E-12</v>
      </c>
      <c r="P10" s="132">
        <f t="shared" si="0"/>
        <v>2.3186844400801125E-11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5.6742896969816938E-8</v>
      </c>
      <c r="U10" s="129"/>
      <c r="W10" s="128"/>
      <c r="X10" s="4" t="s">
        <v>14</v>
      </c>
      <c r="Y10" s="132">
        <f t="shared" si="1"/>
        <v>6.0435196325779683E-12</v>
      </c>
      <c r="Z10" s="132">
        <f t="shared" si="1"/>
        <v>2.3186844400801125E-11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5.6742896969816938E-8</v>
      </c>
      <c r="AE10" s="129"/>
      <c r="AG10" s="128"/>
      <c r="AH10" s="4" t="s">
        <v>14</v>
      </c>
      <c r="AI10" s="132">
        <f t="shared" si="2"/>
        <v>6.0435196325779683E-12</v>
      </c>
      <c r="AJ10" s="132">
        <f t="shared" si="2"/>
        <v>2.3186844400801125E-11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6.4351121626785158E-8</v>
      </c>
      <c r="AO10" s="129"/>
      <c r="AQ10" s="128"/>
      <c r="AR10" s="4" t="s">
        <v>14</v>
      </c>
      <c r="AS10" s="132">
        <f t="shared" si="3"/>
        <v>6.0435196325779683E-12</v>
      </c>
      <c r="AT10" s="132">
        <f t="shared" si="3"/>
        <v>2.3186844400801125E-11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6.8598433542465984E-8</v>
      </c>
      <c r="AY10" s="129"/>
      <c r="BA10" s="128"/>
      <c r="BB10" s="4" t="s">
        <v>14</v>
      </c>
      <c r="BC10" s="132">
        <f t="shared" si="4"/>
        <v>6.0435196325779683E-12</v>
      </c>
      <c r="BD10" s="132">
        <f t="shared" si="4"/>
        <v>2.3186844400801125E-11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7.3171777655187013E-8</v>
      </c>
      <c r="BI10" s="129"/>
      <c r="BK10" s="128"/>
      <c r="BL10" s="4" t="s">
        <v>14</v>
      </c>
      <c r="BM10" s="132">
        <f t="shared" si="5"/>
        <v>6.0435196325779683E-12</v>
      </c>
      <c r="BN10" s="132">
        <f t="shared" si="5"/>
        <v>2.3186844400801125E-11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8.2822899584691773E-8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426.59506948992123</v>
      </c>
      <c r="F14" s="139">
        <f t="shared" si="6"/>
        <v>0</v>
      </c>
      <c r="G14" s="139">
        <f t="shared" si="6"/>
        <v>942.10503537811712</v>
      </c>
      <c r="H14" s="139">
        <f t="shared" si="6"/>
        <v>681.29989513196176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196.86689994157007</v>
      </c>
      <c r="P14" s="139">
        <f t="shared" si="7"/>
        <v>0</v>
      </c>
      <c r="Q14" s="139">
        <f t="shared" si="7"/>
        <v>1221.1615652092228</v>
      </c>
      <c r="R14" s="139">
        <f t="shared" si="7"/>
        <v>768.71808600048701</v>
      </c>
      <c r="S14" s="120">
        <v>2186.7465511512801</v>
      </c>
      <c r="T14" s="165">
        <f>SUM(O14:R14)</f>
        <v>2186.7465511512796</v>
      </c>
      <c r="U14" s="129">
        <f>S14/T14</f>
        <v>1.0000000000000002</v>
      </c>
      <c r="W14" s="128"/>
      <c r="X14" s="4" t="s">
        <v>11</v>
      </c>
      <c r="Y14" s="139">
        <f>$AC14*(Y$18*Y7*1)/$AC7</f>
        <v>210.11840174652542</v>
      </c>
      <c r="Z14" s="139">
        <f t="shared" ref="Z14:AB14" si="8">$AC14*(Z$18*Z7*1)/$AC7</f>
        <v>0</v>
      </c>
      <c r="AA14" s="139">
        <f t="shared" si="8"/>
        <v>1303.3603741014997</v>
      </c>
      <c r="AB14" s="139">
        <f t="shared" si="8"/>
        <v>820.46202623198701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224.18490770198952</v>
      </c>
      <c r="AJ14" s="139">
        <f t="shared" ref="AJ14:AL14" si="9">$AM14*(AJ$18*AJ7*1)/$AM7</f>
        <v>0</v>
      </c>
      <c r="AK14" s="139">
        <f t="shared" si="9"/>
        <v>1391.4261928947924</v>
      </c>
      <c r="AL14" s="139">
        <f t="shared" si="9"/>
        <v>876.7729393654846</v>
      </c>
      <c r="AM14" s="120">
        <v>2492.3840399622668</v>
      </c>
      <c r="AN14" s="165">
        <f>SUM(AI14:AL14)</f>
        <v>2492.3840399622663</v>
      </c>
      <c r="AO14" s="129">
        <f>AM14/AN14</f>
        <v>1.0000000000000002</v>
      </c>
      <c r="AQ14" s="128"/>
      <c r="AR14" s="4" t="s">
        <v>11</v>
      </c>
      <c r="AS14" s="139">
        <f>$AW14*(AS$18*AS7*1)/$AW7</f>
        <v>239.4679956834301</v>
      </c>
      <c r="AT14" s="139">
        <f t="shared" ref="AT14:AV14" si="10">$AW14*(AT$18*AT7*1)/$AW7</f>
        <v>0</v>
      </c>
      <c r="AU14" s="139">
        <f t="shared" si="10"/>
        <v>1486.3726413494978</v>
      </c>
      <c r="AV14" s="139">
        <f t="shared" si="10"/>
        <v>937.09852776297794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255.94804294708368</v>
      </c>
      <c r="BD14" s="139">
        <f t="shared" ref="BD14:BF14" si="11">$BG14*(BD$18*BD7*1)/$BG7</f>
        <v>0</v>
      </c>
      <c r="BE14" s="139">
        <f t="shared" si="11"/>
        <v>1588.5310734854263</v>
      </c>
      <c r="BF14" s="139">
        <f t="shared" si="11"/>
        <v>1002.0563186436447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273.71923915519494</v>
      </c>
      <c r="BN14" s="139">
        <f t="shared" ref="BN14:BP14" si="12">$BQ14*(BN$18*BN7*1)/$BQ7</f>
        <v>0</v>
      </c>
      <c r="BO14" s="139">
        <f t="shared" si="12"/>
        <v>1698.4515311880971</v>
      </c>
      <c r="BP14" s="139">
        <f t="shared" si="12"/>
        <v>1072.0028090760215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362.79836761973274</v>
      </c>
      <c r="G15" s="139">
        <f t="shared" si="6"/>
        <v>909.71596250649156</v>
      </c>
      <c r="H15" s="139">
        <f t="shared" si="6"/>
        <v>777.48566987377581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201.81641276759942</v>
      </c>
      <c r="Q15" s="139">
        <f t="shared" si="7"/>
        <v>1138.18310052731</v>
      </c>
      <c r="R15" s="139">
        <f t="shared" si="7"/>
        <v>846.74703785637041</v>
      </c>
      <c r="S15" s="120">
        <v>2186.7465511512801</v>
      </c>
      <c r="T15" s="165">
        <f>SUM(O15:R15)</f>
        <v>2186.7465511512796</v>
      </c>
      <c r="U15" s="129">
        <f>S15/T15</f>
        <v>1.0000000000000002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215.40107610538354</v>
      </c>
      <c r="AA15" s="139">
        <f t="shared" si="13"/>
        <v>1214.7964642541929</v>
      </c>
      <c r="AB15" s="139">
        <f t="shared" si="13"/>
        <v>903.74326172043595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230.31422866306525</v>
      </c>
      <c r="AK15" s="139">
        <f t="shared" si="14"/>
        <v>1296.5466565657937</v>
      </c>
      <c r="AL15" s="139">
        <f t="shared" si="14"/>
        <v>965.52315473340821</v>
      </c>
      <c r="AM15" s="120">
        <v>2492.3840399622668</v>
      </c>
      <c r="AN15" s="165">
        <f>SUM(AI15:AL15)</f>
        <v>2492.3840399622673</v>
      </c>
      <c r="AO15" s="129">
        <f>AM15/AN15</f>
        <v>0.99999999999999978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246.24773066885967</v>
      </c>
      <c r="AU15" s="139">
        <f t="shared" si="15"/>
        <v>1384.8569358814289</v>
      </c>
      <c r="AV15" s="139">
        <f t="shared" si="15"/>
        <v>1031.8344982456172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263.42212832380403</v>
      </c>
      <c r="BE15" s="139">
        <f t="shared" si="16"/>
        <v>1479.8754399018562</v>
      </c>
      <c r="BF15" s="139">
        <f t="shared" si="16"/>
        <v>1103.2378668504948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281.93450470826571</v>
      </c>
      <c r="BO15" s="139">
        <f t="shared" si="17"/>
        <v>1582.11387269036</v>
      </c>
      <c r="BP15" s="139">
        <f t="shared" si="17"/>
        <v>1180.1252020206878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201.17920467992028</v>
      </c>
      <c r="F16" s="139">
        <f t="shared" si="6"/>
        <v>771.48859545133234</v>
      </c>
      <c r="G16" s="139">
        <f t="shared" si="6"/>
        <v>81.332199868747466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160.72981972741374</v>
      </c>
      <c r="P16" s="139">
        <f t="shared" si="7"/>
        <v>769.74105798437517</v>
      </c>
      <c r="Q16" s="139">
        <f t="shared" si="7"/>
        <v>182.51258695712295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169.88290731843534</v>
      </c>
      <c r="Z16" s="139">
        <f t="shared" si="18"/>
        <v>813.57553336725869</v>
      </c>
      <c r="AA16" s="139">
        <f t="shared" si="18"/>
        <v>192.90613868085183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179.40385121714948</v>
      </c>
      <c r="AJ16" s="139">
        <f t="shared" si="19"/>
        <v>861.23486856559953</v>
      </c>
      <c r="AK16" s="139">
        <f t="shared" si="19"/>
        <v>203.8362884532379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189.814453312674</v>
      </c>
      <c r="AT16" s="139">
        <f t="shared" si="20"/>
        <v>912.17937783986986</v>
      </c>
      <c r="AU16" s="139">
        <f t="shared" si="20"/>
        <v>215.67779812144778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201.01364825924924</v>
      </c>
      <c r="BD16" s="139">
        <f t="shared" si="21"/>
        <v>966.94096531545938</v>
      </c>
      <c r="BE16" s="139">
        <f t="shared" si="21"/>
        <v>228.38384803720101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213.0613722266545</v>
      </c>
      <c r="BN16" s="139">
        <f t="shared" si="22"/>
        <v>1025.8089088006789</v>
      </c>
      <c r="BO16" s="139">
        <f t="shared" si="22"/>
        <v>242.0184596283562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206.73032168177761</v>
      </c>
      <c r="F17" s="139">
        <f t="shared" si="6"/>
        <v>793.15102674999048</v>
      </c>
      <c r="G17" s="139">
        <f t="shared" si="6"/>
        <v>0</v>
      </c>
      <c r="H17" s="139">
        <f t="shared" si="6"/>
        <v>108.11865156823195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165.8745656726995</v>
      </c>
      <c r="P17" s="139">
        <f t="shared" si="7"/>
        <v>794.75502104478051</v>
      </c>
      <c r="Q17" s="139">
        <f t="shared" si="7"/>
        <v>0</v>
      </c>
      <c r="R17" s="139">
        <f t="shared" si="7"/>
        <v>212.10365138825057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175.7268519946995</v>
      </c>
      <c r="Z17" s="139">
        <f t="shared" si="23"/>
        <v>841.96029324203005</v>
      </c>
      <c r="AA17" s="139">
        <f t="shared" si="23"/>
        <v>0</v>
      </c>
      <c r="AB17" s="139">
        <f t="shared" si="23"/>
        <v>224.70176065801098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185.97275766381884</v>
      </c>
      <c r="AJ17" s="139">
        <f t="shared" si="24"/>
        <v>893.19125167502546</v>
      </c>
      <c r="AK17" s="139">
        <f t="shared" si="24"/>
        <v>0</v>
      </c>
      <c r="AL17" s="139">
        <f t="shared" si="24"/>
        <v>238.17931717354031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197.19636181519411</v>
      </c>
      <c r="AT17" s="139">
        <f t="shared" si="25"/>
        <v>948.10220400083836</v>
      </c>
      <c r="AU17" s="139">
        <f t="shared" si="25"/>
        <v>0</v>
      </c>
      <c r="AV17" s="139">
        <f t="shared" si="25"/>
        <v>252.70313180778697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209.28371610103389</v>
      </c>
      <c r="BD17" s="139">
        <f t="shared" si="26"/>
        <v>1007.198659460121</v>
      </c>
      <c r="BE17" s="139">
        <f t="shared" si="26"/>
        <v>0</v>
      </c>
      <c r="BF17" s="139">
        <f t="shared" si="26"/>
        <v>268.3179367180274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222.30128069794026</v>
      </c>
      <c r="BN17" s="139">
        <f t="shared" si="27"/>
        <v>1070.8015673121927</v>
      </c>
      <c r="BO17" s="139">
        <f t="shared" si="27"/>
        <v>0</v>
      </c>
      <c r="BP17" s="139">
        <f t="shared" si="27"/>
        <v>285.10610286153928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834.50459585161911</v>
      </c>
      <c r="F19" s="165">
        <f>SUM(F14:F17)</f>
        <v>1927.4379898210557</v>
      </c>
      <c r="G19" s="165">
        <f>SUM(G14:G17)</f>
        <v>1933.1531977533562</v>
      </c>
      <c r="H19" s="165">
        <f>SUM(H14:H17)</f>
        <v>1566.9042165739697</v>
      </c>
      <c r="K19" s="129"/>
      <c r="M19" s="128"/>
      <c r="N19" s="120" t="s">
        <v>195</v>
      </c>
      <c r="O19" s="165">
        <f>SUM(O14:O17)</f>
        <v>523.47128534168337</v>
      </c>
      <c r="P19" s="165">
        <f>SUM(P14:P17)</f>
        <v>1766.3124917967552</v>
      </c>
      <c r="Q19" s="165">
        <f>SUM(Q14:Q17)</f>
        <v>2541.8572526936559</v>
      </c>
      <c r="R19" s="165">
        <f>SUM(R14:R17)</f>
        <v>1827.5687752451081</v>
      </c>
      <c r="U19" s="129"/>
      <c r="W19" s="128"/>
      <c r="X19" s="120" t="s">
        <v>195</v>
      </c>
      <c r="Y19" s="165">
        <f>SUM(Y14:Y17)</f>
        <v>555.72816105966024</v>
      </c>
      <c r="Z19" s="165">
        <f>SUM(Z14:Z17)</f>
        <v>1870.9369027146722</v>
      </c>
      <c r="AA19" s="165">
        <f>SUM(AA14:AA17)</f>
        <v>2711.062977036544</v>
      </c>
      <c r="AB19" s="165">
        <f>SUM(AB14:AB17)</f>
        <v>1948.907048610434</v>
      </c>
      <c r="AE19" s="129"/>
      <c r="AG19" s="128"/>
      <c r="AH19" s="120" t="s">
        <v>195</v>
      </c>
      <c r="AI19" s="165">
        <f>SUM(AI14:AI17)</f>
        <v>589.56151658295778</v>
      </c>
      <c r="AJ19" s="165">
        <f>SUM(AJ14:AJ17)</f>
        <v>1984.7403489036901</v>
      </c>
      <c r="AK19" s="165">
        <f>SUM(AK14:AK17)</f>
        <v>2891.8091379138241</v>
      </c>
      <c r="AL19" s="165">
        <f>SUM(AL14:AL17)</f>
        <v>2080.4754112724331</v>
      </c>
      <c r="AO19" s="129"/>
      <c r="AQ19" s="128"/>
      <c r="AR19" s="120" t="s">
        <v>195</v>
      </c>
      <c r="AS19" s="165">
        <f>SUM(AS14:AS17)</f>
        <v>626.47881081129822</v>
      </c>
      <c r="AT19" s="165">
        <f>SUM(AT14:AT17)</f>
        <v>2106.5293125095677</v>
      </c>
      <c r="AU19" s="165">
        <f>SUM(AU14:AU17)</f>
        <v>3086.9073753523744</v>
      </c>
      <c r="AV19" s="165">
        <f>SUM(AV14:AV17)</f>
        <v>2221.6361578163819</v>
      </c>
      <c r="AY19" s="129"/>
      <c r="BA19" s="128"/>
      <c r="BB19" s="120" t="s">
        <v>195</v>
      </c>
      <c r="BC19" s="165">
        <f>SUM(BC14:BC17)</f>
        <v>666.2454073073668</v>
      </c>
      <c r="BD19" s="165">
        <f>SUM(BD14:BD17)</f>
        <v>2237.5617530993841</v>
      </c>
      <c r="BE19" s="165">
        <f>SUM(BE14:BE17)</f>
        <v>3296.7903614244838</v>
      </c>
      <c r="BF19" s="165">
        <f>SUM(BF14:BF17)</f>
        <v>2373.6121222121669</v>
      </c>
      <c r="BI19" s="129"/>
      <c r="BK19" s="128"/>
      <c r="BL19" s="120" t="s">
        <v>195</v>
      </c>
      <c r="BM19" s="165">
        <f>SUM(BM14:BM17)</f>
        <v>709.08189207978967</v>
      </c>
      <c r="BN19" s="165">
        <f>SUM(BN14:BN17)</f>
        <v>2378.544980821137</v>
      </c>
      <c r="BO19" s="165">
        <f>SUM(BO14:BO17)</f>
        <v>3522.583863506813</v>
      </c>
      <c r="BP19" s="165">
        <f>SUM(BP14:BP17)</f>
        <v>2537.2341139582486</v>
      </c>
      <c r="BS19" s="129"/>
    </row>
    <row r="20" spans="3:71" x14ac:dyDescent="0.3">
      <c r="C20" s="128"/>
      <c r="D20" s="120" t="s">
        <v>194</v>
      </c>
      <c r="E20" s="120">
        <f>E18/E19</f>
        <v>2.4565472858875719</v>
      </c>
      <c r="F20" s="120">
        <f>F18/F19</f>
        <v>1.0635880432087588</v>
      </c>
      <c r="G20" s="120">
        <f>G18/G19</f>
        <v>0.54522321418960606</v>
      </c>
      <c r="H20" s="120">
        <f>H18/H19</f>
        <v>0.70712682260989623</v>
      </c>
      <c r="K20" s="129"/>
      <c r="M20" s="128"/>
      <c r="N20" s="120" t="s">
        <v>194</v>
      </c>
      <c r="O20" s="120">
        <f>O18/O19</f>
        <v>2.5369345791242925</v>
      </c>
      <c r="P20" s="120">
        <f>P18/P19</f>
        <v>0.93893680406302449</v>
      </c>
      <c r="Q20" s="120">
        <f>Q18/Q19</f>
        <v>0.75449202752102384</v>
      </c>
      <c r="R20" s="120">
        <f>R18/R19</f>
        <v>0.96025418337637258</v>
      </c>
      <c r="U20" s="129"/>
      <c r="W20" s="128"/>
      <c r="X20" s="120" t="s">
        <v>194</v>
      </c>
      <c r="Y20" s="120">
        <f>Y18/Y19</f>
        <v>2.3896798795110676</v>
      </c>
      <c r="Z20" s="120">
        <f>Z18/Z19</f>
        <v>0.8864306453188634</v>
      </c>
      <c r="AA20" s="120">
        <f>AA18/AA19</f>
        <v>0.70740187465147353</v>
      </c>
      <c r="AB20" s="120">
        <f>AB18/AB19</f>
        <v>0.90046909270937769</v>
      </c>
      <c r="AE20" s="129"/>
      <c r="AG20" s="128"/>
      <c r="AH20" s="120" t="s">
        <v>194</v>
      </c>
      <c r="AI20" s="120">
        <f>AI18/AI19</f>
        <v>2.5496901818556741</v>
      </c>
      <c r="AJ20" s="120">
        <f>AJ18/AJ19</f>
        <v>0.94810461287937497</v>
      </c>
      <c r="AK20" s="120">
        <f>AK18/AK19</f>
        <v>0.75111074004306744</v>
      </c>
      <c r="AL20" s="120">
        <f>AL18/AL19</f>
        <v>0.95630874157719159</v>
      </c>
      <c r="AO20" s="129"/>
      <c r="AQ20" s="128"/>
      <c r="AR20" s="120" t="s">
        <v>194</v>
      </c>
      <c r="AS20" s="120">
        <f>AS18/AS19</f>
        <v>2.5556952991501807</v>
      </c>
      <c r="AT20" s="120">
        <f>AT18/AT19</f>
        <v>0.95247262315711845</v>
      </c>
      <c r="AU20" s="120">
        <f>AU18/AU19</f>
        <v>0.74950639461690105</v>
      </c>
      <c r="AV20" s="120">
        <f>AV18/AV19</f>
        <v>0.95442918488780504</v>
      </c>
      <c r="AY20" s="129"/>
      <c r="BA20" s="128"/>
      <c r="BB20" s="120" t="s">
        <v>194</v>
      </c>
      <c r="BC20" s="120">
        <f>BC18/BC19</f>
        <v>2.5614555774308467</v>
      </c>
      <c r="BD20" s="120">
        <f>BD18/BD19</f>
        <v>0.95669613025300781</v>
      </c>
      <c r="BE20" s="120">
        <f>BE18/BE19</f>
        <v>0.74795743351978305</v>
      </c>
      <c r="BF20" s="120">
        <f>BF18/BF19</f>
        <v>0.95260977158930216</v>
      </c>
      <c r="BI20" s="129"/>
      <c r="BK20" s="128"/>
      <c r="BL20" s="120" t="s">
        <v>194</v>
      </c>
      <c r="BM20" s="120">
        <f>BM18/BM19</f>
        <v>2.7223349654833804</v>
      </c>
      <c r="BN20" s="120">
        <f>BN18/BN19</f>
        <v>1.0189242782239971</v>
      </c>
      <c r="BO20" s="120">
        <f>BO18/BO19</f>
        <v>0.79163995420246802</v>
      </c>
      <c r="BP20" s="120">
        <f>BP18/BP19</f>
        <v>1.0083967150763646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1047.950960128486</v>
      </c>
      <c r="F25" s="139">
        <f t="shared" si="28"/>
        <v>0</v>
      </c>
      <c r="G25" s="139">
        <f t="shared" si="28"/>
        <v>513.65753549306953</v>
      </c>
      <c r="H25" s="139">
        <f t="shared" si="28"/>
        <v>481.7654300891196</v>
      </c>
      <c r="I25" s="120">
        <f>I14</f>
        <v>2050</v>
      </c>
      <c r="J25" s="165">
        <f>SUM(E25:H25)</f>
        <v>2043.3739257106749</v>
      </c>
      <c r="K25" s="129">
        <f>I25/J25</f>
        <v>1.0032427125578696</v>
      </c>
      <c r="M25" s="128"/>
      <c r="N25" s="4" t="s">
        <v>11</v>
      </c>
      <c r="O25" s="139">
        <f t="shared" ref="O25:R28" si="29">O14*O$20</f>
        <v>499.43844594677125</v>
      </c>
      <c r="P25" s="139">
        <f t="shared" si="29"/>
        <v>0</v>
      </c>
      <c r="Q25" s="139">
        <f t="shared" si="29"/>
        <v>921.35666526545344</v>
      </c>
      <c r="R25" s="139">
        <f t="shared" si="29"/>
        <v>738.16475791904577</v>
      </c>
      <c r="S25" s="120">
        <f>S14</f>
        <v>2186.7465511512801</v>
      </c>
      <c r="T25" s="165">
        <f>SUM(O25:R25)</f>
        <v>2158.9598691312704</v>
      </c>
      <c r="U25" s="129">
        <f>S25/T25</f>
        <v>1.0128704022790338</v>
      </c>
      <c r="W25" s="128"/>
      <c r="X25" s="4" t="s">
        <v>11</v>
      </c>
      <c r="Y25" s="139">
        <f>Y14*Y$20</f>
        <v>502.11571696869498</v>
      </c>
      <c r="Z25" s="139">
        <f t="shared" ref="Z25:AB25" si="30">Z14*Z$20</f>
        <v>0</v>
      </c>
      <c r="AA25" s="139">
        <f t="shared" si="30"/>
        <v>921.99957198584673</v>
      </c>
      <c r="AB25" s="139">
        <f t="shared" si="30"/>
        <v>738.80069636361497</v>
      </c>
      <c r="AC25" s="120">
        <f>AC14</f>
        <v>2333.9408020800124</v>
      </c>
      <c r="AD25" s="165">
        <f>SUM(Y25:AB25)</f>
        <v>2162.9159853181568</v>
      </c>
      <c r="AE25" s="129">
        <f>AC25/AD25</f>
        <v>1.0790714100421697</v>
      </c>
      <c r="AG25" s="128"/>
      <c r="AH25" s="4" t="s">
        <v>11</v>
      </c>
      <c r="AI25" s="139">
        <f t="shared" ref="AI25:AL28" si="31">AI14*AI$20</f>
        <v>571.60205808798321</v>
      </c>
      <c r="AJ25" s="139">
        <f t="shared" si="31"/>
        <v>0</v>
      </c>
      <c r="AK25" s="139">
        <f t="shared" si="31"/>
        <v>1045.1151574605153</v>
      </c>
      <c r="AL25" s="139">
        <f t="shared" si="31"/>
        <v>838.46562629354185</v>
      </c>
      <c r="AM25" s="120">
        <f>AM14</f>
        <v>2492.3840399622668</v>
      </c>
      <c r="AN25" s="165">
        <f>SUM(AI25:AL25)</f>
        <v>2455.1828418420405</v>
      </c>
      <c r="AO25" s="129">
        <f>AM25/AN25</f>
        <v>1.0151521090349083</v>
      </c>
      <c r="AQ25" s="128"/>
      <c r="AR25" s="4" t="s">
        <v>11</v>
      </c>
      <c r="AS25" s="139">
        <f t="shared" ref="AS25:AV28" si="32">AS14*AS$20</f>
        <v>612.00723086505809</v>
      </c>
      <c r="AT25" s="139">
        <f t="shared" si="32"/>
        <v>0</v>
      </c>
      <c r="AU25" s="139">
        <f t="shared" si="32"/>
        <v>1114.0457994750623</v>
      </c>
      <c r="AV25" s="139">
        <f t="shared" si="32"/>
        <v>894.39418401238117</v>
      </c>
      <c r="AW25" s="120">
        <f>AW14</f>
        <v>2662.939164795906</v>
      </c>
      <c r="AX25" s="165">
        <f>SUM(AS25:AV25)</f>
        <v>2620.4472143525018</v>
      </c>
      <c r="AY25" s="129">
        <f>AW25/AX25</f>
        <v>1.0162155338259327</v>
      </c>
      <c r="BA25" s="128"/>
      <c r="BB25" s="4" t="s">
        <v>11</v>
      </c>
      <c r="BC25" s="139">
        <f t="shared" ref="BC25:BF28" si="33">BC14*BC$20</f>
        <v>655.59954213931735</v>
      </c>
      <c r="BD25" s="139">
        <f t="shared" si="33"/>
        <v>0</v>
      </c>
      <c r="BE25" s="139">
        <f t="shared" si="33"/>
        <v>1188.1536247905854</v>
      </c>
      <c r="BF25" s="139">
        <f t="shared" si="33"/>
        <v>954.56864082273933</v>
      </c>
      <c r="BG25" s="120">
        <f>BG14</f>
        <v>2846.535435076155</v>
      </c>
      <c r="BH25" s="165">
        <f>SUM(BC25:BF25)</f>
        <v>2798.3218077526421</v>
      </c>
      <c r="BI25" s="129">
        <f>BG25/BH25</f>
        <v>1.0172294791792491</v>
      </c>
      <c r="BK25" s="128"/>
      <c r="BL25" s="4" t="s">
        <v>11</v>
      </c>
      <c r="BM25" s="139">
        <f t="shared" ref="BM25:BP28" si="34">BM14*BM$20</f>
        <v>745.15545547769477</v>
      </c>
      <c r="BN25" s="139">
        <f t="shared" si="34"/>
        <v>0</v>
      </c>
      <c r="BO25" s="139">
        <f t="shared" si="34"/>
        <v>1344.5620923648569</v>
      </c>
      <c r="BP25" s="139">
        <f t="shared" si="34"/>
        <v>1081.0041112248955</v>
      </c>
      <c r="BQ25" s="120">
        <f>BQ14</f>
        <v>3044.1735794193137</v>
      </c>
      <c r="BR25" s="165">
        <f>SUM(BM25:BP25)</f>
        <v>3170.721659067447</v>
      </c>
      <c r="BS25" s="129">
        <f>BQ25/BR25</f>
        <v>0.96008855609061794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385.86800589600347</v>
      </c>
      <c r="G26" s="139">
        <f t="shared" si="28"/>
        <v>495.9982610773805</v>
      </c>
      <c r="H26" s="139">
        <f t="shared" si="28"/>
        <v>549.78097136256986</v>
      </c>
      <c r="I26" s="120">
        <f>I15</f>
        <v>2050</v>
      </c>
      <c r="J26" s="165">
        <f>SUM(E26:H26)</f>
        <v>1431.6472383359537</v>
      </c>
      <c r="K26" s="129">
        <f>I26/J26</f>
        <v>1.4319169870245243</v>
      </c>
      <c r="M26" s="128"/>
      <c r="N26" s="4" t="s">
        <v>12</v>
      </c>
      <c r="O26" s="139">
        <f t="shared" si="29"/>
        <v>0</v>
      </c>
      <c r="P26" s="139">
        <f t="shared" si="29"/>
        <v>189.49285761147397</v>
      </c>
      <c r="Q26" s="139">
        <f t="shared" si="29"/>
        <v>858.75007520701547</v>
      </c>
      <c r="R26" s="139">
        <f t="shared" si="29"/>
        <v>813.09238536313137</v>
      </c>
      <c r="S26" s="120">
        <f>S15</f>
        <v>2186.7465511512801</v>
      </c>
      <c r="T26" s="165">
        <f>SUM(O26:R26)</f>
        <v>1861.3353181816208</v>
      </c>
      <c r="U26" s="129">
        <f>S26/T26</f>
        <v>1.1748267653823712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190.93811489447273</v>
      </c>
      <c r="AA26" s="139">
        <f t="shared" si="35"/>
        <v>859.34929613339784</v>
      </c>
      <c r="AB26" s="139">
        <f t="shared" si="35"/>
        <v>813.79287492361459</v>
      </c>
      <c r="AC26" s="120">
        <f>AC15</f>
        <v>2333.9408020800124</v>
      </c>
      <c r="AD26" s="165">
        <f>SUM(Y26:AB26)</f>
        <v>1864.0802859514852</v>
      </c>
      <c r="AE26" s="129">
        <f>AC26/AD26</f>
        <v>1.2520602356398483</v>
      </c>
      <c r="AG26" s="128"/>
      <c r="AH26" s="4" t="s">
        <v>12</v>
      </c>
      <c r="AI26" s="139">
        <f t="shared" si="31"/>
        <v>0</v>
      </c>
      <c r="AJ26" s="139">
        <f t="shared" si="31"/>
        <v>218.36198260720732</v>
      </c>
      <c r="AK26" s="139">
        <f t="shared" si="31"/>
        <v>973.85011871349809</v>
      </c>
      <c r="AL26" s="139">
        <f t="shared" si="31"/>
        <v>923.3382330667456</v>
      </c>
      <c r="AM26" s="120">
        <f>AM15</f>
        <v>2492.3840399622668</v>
      </c>
      <c r="AN26" s="165">
        <f>SUM(AI26:AL26)</f>
        <v>2115.5503343874511</v>
      </c>
      <c r="AO26" s="129">
        <f>AM26/AN26</f>
        <v>1.1781256155665643</v>
      </c>
      <c r="AQ26" s="128"/>
      <c r="AR26" s="4" t="s">
        <v>12</v>
      </c>
      <c r="AS26" s="139">
        <f t="shared" si="32"/>
        <v>0</v>
      </c>
      <c r="AT26" s="139">
        <f t="shared" si="32"/>
        <v>234.54422197665639</v>
      </c>
      <c r="AU26" s="139">
        <f t="shared" si="32"/>
        <v>1037.9591290726987</v>
      </c>
      <c r="AV26" s="139">
        <f t="shared" si="32"/>
        <v>984.81295909968173</v>
      </c>
      <c r="AW26" s="120">
        <f>AW15</f>
        <v>2662.939164795906</v>
      </c>
      <c r="AX26" s="165">
        <f>SUM(AS26:AV26)</f>
        <v>2257.3163101490368</v>
      </c>
      <c r="AY26" s="129">
        <f>AW26/AX26</f>
        <v>1.1796925193085095</v>
      </c>
      <c r="BA26" s="128"/>
      <c r="BB26" s="4" t="s">
        <v>12</v>
      </c>
      <c r="BC26" s="139">
        <f t="shared" si="33"/>
        <v>0</v>
      </c>
      <c r="BD26" s="139">
        <f t="shared" si="33"/>
        <v>252.01493079039457</v>
      </c>
      <c r="BE26" s="139">
        <f t="shared" si="33"/>
        <v>1106.8838359579524</v>
      </c>
      <c r="BF26" s="139">
        <f t="shared" si="33"/>
        <v>1050.9551723491188</v>
      </c>
      <c r="BG26" s="120">
        <f>BG15</f>
        <v>2846.535435076155</v>
      </c>
      <c r="BH26" s="165">
        <f>SUM(BC26:BF26)</f>
        <v>2409.8539390974656</v>
      </c>
      <c r="BI26" s="129">
        <f>BG26/BH26</f>
        <v>1.1812066237268448</v>
      </c>
      <c r="BK26" s="128"/>
      <c r="BL26" s="4" t="s">
        <v>12</v>
      </c>
      <c r="BM26" s="139">
        <f t="shared" si="34"/>
        <v>0</v>
      </c>
      <c r="BN26" s="139">
        <f t="shared" si="34"/>
        <v>287.26991171630976</v>
      </c>
      <c r="BO26" s="139">
        <f t="shared" si="34"/>
        <v>1252.4645537196859</v>
      </c>
      <c r="BP26" s="139">
        <f t="shared" si="34"/>
        <v>1190.0343770964928</v>
      </c>
      <c r="BQ26" s="120">
        <f>BQ15</f>
        <v>3044.1735794193137</v>
      </c>
      <c r="BR26" s="165">
        <f>SUM(BM26:BP26)</f>
        <v>2729.7688425324886</v>
      </c>
      <c r="BS26" s="129">
        <f>BQ26/BR26</f>
        <v>1.1151763226204685</v>
      </c>
    </row>
    <row r="27" spans="3:71" x14ac:dyDescent="0.3">
      <c r="C27" s="128"/>
      <c r="D27" s="4" t="s">
        <v>13</v>
      </c>
      <c r="E27" s="139">
        <f t="shared" si="28"/>
        <v>494.20622923347844</v>
      </c>
      <c r="F27" s="139">
        <f t="shared" si="28"/>
        <v>820.54604559395625</v>
      </c>
      <c r="G27" s="139">
        <f t="shared" si="28"/>
        <v>44.34420342954995</v>
      </c>
      <c r="H27" s="139">
        <f t="shared" si="28"/>
        <v>0</v>
      </c>
      <c r="I27" s="120">
        <f>I16</f>
        <v>1054</v>
      </c>
      <c r="J27" s="165">
        <f>SUM(E27:H27)</f>
        <v>1359.0964782569845</v>
      </c>
      <c r="K27" s="129">
        <f>I27/J27</f>
        <v>0.77551521680913704</v>
      </c>
      <c r="M27" s="128"/>
      <c r="N27" s="4" t="s">
        <v>13</v>
      </c>
      <c r="O27" s="139">
        <f t="shared" si="29"/>
        <v>407.76103756288978</v>
      </c>
      <c r="P27" s="139">
        <f t="shared" si="29"/>
        <v>722.73820893994048</v>
      </c>
      <c r="Q27" s="139">
        <f t="shared" si="29"/>
        <v>137.70429178138687</v>
      </c>
      <c r="R27" s="139">
        <f t="shared" si="29"/>
        <v>0</v>
      </c>
      <c r="S27" s="120">
        <f>S16</f>
        <v>1112.9834646689119</v>
      </c>
      <c r="T27" s="165">
        <f>SUM(O27:R27)</f>
        <v>1268.2035382842173</v>
      </c>
      <c r="U27" s="129">
        <f>S27/T27</f>
        <v>0.87760633925899123</v>
      </c>
      <c r="W27" s="128"/>
      <c r="X27" s="4" t="s">
        <v>13</v>
      </c>
      <c r="Y27" s="139">
        <f t="shared" ref="Y27:AB27" si="36">Y16*Y$20</f>
        <v>405.96576549170845</v>
      </c>
      <c r="Z27" s="139">
        <f t="shared" si="36"/>
        <v>721.17828505837758</v>
      </c>
      <c r="AA27" s="139">
        <f t="shared" si="36"/>
        <v>136.46216413461173</v>
      </c>
      <c r="AB27" s="139">
        <f t="shared" si="36"/>
        <v>0</v>
      </c>
      <c r="AC27" s="120">
        <f>AC16</f>
        <v>1176.364579366546</v>
      </c>
      <c r="AD27" s="165">
        <f>SUM(Y27:AB27)</f>
        <v>1263.6062146846975</v>
      </c>
      <c r="AE27" s="129">
        <f>AC27/AD27</f>
        <v>0.93095820968249943</v>
      </c>
      <c r="AG27" s="128"/>
      <c r="AH27" s="4" t="s">
        <v>13</v>
      </c>
      <c r="AI27" s="139">
        <f t="shared" si="31"/>
        <v>457.42423803546217</v>
      </c>
      <c r="AJ27" s="139">
        <f t="shared" si="31"/>
        <v>816.54075165960717</v>
      </c>
      <c r="AK27" s="139">
        <f t="shared" si="31"/>
        <v>153.10362546774368</v>
      </c>
      <c r="AL27" s="139">
        <f t="shared" si="31"/>
        <v>0</v>
      </c>
      <c r="AM27" s="120">
        <f>AM16</f>
        <v>1244.4750082359867</v>
      </c>
      <c r="AN27" s="165">
        <f>SUM(AI27:AL27)</f>
        <v>1427.0686151628131</v>
      </c>
      <c r="AO27" s="129">
        <f>AM27/AN27</f>
        <v>0.87204987553734803</v>
      </c>
      <c r="AQ27" s="128"/>
      <c r="AR27" s="4" t="s">
        <v>13</v>
      </c>
      <c r="AS27" s="139">
        <f t="shared" si="32"/>
        <v>485.10790604196239</v>
      </c>
      <c r="AT27" s="139">
        <f t="shared" si="32"/>
        <v>868.82588480096911</v>
      </c>
      <c r="AU27" s="139">
        <f t="shared" si="32"/>
        <v>161.65188886891815</v>
      </c>
      <c r="AV27" s="139">
        <f t="shared" si="32"/>
        <v>0</v>
      </c>
      <c r="AW27" s="120">
        <f>AW16</f>
        <v>1317.6716292739918</v>
      </c>
      <c r="AX27" s="165">
        <f>SUM(AS27:AV27)</f>
        <v>1515.5856797118497</v>
      </c>
      <c r="AY27" s="129">
        <f>AW27/AX27</f>
        <v>0.86941414590596666</v>
      </c>
      <c r="BA27" s="128"/>
      <c r="BB27" s="4" t="s">
        <v>13</v>
      </c>
      <c r="BC27" s="139">
        <f t="shared" si="33"/>
        <v>514.88753047337639</v>
      </c>
      <c r="BD27" s="139">
        <f t="shared" si="33"/>
        <v>925.06867970040787</v>
      </c>
      <c r="BE27" s="139">
        <f t="shared" si="33"/>
        <v>170.821396835277</v>
      </c>
      <c r="BF27" s="139">
        <f t="shared" si="33"/>
        <v>0</v>
      </c>
      <c r="BG27" s="120">
        <f>BG16</f>
        <v>1396.3384616119097</v>
      </c>
      <c r="BH27" s="165">
        <f>SUM(BC27:BF27)</f>
        <v>1610.7776070090613</v>
      </c>
      <c r="BI27" s="129">
        <f>BG27/BH27</f>
        <v>0.8668722830116018</v>
      </c>
      <c r="BK27" s="128"/>
      <c r="BL27" s="4" t="s">
        <v>13</v>
      </c>
      <c r="BM27" s="139">
        <f t="shared" si="34"/>
        <v>580.02442340649111</v>
      </c>
      <c r="BN27" s="139">
        <f t="shared" si="34"/>
        <v>1045.2216019954778</v>
      </c>
      <c r="BO27" s="139">
        <f t="shared" si="34"/>
        <v>191.59148229634374</v>
      </c>
      <c r="BP27" s="139">
        <f t="shared" si="34"/>
        <v>0</v>
      </c>
      <c r="BQ27" s="120">
        <f>BQ16</f>
        <v>1480.8887406556896</v>
      </c>
      <c r="BR27" s="165">
        <f>SUM(BM27:BP27)</f>
        <v>1816.8375076983125</v>
      </c>
      <c r="BS27" s="129">
        <f>BQ27/BR27</f>
        <v>0.8150914621593075</v>
      </c>
    </row>
    <row r="28" spans="3:71" x14ac:dyDescent="0.3">
      <c r="C28" s="128"/>
      <c r="D28" s="4" t="s">
        <v>14</v>
      </c>
      <c r="E28" s="139">
        <f t="shared" si="28"/>
        <v>507.84281063803542</v>
      </c>
      <c r="F28" s="139">
        <f t="shared" si="28"/>
        <v>843.58594851004023</v>
      </c>
      <c r="G28" s="139">
        <f t="shared" si="28"/>
        <v>0</v>
      </c>
      <c r="H28" s="139">
        <f t="shared" si="28"/>
        <v>76.453598548310339</v>
      </c>
      <c r="I28" s="120">
        <f>I17</f>
        <v>1108</v>
      </c>
      <c r="J28" s="165">
        <f>SUM(E28:H28)</f>
        <v>1427.882357696386</v>
      </c>
      <c r="K28" s="129">
        <f>I28/J28</f>
        <v>0.77597429089854808</v>
      </c>
      <c r="M28" s="128"/>
      <c r="N28" s="4" t="s">
        <v>14</v>
      </c>
      <c r="O28" s="139">
        <f t="shared" si="29"/>
        <v>420.81292145229474</v>
      </c>
      <c r="P28" s="139">
        <f t="shared" si="29"/>
        <v>746.22473947282799</v>
      </c>
      <c r="Q28" s="139">
        <f t="shared" si="29"/>
        <v>0</v>
      </c>
      <c r="R28" s="139">
        <f t="shared" si="29"/>
        <v>203.67341855497136</v>
      </c>
      <c r="S28" s="120">
        <f>S17</f>
        <v>1172.7332381057306</v>
      </c>
      <c r="T28" s="165">
        <f>SUM(O28:R28)</f>
        <v>1370.7110794800942</v>
      </c>
      <c r="U28" s="129">
        <f>S28/T28</f>
        <v>0.85556559340757943</v>
      </c>
      <c r="W28" s="128"/>
      <c r="X28" s="4" t="s">
        <v>14</v>
      </c>
      <c r="Y28" s="139">
        <f t="shared" ref="Y28:AB28" si="37">Y17*Y$20</f>
        <v>419.93092250155274</v>
      </c>
      <c r="Z28" s="139">
        <f t="shared" si="37"/>
        <v>746.3394060713922</v>
      </c>
      <c r="AA28" s="139">
        <f t="shared" si="37"/>
        <v>0</v>
      </c>
      <c r="AB28" s="139">
        <f t="shared" si="37"/>
        <v>202.33699054991888</v>
      </c>
      <c r="AC28" s="120">
        <f>AC17</f>
        <v>1242.3889058947407</v>
      </c>
      <c r="AD28" s="165">
        <f>SUM(Y28:AB28)</f>
        <v>1368.6073191228638</v>
      </c>
      <c r="AE28" s="129">
        <f>AC28/AD28</f>
        <v>0.90777602058345253</v>
      </c>
      <c r="AG28" s="128"/>
      <c r="AH28" s="4" t="s">
        <v>14</v>
      </c>
      <c r="AI28" s="139">
        <f t="shared" si="31"/>
        <v>474.17291430806347</v>
      </c>
      <c r="AJ28" s="139">
        <f t="shared" si="31"/>
        <v>846.83874589659445</v>
      </c>
      <c r="AK28" s="139">
        <f t="shared" si="31"/>
        <v>0</v>
      </c>
      <c r="AL28" s="139">
        <f t="shared" si="31"/>
        <v>227.77296307594312</v>
      </c>
      <c r="AM28" s="120">
        <f>AM17</f>
        <v>1317.3433265123847</v>
      </c>
      <c r="AN28" s="165">
        <f>SUM(AI28:AL28)</f>
        <v>1548.784623280601</v>
      </c>
      <c r="AO28" s="129">
        <f>AM28/AN28</f>
        <v>0.85056586094070175</v>
      </c>
      <c r="AQ28" s="128"/>
      <c r="AR28" s="4" t="s">
        <v>14</v>
      </c>
      <c r="AS28" s="139">
        <f t="shared" si="32"/>
        <v>503.9738149006098</v>
      </c>
      <c r="AT28" s="139">
        <f t="shared" si="32"/>
        <v>903.04139326572397</v>
      </c>
      <c r="AU28" s="139">
        <f t="shared" si="32"/>
        <v>0</v>
      </c>
      <c r="AV28" s="139">
        <f t="shared" si="32"/>
        <v>241.18724410990168</v>
      </c>
      <c r="AW28" s="120">
        <f>AW17</f>
        <v>1398.0016976238194</v>
      </c>
      <c r="AX28" s="165">
        <f>SUM(AS28:AV28)</f>
        <v>1648.2024522762354</v>
      </c>
      <c r="AY28" s="129">
        <f>AW28/AX28</f>
        <v>0.84819780221363072</v>
      </c>
      <c r="BA28" s="128"/>
      <c r="BB28" s="4" t="s">
        <v>14</v>
      </c>
      <c r="BC28" s="139">
        <f t="shared" si="33"/>
        <v>536.07094187244718</v>
      </c>
      <c r="BD28" s="139">
        <f t="shared" si="33"/>
        <v>963.58305990151484</v>
      </c>
      <c r="BE28" s="139">
        <f t="shared" si="33"/>
        <v>0</v>
      </c>
      <c r="BF28" s="139">
        <f t="shared" si="33"/>
        <v>255.60228841027291</v>
      </c>
      <c r="BG28" s="120">
        <f>BG17</f>
        <v>1484.8003122791824</v>
      </c>
      <c r="BH28" s="165">
        <f>SUM(BC28:BF28)</f>
        <v>1755.256290184235</v>
      </c>
      <c r="BI28" s="129">
        <f>BG28/BH28</f>
        <v>0.84591653115416832</v>
      </c>
      <c r="BK28" s="128"/>
      <c r="BL28" s="4" t="s">
        <v>14</v>
      </c>
      <c r="BM28" s="139">
        <f t="shared" si="34"/>
        <v>605.17854931573845</v>
      </c>
      <c r="BN28" s="139">
        <f t="shared" si="34"/>
        <v>1091.0657140947008</v>
      </c>
      <c r="BO28" s="139">
        <f t="shared" si="34"/>
        <v>0</v>
      </c>
      <c r="BP28" s="139">
        <f t="shared" si="34"/>
        <v>287.50005757380035</v>
      </c>
      <c r="BQ28" s="120">
        <f>BQ17</f>
        <v>1578.2089508716722</v>
      </c>
      <c r="BR28" s="165">
        <f>SUM(BM28:BP28)</f>
        <v>1983.7443209842395</v>
      </c>
      <c r="BS28" s="129">
        <f>BQ28/BR28</f>
        <v>0.79557074678285156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1917.8110322538564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2006.4115000433494</v>
      </c>
      <c r="AU30" s="165">
        <f>SUM(AU25:AU28)</f>
        <v>2313.6568174166787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0.99999999999999978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</v>
      </c>
      <c r="AU31" s="120">
        <f>AU29/AU30</f>
        <v>1.0000000000000002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1051.3491638669261</v>
      </c>
      <c r="F36" s="139">
        <f t="shared" si="38"/>
        <v>0</v>
      </c>
      <c r="G36" s="139">
        <f t="shared" si="38"/>
        <v>515.32317923385722</v>
      </c>
      <c r="H36" s="139">
        <f t="shared" si="38"/>
        <v>483.327656899217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505.86641965972166</v>
      </c>
      <c r="P36" s="139">
        <f t="shared" ref="P36:R36" si="39">P25*$U25</f>
        <v>0</v>
      </c>
      <c r="Q36" s="139">
        <f t="shared" si="39"/>
        <v>933.21489618988892</v>
      </c>
      <c r="R36" s="139">
        <f t="shared" si="39"/>
        <v>747.66523530166944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541.81871471374473</v>
      </c>
      <c r="Z36" s="139">
        <f t="shared" ref="Z36:AB36" si="40">Z25*$AE25</f>
        <v>0</v>
      </c>
      <c r="AA36" s="139">
        <f t="shared" si="40"/>
        <v>994.90337820104457</v>
      </c>
      <c r="AB36" s="139">
        <f t="shared" si="40"/>
        <v>797.21870916522289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580.26303479671026</v>
      </c>
      <c r="AJ36" s="139">
        <f t="shared" ref="AJ36:AL36" si="41">AJ25*$AO25</f>
        <v>0</v>
      </c>
      <c r="AK36" s="139">
        <f t="shared" si="41"/>
        <v>1060.9508562803924</v>
      </c>
      <c r="AL36" s="139">
        <f t="shared" si="41"/>
        <v>851.17014888516428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621.9312548188658</v>
      </c>
      <c r="AT36" s="139">
        <f t="shared" ref="AT36:AV36" si="42">AT25*$AY25</f>
        <v>0</v>
      </c>
      <c r="AU36" s="139">
        <f t="shared" si="42"/>
        <v>1132.1106468200883</v>
      </c>
      <c r="AV36" s="139">
        <f t="shared" si="42"/>
        <v>908.89726315695134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666.89518080053199</v>
      </c>
      <c r="BD36" s="139">
        <f t="shared" ref="BD36:BF36" si="43">BD25*$BI25</f>
        <v>0</v>
      </c>
      <c r="BE36" s="139">
        <f t="shared" si="43"/>
        <v>1208.6248929306641</v>
      </c>
      <c r="BF36" s="139">
        <f t="shared" si="43"/>
        <v>971.01536134495882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715.41522531262672</v>
      </c>
      <c r="BN36" s="139">
        <f t="shared" ref="BN36:BP36" si="44">BN25*$BS25</f>
        <v>0</v>
      </c>
      <c r="BO36" s="139">
        <f t="shared" si="44"/>
        <v>1290.8986778327555</v>
      </c>
      <c r="BP36" s="139">
        <f t="shared" si="44"/>
        <v>1037.8596762739317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552.53095239176662</v>
      </c>
      <c r="G37" s="139">
        <f t="shared" si="38"/>
        <v>710.22833557132606</v>
      </c>
      <c r="H37" s="139">
        <f t="shared" si="38"/>
        <v>787.24071203690733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222.62128097075021</v>
      </c>
      <c r="Q37" s="139">
        <f t="shared" si="45"/>
        <v>1008.8825731273259</v>
      </c>
      <c r="R37" s="139">
        <f t="shared" si="45"/>
        <v>955.2426970532041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239.06602112740194</v>
      </c>
      <c r="AA37" s="139">
        <f t="shared" si="46"/>
        <v>1075.9570822137198</v>
      </c>
      <c r="AB37" s="139">
        <f t="shared" si="46"/>
        <v>1018.9176987388904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257.25784517545151</v>
      </c>
      <c r="AK37" s="139">
        <f t="shared" si="47"/>
        <v>1147.3177705789117</v>
      </c>
      <c r="AL37" s="139">
        <f t="shared" si="47"/>
        <v>1087.8084242079035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276.69006411289604</v>
      </c>
      <c r="AU37" s="139">
        <f t="shared" si="48"/>
        <v>1224.4726199150384</v>
      </c>
      <c r="AV37" s="139">
        <f t="shared" si="48"/>
        <v>1161.7764807679716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297.68170552767646</v>
      </c>
      <c r="BE37" s="139">
        <f t="shared" si="49"/>
        <v>1307.4585187297118</v>
      </c>
      <c r="BF37" s="139">
        <f t="shared" si="49"/>
        <v>1241.3952108187668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320.35660374730094</v>
      </c>
      <c r="BO37" s="139">
        <f t="shared" si="50"/>
        <v>1396.7188152296055</v>
      </c>
      <c r="BP37" s="139">
        <f t="shared" si="50"/>
        <v>1327.0981604424067</v>
      </c>
      <c r="BQ37" s="120">
        <f>BQ26</f>
        <v>3044.1735794193137</v>
      </c>
      <c r="BR37" s="165">
        <f>SUM(BM37:BP37)</f>
        <v>3044.1735794193128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383.26445101242712</v>
      </c>
      <c r="F38" s="139">
        <f t="shared" si="38"/>
        <v>636.34594445067705</v>
      </c>
      <c r="G38" s="139">
        <f t="shared" si="38"/>
        <v>34.389604536895909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357.8536714680157</v>
      </c>
      <c r="P38" s="139">
        <f t="shared" si="51"/>
        <v>634.27963379038113</v>
      </c>
      <c r="Q38" s="139">
        <f t="shared" si="51"/>
        <v>120.85015941051492</v>
      </c>
      <c r="R38" s="139">
        <f t="shared" si="51"/>
        <v>0</v>
      </c>
      <c r="S38" s="120">
        <f>S27</f>
        <v>1112.9834646689119</v>
      </c>
      <c r="T38" s="165">
        <f>SUM(O38:R38)</f>
        <v>1112.9834646689117</v>
      </c>
      <c r="U38" s="129">
        <f>S38/T38</f>
        <v>1.0000000000000002</v>
      </c>
      <c r="W38" s="128"/>
      <c r="X38" s="4" t="s">
        <v>13</v>
      </c>
      <c r="Y38" s="139">
        <f t="shared" ref="Y38:AB38" si="52">Y27*$AE27</f>
        <v>377.93716223454629</v>
      </c>
      <c r="Z38" s="139">
        <f t="shared" si="52"/>
        <v>671.38684511984241</v>
      </c>
      <c r="AA38" s="139">
        <f t="shared" si="52"/>
        <v>127.04057201215751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398.89674984659104</v>
      </c>
      <c r="AJ38" s="139">
        <f t="shared" si="53"/>
        <v>712.06426085593307</v>
      </c>
      <c r="AK38" s="139">
        <f t="shared" si="53"/>
        <v>133.51399753346263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421.75967580370468</v>
      </c>
      <c r="AT38" s="139">
        <f t="shared" si="54"/>
        <v>755.36951457523037</v>
      </c>
      <c r="AU38" s="139">
        <f t="shared" si="54"/>
        <v>140.5424388950567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446.3417290356615</v>
      </c>
      <c r="BD38" s="139">
        <f t="shared" si="55"/>
        <v>801.9163983144208</v>
      </c>
      <c r="BE38" s="139">
        <f t="shared" si="55"/>
        <v>148.08033426182737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472.77295536250608</v>
      </c>
      <c r="BN38" s="139">
        <f t="shared" si="56"/>
        <v>851.95120385098778</v>
      </c>
      <c r="BO38" s="139">
        <f t="shared" si="56"/>
        <v>156.1645814421959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394.07296487277517</v>
      </c>
      <c r="F39" s="139">
        <f t="shared" si="38"/>
        <v>654.60100820705759</v>
      </c>
      <c r="G39" s="139">
        <f t="shared" si="38"/>
        <v>0</v>
      </c>
      <c r="H39" s="139">
        <f t="shared" si="38"/>
        <v>59.326026920167379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360.03305685590965</v>
      </c>
      <c r="P39" s="139">
        <f t="shared" si="57"/>
        <v>638.44421204248647</v>
      </c>
      <c r="Q39" s="139">
        <f t="shared" si="57"/>
        <v>0</v>
      </c>
      <c r="R39" s="139">
        <f t="shared" si="57"/>
        <v>174.25596920733437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381.20322174839777</v>
      </c>
      <c r="Z39" s="139">
        <f t="shared" si="58"/>
        <v>677.50901604810588</v>
      </c>
      <c r="AA39" s="139">
        <f t="shared" si="58"/>
        <v>0</v>
      </c>
      <c r="AB39" s="139">
        <f t="shared" si="58"/>
        <v>183.676668098237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403.31529309319961</v>
      </c>
      <c r="AJ39" s="139">
        <f t="shared" si="59"/>
        <v>720.29212698148103</v>
      </c>
      <c r="AK39" s="139">
        <f t="shared" si="59"/>
        <v>0</v>
      </c>
      <c r="AL39" s="139">
        <f t="shared" si="59"/>
        <v>193.73590643770424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427.46948217191635</v>
      </c>
      <c r="AT39" s="139">
        <f t="shared" si="60"/>
        <v>765.9577250759221</v>
      </c>
      <c r="AU39" s="139">
        <f t="shared" si="60"/>
        <v>0</v>
      </c>
      <c r="AV39" s="139">
        <f t="shared" si="60"/>
        <v>204.57449037598107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453.47127160128832</v>
      </c>
      <c r="BD39" s="139">
        <f t="shared" si="61"/>
        <v>815.11083951080866</v>
      </c>
      <c r="BE39" s="139">
        <f t="shared" si="61"/>
        <v>0</v>
      </c>
      <c r="BF39" s="139">
        <f t="shared" si="61"/>
        <v>216.21820116708534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481.4623504160848</v>
      </c>
      <c r="BN39" s="139">
        <f t="shared" si="62"/>
        <v>868.01996495148626</v>
      </c>
      <c r="BO39" s="139">
        <f t="shared" si="62"/>
        <v>0</v>
      </c>
      <c r="BP39" s="139">
        <f t="shared" si="62"/>
        <v>228.72663550410115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1828.6865797521284</v>
      </c>
      <c r="F41" s="165">
        <f>SUM(F36:F39)</f>
        <v>1843.4779050495013</v>
      </c>
      <c r="G41" s="165">
        <f>SUM(G36:G39)</f>
        <v>1259.941119342079</v>
      </c>
      <c r="H41" s="165">
        <f>SUM(H36:H39)</f>
        <v>1329.8943958562918</v>
      </c>
      <c r="K41" s="129"/>
      <c r="M41" s="128"/>
      <c r="N41" s="120" t="s">
        <v>195</v>
      </c>
      <c r="O41" s="165">
        <f>SUM(O36:O39)</f>
        <v>1223.7531479836471</v>
      </c>
      <c r="P41" s="165">
        <f>SUM(P36:P39)</f>
        <v>1495.3451268036179</v>
      </c>
      <c r="Q41" s="165">
        <f>SUM(Q36:Q39)</f>
        <v>2062.9476287277298</v>
      </c>
      <c r="R41" s="165">
        <f>SUM(R36:R39)</f>
        <v>1877.1639015622079</v>
      </c>
      <c r="U41" s="129"/>
      <c r="W41" s="128"/>
      <c r="X41" s="120" t="s">
        <v>195</v>
      </c>
      <c r="Y41" s="165">
        <f>SUM(Y36:Y39)</f>
        <v>1300.9590986966887</v>
      </c>
      <c r="Z41" s="165">
        <f>SUM(Z36:Z39)</f>
        <v>1587.9618822953503</v>
      </c>
      <c r="AA41" s="165">
        <f>SUM(AA36:AA39)</f>
        <v>2197.901032426922</v>
      </c>
      <c r="AB41" s="165">
        <f>SUM(AB36:AB39)</f>
        <v>1999.8130760023503</v>
      </c>
      <c r="AE41" s="129"/>
      <c r="AG41" s="128"/>
      <c r="AH41" s="120" t="s">
        <v>195</v>
      </c>
      <c r="AI41" s="165">
        <f>SUM(AI36:AI39)</f>
        <v>1382.4750777365009</v>
      </c>
      <c r="AJ41" s="165">
        <f>SUM(AJ36:AJ39)</f>
        <v>1689.6142330128655</v>
      </c>
      <c r="AK41" s="165">
        <f>SUM(AK36:AK39)</f>
        <v>2341.782624392767</v>
      </c>
      <c r="AL41" s="165">
        <f>SUM(AL36:AL39)</f>
        <v>2132.7144795307722</v>
      </c>
      <c r="AO41" s="129"/>
      <c r="AQ41" s="128"/>
      <c r="AR41" s="120" t="s">
        <v>195</v>
      </c>
      <c r="AS41" s="165">
        <f>SUM(AS36:AS39)</f>
        <v>1471.1604127944868</v>
      </c>
      <c r="AT41" s="165">
        <f>SUM(AT36:AT39)</f>
        <v>1798.0173037640484</v>
      </c>
      <c r="AU41" s="165">
        <f>SUM(AU36:AU39)</f>
        <v>2497.1257056301838</v>
      </c>
      <c r="AV41" s="165">
        <f>SUM(AV36:AV39)</f>
        <v>2275.2482343009037</v>
      </c>
      <c r="AY41" s="129"/>
      <c r="BA41" s="128"/>
      <c r="BB41" s="120" t="s">
        <v>195</v>
      </c>
      <c r="BC41" s="165">
        <f>SUM(BC36:BC39)</f>
        <v>1566.7081814374819</v>
      </c>
      <c r="BD41" s="165">
        <f>SUM(BD36:BD39)</f>
        <v>1914.7089433529059</v>
      </c>
      <c r="BE41" s="165">
        <f>SUM(BE36:BE39)</f>
        <v>2664.1637459222034</v>
      </c>
      <c r="BF41" s="165">
        <f>SUM(BF36:BF39)</f>
        <v>2428.6287733308109</v>
      </c>
      <c r="BI41" s="129"/>
      <c r="BK41" s="128"/>
      <c r="BL41" s="120" t="s">
        <v>195</v>
      </c>
      <c r="BM41" s="165">
        <f>SUM(BM36:BM39)</f>
        <v>1669.6505310912175</v>
      </c>
      <c r="BN41" s="165">
        <f>SUM(BN36:BN39)</f>
        <v>2040.3277725497751</v>
      </c>
      <c r="BO41" s="165">
        <f>SUM(BO36:BO39)</f>
        <v>2843.7820745045569</v>
      </c>
      <c r="BP41" s="165">
        <f>SUM(BP36:BP39)</f>
        <v>2593.6844722204396</v>
      </c>
      <c r="BS41" s="129"/>
    </row>
    <row r="42" spans="3:71" x14ac:dyDescent="0.3">
      <c r="C42" s="128"/>
      <c r="D42" s="120" t="s">
        <v>194</v>
      </c>
      <c r="E42" s="120">
        <f>E40/E41</f>
        <v>1.1210231554703429</v>
      </c>
      <c r="F42" s="120">
        <f>F40/F41</f>
        <v>1.1120285165256445</v>
      </c>
      <c r="G42" s="120">
        <f>G40/G41</f>
        <v>0.83654702892019417</v>
      </c>
      <c r="H42" s="120">
        <f>H40/H41</f>
        <v>0.83314886012928979</v>
      </c>
      <c r="K42" s="129"/>
      <c r="M42" s="128"/>
      <c r="N42" s="120" t="s">
        <v>194</v>
      </c>
      <c r="O42" s="120">
        <f>O40/O41</f>
        <v>1.0851963136112008</v>
      </c>
      <c r="P42" s="120">
        <f>P40/P41</f>
        <v>1.1090789519402005</v>
      </c>
      <c r="Q42" s="120">
        <f>Q40/Q41</f>
        <v>0.92964601017846338</v>
      </c>
      <c r="R42" s="120">
        <f>R40/R41</f>
        <v>0.93488403456760771</v>
      </c>
      <c r="U42" s="129"/>
      <c r="W42" s="128"/>
      <c r="X42" s="120" t="s">
        <v>194</v>
      </c>
      <c r="Y42" s="120">
        <f>Y40/Y41</f>
        <v>1.0207948937767295</v>
      </c>
      <c r="Z42" s="120">
        <f>Z40/Z41</f>
        <v>1.0443927052121651</v>
      </c>
      <c r="AA42" s="120">
        <f>AA40/AA41</f>
        <v>0.8725647806517518</v>
      </c>
      <c r="AB42" s="120">
        <f>AB40/AB41</f>
        <v>0.87754729824313149</v>
      </c>
      <c r="AE42" s="129"/>
      <c r="AG42" s="128"/>
      <c r="AH42" s="120" t="s">
        <v>194</v>
      </c>
      <c r="AI42" s="120">
        <f>AI40/AI41</f>
        <v>1.0873246358210427</v>
      </c>
      <c r="AJ42" s="120">
        <f>AJ40/AJ41</f>
        <v>1.1137107177464693</v>
      </c>
      <c r="AK42" s="120">
        <f>AK40/AK41</f>
        <v>0.92752797762558459</v>
      </c>
      <c r="AL42" s="120">
        <f>AL40/AL41</f>
        <v>0.93288475392822678</v>
      </c>
      <c r="AO42" s="129"/>
      <c r="AQ42" s="128"/>
      <c r="AR42" s="120" t="s">
        <v>194</v>
      </c>
      <c r="AS42" s="120">
        <f>AS40/AS41</f>
        <v>1.0883170440715859</v>
      </c>
      <c r="AT42" s="120">
        <f>AT40/AT41</f>
        <v>1.1159022195409574</v>
      </c>
      <c r="AU42" s="120">
        <f>AU40/AU41</f>
        <v>0.92652797262074404</v>
      </c>
      <c r="AV42" s="120">
        <f>AV40/AV41</f>
        <v>0.93193980122941611</v>
      </c>
      <c r="AY42" s="129"/>
      <c r="BA42" s="128"/>
      <c r="BB42" s="120" t="s">
        <v>194</v>
      </c>
      <c r="BC42" s="120">
        <f>BC40/BC41</f>
        <v>1.0892634855071379</v>
      </c>
      <c r="BD42" s="120">
        <f>BD40/BD41</f>
        <v>1.1180115274563505</v>
      </c>
      <c r="BE42" s="120">
        <f>BE40/BE41</f>
        <v>0.92556580328746085</v>
      </c>
      <c r="BF42" s="120">
        <f>BF40/BF41</f>
        <v>0.93102994019174301</v>
      </c>
      <c r="BI42" s="129"/>
      <c r="BK42" s="128"/>
      <c r="BL42" s="120" t="s">
        <v>194</v>
      </c>
      <c r="BM42" s="120">
        <f>BM40/BM41</f>
        <v>1.1561451886211891</v>
      </c>
      <c r="BN42" s="120">
        <f>BN40/BN41</f>
        <v>1.1878273973489051</v>
      </c>
      <c r="BO42" s="120">
        <f>BO40/BO41</f>
        <v>0.98060190806523695</v>
      </c>
      <c r="BP42" s="120">
        <f>BP40/BP41</f>
        <v>0.98644942100641764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1178.5867571792082</v>
      </c>
      <c r="F47" s="139">
        <f t="shared" ref="F47:H47" si="63">F36*F$42</f>
        <v>0</v>
      </c>
      <c r="G47" s="139">
        <f t="shared" si="63"/>
        <v>431.09207452179197</v>
      </c>
      <c r="H47" s="139">
        <f t="shared" si="63"/>
        <v>402.68388641454311</v>
      </c>
      <c r="I47" s="120">
        <f>I36</f>
        <v>2050</v>
      </c>
      <c r="J47" s="165">
        <f>SUM(E47:H47)</f>
        <v>2012.3627181155434</v>
      </c>
      <c r="K47" s="129">
        <f>I47/J47</f>
        <v>1.0187030307934255</v>
      </c>
      <c r="L47" s="150"/>
      <c r="M47" s="128"/>
      <c r="N47" s="4" t="s">
        <v>11</v>
      </c>
      <c r="O47" s="139">
        <f>O36*O$42</f>
        <v>548.96437379442659</v>
      </c>
      <c r="P47" s="139">
        <f t="shared" ref="P47:R47" si="64">P36*P$42</f>
        <v>0</v>
      </c>
      <c r="Q47" s="139">
        <f t="shared" si="64"/>
        <v>867.55950488203916</v>
      </c>
      <c r="R47" s="139">
        <f t="shared" si="64"/>
        <v>698.98029168476444</v>
      </c>
      <c r="S47" s="120">
        <f>S36</f>
        <v>2186.7465511512801</v>
      </c>
      <c r="T47" s="165">
        <f>SUM(O47:R47)</f>
        <v>2115.5041703612301</v>
      </c>
      <c r="U47" s="129">
        <f>S47/T47</f>
        <v>1.0336763130927249</v>
      </c>
      <c r="W47" s="128"/>
      <c r="X47" s="4" t="s">
        <v>11</v>
      </c>
      <c r="Y47" s="139">
        <f>Y36*Y$42</f>
        <v>553.08577733246113</v>
      </c>
      <c r="Z47" s="139">
        <f t="shared" ref="Z47:AB47" si="65">Z36*Z$42</f>
        <v>0</v>
      </c>
      <c r="AA47" s="139">
        <f t="shared" si="65"/>
        <v>868.11764796968134</v>
      </c>
      <c r="AB47" s="139">
        <f t="shared" si="65"/>
        <v>699.59712433681818</v>
      </c>
      <c r="AC47" s="120">
        <f>AC36</f>
        <v>2333.9408020800124</v>
      </c>
      <c r="AD47" s="165">
        <f>SUM(Y47:AB47)</f>
        <v>2120.8005496389605</v>
      </c>
      <c r="AE47" s="129">
        <f>AC47/AD47</f>
        <v>1.1004999043768338</v>
      </c>
      <c r="AG47" s="128"/>
      <c r="AH47" s="4" t="s">
        <v>11</v>
      </c>
      <c r="AI47" s="139">
        <f>AI36*AI$42</f>
        <v>630.93429299074603</v>
      </c>
      <c r="AJ47" s="139">
        <f t="shared" ref="AJ47:AL47" si="66">AJ36*AJ$42</f>
        <v>0</v>
      </c>
      <c r="AK47" s="139">
        <f t="shared" si="66"/>
        <v>984.0616020858846</v>
      </c>
      <c r="AL47" s="139">
        <f t="shared" si="66"/>
        <v>794.04365489378858</v>
      </c>
      <c r="AM47" s="120">
        <f>AM36</f>
        <v>2492.3840399622668</v>
      </c>
      <c r="AN47" s="165">
        <f>SUM(AI47:AL47)</f>
        <v>2409.0395499704191</v>
      </c>
      <c r="AO47" s="129">
        <f>AM47/AN47</f>
        <v>1.0345965635943466</v>
      </c>
      <c r="BA47" s="128"/>
      <c r="BB47" s="4" t="s">
        <v>11</v>
      </c>
      <c r="BC47" s="139">
        <f>BC36*BC$42</f>
        <v>726.42456910670035</v>
      </c>
      <c r="BD47" s="139">
        <f t="shared" ref="BD47:BF47" si="67">BD36*BD$42</f>
        <v>0</v>
      </c>
      <c r="BE47" s="139">
        <f t="shared" si="67"/>
        <v>1118.6618698985915</v>
      </c>
      <c r="BF47" s="139">
        <f t="shared" si="67"/>
        <v>904.04437379826072</v>
      </c>
      <c r="BG47" s="120">
        <f>BG36</f>
        <v>2846.535435076155</v>
      </c>
      <c r="BH47" s="165">
        <f>SUM(BC47:BF47)</f>
        <v>2749.1308128035525</v>
      </c>
      <c r="BI47" s="129">
        <f>BG47/BH47</f>
        <v>1.0354310612717879</v>
      </c>
      <c r="BK47" s="128"/>
      <c r="BL47" s="4" t="s">
        <v>11</v>
      </c>
      <c r="BM47" s="139">
        <f>BM36*BM$42</f>
        <v>827.12387061153731</v>
      </c>
      <c r="BN47" s="139">
        <f t="shared" ref="BN47:BP47" si="68">BN36*BN$42</f>
        <v>0</v>
      </c>
      <c r="BO47" s="139">
        <f t="shared" si="68"/>
        <v>1265.8577066016917</v>
      </c>
      <c r="BP47" s="139">
        <f t="shared" si="68"/>
        <v>1023.7960767463279</v>
      </c>
      <c r="BQ47" s="120">
        <f>BQ36</f>
        <v>3044.1735794193137</v>
      </c>
      <c r="BR47" s="165">
        <f>SUM(BM47:BP47)</f>
        <v>3116.7776539595566</v>
      </c>
      <c r="BS47" s="129">
        <f>BQ47/BR47</f>
        <v>0.97670540455524424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614.43017532271779</v>
      </c>
      <c r="G48" s="139">
        <f t="shared" si="69"/>
        <v>594.13940397712747</v>
      </c>
      <c r="H48" s="139">
        <f t="shared" si="69"/>
        <v>655.88870188091983</v>
      </c>
      <c r="I48" s="120">
        <f>I37</f>
        <v>2050</v>
      </c>
      <c r="J48" s="165">
        <f>SUM(E48:H48)</f>
        <v>1864.4582811807652</v>
      </c>
      <c r="K48" s="129">
        <f>I48/J48</f>
        <v>1.0995150820439548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246.90457697862453</v>
      </c>
      <c r="Q48" s="139">
        <f t="shared" si="70"/>
        <v>937.90365884640039</v>
      </c>
      <c r="R48" s="139">
        <f t="shared" si="70"/>
        <v>893.04114661234246</v>
      </c>
      <c r="S48" s="120">
        <f>S37</f>
        <v>2186.7465511512801</v>
      </c>
      <c r="T48" s="165">
        <f>SUM(O48:R48)</f>
        <v>2077.8493824373672</v>
      </c>
      <c r="U48" s="129">
        <f>S48/T48</f>
        <v>1.0524085959426828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249.67880852955594</v>
      </c>
      <c r="AA48" s="139">
        <f t="shared" si="71"/>
        <v>938.8422554325133</v>
      </c>
      <c r="AB48" s="139">
        <f t="shared" si="71"/>
        <v>894.14847366042227</v>
      </c>
      <c r="AC48" s="120">
        <f>AC37</f>
        <v>2333.9408020800124</v>
      </c>
      <c r="AD48" s="165">
        <f>SUM(Y48:AB48)</f>
        <v>2082.6695376224916</v>
      </c>
      <c r="AE48" s="129">
        <f>AC48/AD48</f>
        <v>1.1206486482461178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286.51081939626221</v>
      </c>
      <c r="AK48" s="139">
        <f t="shared" si="72"/>
        <v>1064.1693314389524</v>
      </c>
      <c r="AL48" s="139">
        <f t="shared" si="72"/>
        <v>1014.7998941382422</v>
      </c>
      <c r="AM48" s="120">
        <f>AM37</f>
        <v>2492.3840399622668</v>
      </c>
      <c r="AN48" s="165">
        <f>SUM(AI48:AL48)</f>
        <v>2365.4800449734566</v>
      </c>
      <c r="AO48" s="129">
        <f>AM48/AN48</f>
        <v>1.0536483050273351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332.81157829280909</v>
      </c>
      <c r="BE48" s="139">
        <f t="shared" si="73"/>
        <v>1210.1388941530995</v>
      </c>
      <c r="BF48" s="139">
        <f t="shared" si="73"/>
        <v>1155.7761088829127</v>
      </c>
      <c r="BG48" s="120">
        <f>BG37</f>
        <v>2846.535435076155</v>
      </c>
      <c r="BH48" s="165">
        <f>SUM(BC48:BF48)</f>
        <v>2698.7265813288213</v>
      </c>
      <c r="BI48" s="129">
        <f>BG48/BH48</f>
        <v>1.0547698513698835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380.52835085269095</v>
      </c>
      <c r="BO48" s="139">
        <f t="shared" si="74"/>
        <v>1369.6251352447682</v>
      </c>
      <c r="BP48" s="139">
        <f t="shared" si="74"/>
        <v>1309.115211987094</v>
      </c>
      <c r="BQ48" s="120">
        <f>BQ37</f>
        <v>3044.1735794193137</v>
      </c>
      <c r="BR48" s="165">
        <f>SUM(BM48:BP48)</f>
        <v>3059.2686980845529</v>
      </c>
      <c r="BS48" s="129">
        <f>BQ48/BR48</f>
        <v>0.99506577546630981</v>
      </c>
    </row>
    <row r="49" spans="3:71" x14ac:dyDescent="0.3">
      <c r="C49" s="128"/>
      <c r="D49" s="4" t="s">
        <v>13</v>
      </c>
      <c r="E49" s="139">
        <f t="shared" ref="E49:H49" si="75">E38*E$42</f>
        <v>429.64832425355974</v>
      </c>
      <c r="F49" s="139">
        <f t="shared" si="75"/>
        <v>707.63483660459656</v>
      </c>
      <c r="G49" s="139">
        <f t="shared" si="75"/>
        <v>28.768521501080702</v>
      </c>
      <c r="H49" s="139">
        <f t="shared" si="75"/>
        <v>0</v>
      </c>
      <c r="I49" s="120">
        <f>I38</f>
        <v>1054</v>
      </c>
      <c r="J49" s="165">
        <f>SUM(E49:H49)</f>
        <v>1166.051682359237</v>
      </c>
      <c r="K49" s="129">
        <f>I49/J49</f>
        <v>0.90390504635907198</v>
      </c>
      <c r="L49" s="150"/>
      <c r="M49" s="128"/>
      <c r="N49" s="4" t="s">
        <v>13</v>
      </c>
      <c r="O49" s="139">
        <f t="shared" ref="O49:R49" si="76">O38*O$42</f>
        <v>388.34148508932441</v>
      </c>
      <c r="P49" s="139">
        <f t="shared" si="76"/>
        <v>703.46619148125001</v>
      </c>
      <c r="Q49" s="139">
        <f t="shared" si="76"/>
        <v>112.34786852541647</v>
      </c>
      <c r="R49" s="139">
        <f t="shared" si="76"/>
        <v>0</v>
      </c>
      <c r="S49" s="120">
        <f>S38</f>
        <v>1112.9834646689119</v>
      </c>
      <c r="T49" s="165">
        <f>SUM(O49:R49)</f>
        <v>1204.1555450959909</v>
      </c>
      <c r="U49" s="129">
        <f>S49/T49</f>
        <v>0.92428546229066189</v>
      </c>
      <c r="W49" s="128"/>
      <c r="X49" s="4" t="s">
        <v>13</v>
      </c>
      <c r="Y49" s="139">
        <f t="shared" ref="Y49:AB49" si="77">Y38*Y$42</f>
        <v>385.79632537749228</v>
      </c>
      <c r="Z49" s="139">
        <f t="shared" si="77"/>
        <v>701.19152341857307</v>
      </c>
      <c r="AA49" s="139">
        <f t="shared" si="77"/>
        <v>110.8511288516613</v>
      </c>
      <c r="AB49" s="139">
        <f t="shared" si="77"/>
        <v>0</v>
      </c>
      <c r="AC49" s="120">
        <f>AC38</f>
        <v>1176.364579366546</v>
      </c>
      <c r="AD49" s="165">
        <f>SUM(Y49:AB49)</f>
        <v>1197.8389776477268</v>
      </c>
      <c r="AE49" s="129">
        <f>AC49/AD49</f>
        <v>0.98207238311500644</v>
      </c>
      <c r="AG49" s="128"/>
      <c r="AH49" s="4" t="s">
        <v>13</v>
      </c>
      <c r="AI49" s="139">
        <f t="shared" ref="AI49:AL49" si="78">AI38*AI$42</f>
        <v>433.73026325714216</v>
      </c>
      <c r="AJ49" s="139">
        <f t="shared" si="78"/>
        <v>793.03359903947035</v>
      </c>
      <c r="AK49" s="139">
        <f t="shared" si="78"/>
        <v>123.83796811691988</v>
      </c>
      <c r="AL49" s="139">
        <f t="shared" si="78"/>
        <v>0</v>
      </c>
      <c r="AM49" s="120">
        <f>AM38</f>
        <v>1244.4750082359867</v>
      </c>
      <c r="AN49" s="165">
        <f>SUM(AI49:AL49)</f>
        <v>1350.6018304135323</v>
      </c>
      <c r="AO49" s="129">
        <f>AM49/AN49</f>
        <v>0.92142256897056674</v>
      </c>
      <c r="BA49" s="128"/>
      <c r="BB49" s="4" t="s">
        <v>13</v>
      </c>
      <c r="BC49" s="139">
        <f t="shared" ref="BC49:BF49" si="79">BC38*BC$42</f>
        <v>486.18374749666714</v>
      </c>
      <c r="BD49" s="139">
        <f t="shared" si="79"/>
        <v>896.55177737180077</v>
      </c>
      <c r="BE49" s="139">
        <f t="shared" si="79"/>
        <v>137.05809353212396</v>
      </c>
      <c r="BF49" s="139">
        <f t="shared" si="79"/>
        <v>0</v>
      </c>
      <c r="BG49" s="120">
        <f>BG38</f>
        <v>1396.3384616119097</v>
      </c>
      <c r="BH49" s="165">
        <f>SUM(BC49:BF49)</f>
        <v>1519.7936184005921</v>
      </c>
      <c r="BI49" s="129">
        <f>BG49/BH49</f>
        <v>0.91876847270973228</v>
      </c>
      <c r="BK49" s="128"/>
      <c r="BL49" s="4" t="s">
        <v>13</v>
      </c>
      <c r="BM49" s="139">
        <f t="shared" ref="BM49:BP49" si="80">BM38*BM$42</f>
        <v>546.59417765258161</v>
      </c>
      <c r="BN49" s="139">
        <f t="shared" si="80"/>
        <v>1011.9709811385853</v>
      </c>
      <c r="BO49" s="139">
        <f t="shared" si="80"/>
        <v>153.1352865344264</v>
      </c>
      <c r="BP49" s="139">
        <f t="shared" si="80"/>
        <v>0</v>
      </c>
      <c r="BQ49" s="120">
        <f>BQ38</f>
        <v>1480.8887406556896</v>
      </c>
      <c r="BR49" s="165">
        <f>SUM(BM49:BP49)</f>
        <v>1711.7004453255934</v>
      </c>
      <c r="BS49" s="129">
        <f>BQ49/BR49</f>
        <v>0.86515648500284192</v>
      </c>
    </row>
    <row r="50" spans="3:71" x14ac:dyDescent="0.3">
      <c r="C50" s="128"/>
      <c r="D50" s="4" t="s">
        <v>14</v>
      </c>
      <c r="E50" s="139">
        <f t="shared" ref="E50:H50" si="81">E39*E$42</f>
        <v>441.76491856723203</v>
      </c>
      <c r="F50" s="139">
        <f t="shared" si="81"/>
        <v>727.93498807268554</v>
      </c>
      <c r="G50" s="139">
        <f t="shared" si="81"/>
        <v>0</v>
      </c>
      <c r="H50" s="139">
        <f t="shared" si="81"/>
        <v>49.427411704537015</v>
      </c>
      <c r="I50" s="120">
        <f>I39</f>
        <v>1108</v>
      </c>
      <c r="J50" s="165">
        <f>SUM(E50:H50)</f>
        <v>1219.1273183444546</v>
      </c>
      <c r="K50" s="129">
        <f>I50/J50</f>
        <v>0.90884683111246922</v>
      </c>
      <c r="L50" s="150"/>
      <c r="M50" s="128"/>
      <c r="N50" s="4" t="s">
        <v>14</v>
      </c>
      <c r="O50" s="139">
        <f t="shared" ref="O50:R50" si="82">O39*O$42</f>
        <v>390.70654607820501</v>
      </c>
      <c r="P50" s="139">
        <f t="shared" si="82"/>
        <v>708.08503756436801</v>
      </c>
      <c r="Q50" s="139">
        <f t="shared" si="82"/>
        <v>0</v>
      </c>
      <c r="R50" s="139">
        <f t="shared" si="82"/>
        <v>162.90912354004158</v>
      </c>
      <c r="S50" s="120">
        <f>S39</f>
        <v>1172.7332381057306</v>
      </c>
      <c r="T50" s="165">
        <f>SUM(O50:R50)</f>
        <v>1261.7007071826145</v>
      </c>
      <c r="U50" s="129">
        <f>S50/T50</f>
        <v>0.92948607496975355</v>
      </c>
      <c r="W50" s="128"/>
      <c r="X50" s="4" t="s">
        <v>14</v>
      </c>
      <c r="Y50" s="139">
        <f t="shared" ref="Y50:AB50" si="83">Y39*Y$42</f>
        <v>389.13030225200276</v>
      </c>
      <c r="Z50" s="139">
        <f t="shared" si="83"/>
        <v>707.58547407611343</v>
      </c>
      <c r="AA50" s="139">
        <f t="shared" si="83"/>
        <v>0</v>
      </c>
      <c r="AB50" s="139">
        <f t="shared" si="83"/>
        <v>161.18496383990825</v>
      </c>
      <c r="AC50" s="120">
        <f>AC39</f>
        <v>1242.3889058947407</v>
      </c>
      <c r="AD50" s="165">
        <f>SUM(Y50:AB50)</f>
        <v>1257.9007401680244</v>
      </c>
      <c r="AE50" s="129">
        <f>AC50/AD50</f>
        <v>0.98766847512053157</v>
      </c>
      <c r="AG50" s="128"/>
      <c r="AH50" s="4" t="s">
        <v>14</v>
      </c>
      <c r="AI50" s="139">
        <f t="shared" ref="AI50:AL50" si="84">AI39*AI$42</f>
        <v>438.53465418362038</v>
      </c>
      <c r="AJ50" s="139">
        <f t="shared" si="84"/>
        <v>802.19706172767633</v>
      </c>
      <c r="AK50" s="139">
        <f t="shared" si="84"/>
        <v>0</v>
      </c>
      <c r="AL50" s="139">
        <f t="shared" si="84"/>
        <v>180.73327340419968</v>
      </c>
      <c r="AM50" s="120">
        <f>AM39</f>
        <v>1317.3433265123847</v>
      </c>
      <c r="AN50" s="165">
        <f>SUM(AI50:AL50)</f>
        <v>1421.4649893154965</v>
      </c>
      <c r="AO50" s="129">
        <f>AM50/AN50</f>
        <v>0.92675045563151626</v>
      </c>
      <c r="BA50" s="128"/>
      <c r="BB50" s="4" t="s">
        <v>14</v>
      </c>
      <c r="BC50" s="139">
        <f t="shared" ref="BC50:BF50" si="85">BC39*BC$42</f>
        <v>493.94969788177332</v>
      </c>
      <c r="BD50" s="139">
        <f t="shared" si="85"/>
        <v>911.30331472770729</v>
      </c>
      <c r="BE50" s="139">
        <f t="shared" si="85"/>
        <v>0</v>
      </c>
      <c r="BF50" s="139">
        <f t="shared" si="85"/>
        <v>201.30561890095771</v>
      </c>
      <c r="BG50" s="120">
        <f>BG39</f>
        <v>1484.8003122791824</v>
      </c>
      <c r="BH50" s="165">
        <f>SUM(BC50:BF50)</f>
        <v>1606.5586315104383</v>
      </c>
      <c r="BI50" s="129">
        <f>BG50/BH50</f>
        <v>0.92421171761606835</v>
      </c>
      <c r="BK50" s="128"/>
      <c r="BL50" s="4" t="s">
        <v>14</v>
      </c>
      <c r="BM50" s="139">
        <f t="shared" ref="BM50:BP50" si="86">BM39*BM$42</f>
        <v>556.64037993580541</v>
      </c>
      <c r="BN50" s="139">
        <f t="shared" si="86"/>
        <v>1031.0578958152116</v>
      </c>
      <c r="BO50" s="139">
        <f t="shared" si="86"/>
        <v>0</v>
      </c>
      <c r="BP50" s="139">
        <f t="shared" si="86"/>
        <v>225.62725716176652</v>
      </c>
      <c r="BQ50" s="120">
        <f>BQ39</f>
        <v>1578.2089508716722</v>
      </c>
      <c r="BR50" s="165">
        <f>SUM(BM50:BP50)</f>
        <v>1813.3255329127835</v>
      </c>
      <c r="BS50" s="129">
        <f>BQ50/BR50</f>
        <v>0.87033956243728694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2172.0689016417568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1706.5580144851408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2423.5572278064878</v>
      </c>
      <c r="BO52" s="165">
        <f>SUM(BO47:BO50)</f>
        <v>2788.6181283808864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1.0000000000000002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1.0000000000000002</v>
      </c>
      <c r="BO53" s="120">
        <f>BO51/BO52</f>
        <v>1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1200.6299015914544</v>
      </c>
      <c r="F58" s="139">
        <f t="shared" ref="F58:H58" si="87">F47*$K47</f>
        <v>0</v>
      </c>
      <c r="G58" s="139">
        <f t="shared" si="87"/>
        <v>439.15480286637472</v>
      </c>
      <c r="H58" s="139">
        <f t="shared" si="87"/>
        <v>410.21529554217057</v>
      </c>
      <c r="I58" s="120">
        <f>I47</f>
        <v>2050</v>
      </c>
      <c r="J58" s="165">
        <f>SUM(E58:H58)</f>
        <v>2049.9999999999995</v>
      </c>
      <c r="K58" s="129">
        <f>I58/J58</f>
        <v>1.0000000000000002</v>
      </c>
      <c r="M58" s="128"/>
      <c r="N58" s="4" t="s">
        <v>11</v>
      </c>
      <c r="O58" s="139">
        <f>O47*$U47</f>
        <v>567.45146992307934</v>
      </c>
      <c r="P58" s="139">
        <f t="shared" ref="P58:R58" si="88">P47*$U47</f>
        <v>0</v>
      </c>
      <c r="Q58" s="139">
        <f t="shared" si="88"/>
        <v>896.77571039501606</v>
      </c>
      <c r="R58" s="139">
        <f t="shared" si="88"/>
        <v>722.51937083318478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652.76245138205445</v>
      </c>
      <c r="AJ58" s="139">
        <f t="shared" ref="AJ58:AL58" si="89">AJ47*$AO47</f>
        <v>0</v>
      </c>
      <c r="AK58" s="139">
        <f t="shared" si="89"/>
        <v>1018.1067518832035</v>
      </c>
      <c r="AL58" s="139">
        <f t="shared" si="89"/>
        <v>821.51483669700895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752.16256252405196</v>
      </c>
      <c r="BD58" s="139">
        <f t="shared" ref="BD58:BF58" si="90">BD47*$BI47</f>
        <v>0</v>
      </c>
      <c r="BE58" s="139">
        <f t="shared" si="90"/>
        <v>1158.2972471533812</v>
      </c>
      <c r="BF58" s="139">
        <f t="shared" si="90"/>
        <v>936.07562539872197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807.85635466294104</v>
      </c>
      <c r="BN58" s="139">
        <f t="shared" ref="BN58:BP58" si="91">BN47*$BS47</f>
        <v>0</v>
      </c>
      <c r="BO58" s="139">
        <f t="shared" si="91"/>
        <v>1236.370063435779</v>
      </c>
      <c r="BP58" s="139">
        <f t="shared" si="91"/>
        <v>999.94716132059409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675.57524463023958</v>
      </c>
      <c r="G59" s="139">
        <f t="shared" si="92"/>
        <v>653.26523550945774</v>
      </c>
      <c r="H59" s="139">
        <f t="shared" si="92"/>
        <v>721.15951986030257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259.84449918989628</v>
      </c>
      <c r="Q59" s="139">
        <f t="shared" si="93"/>
        <v>987.05787273604517</v>
      </c>
      <c r="R59" s="139">
        <f t="shared" si="93"/>
        <v>939.84417922533885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301.88163922886457</v>
      </c>
      <c r="AK59" s="139">
        <f t="shared" si="94"/>
        <v>1121.2602123327247</v>
      </c>
      <c r="AL59" s="139">
        <f t="shared" si="94"/>
        <v>1069.2421884006778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351.03961897008259</v>
      </c>
      <c r="BE59" s="139">
        <f t="shared" si="95"/>
        <v>1276.41802152278</v>
      </c>
      <c r="BF59" s="139">
        <f t="shared" si="95"/>
        <v>1219.0777945832922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378.65073852814891</v>
      </c>
      <c r="BO59" s="139">
        <f t="shared" si="96"/>
        <v>1362.8670973004848</v>
      </c>
      <c r="BP59" s="139">
        <f t="shared" si="96"/>
        <v>1302.6557435906802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388.36128845251153</v>
      </c>
      <c r="F60" s="139">
        <f t="shared" si="97"/>
        <v>639.63469978637215</v>
      </c>
      <c r="G60" s="139">
        <f t="shared" si="97"/>
        <v>26.00401176111631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358.93838907242838</v>
      </c>
      <c r="P60" s="139">
        <f t="shared" si="98"/>
        <v>650.20357399909847</v>
      </c>
      <c r="Q60" s="139">
        <f t="shared" si="98"/>
        <v>103.84150159738506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399.64885341067611</v>
      </c>
      <c r="AJ60" s="139">
        <f t="shared" si="99"/>
        <v>730.71905610692318</v>
      </c>
      <c r="AK60" s="139">
        <f t="shared" si="99"/>
        <v>114.10709871838745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446.69029914380701</v>
      </c>
      <c r="BD60" s="139">
        <f t="shared" si="100"/>
        <v>823.72350720108534</v>
      </c>
      <c r="BE60" s="139">
        <f t="shared" si="100"/>
        <v>125.92465526701717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472.88949746092641</v>
      </c>
      <c r="BN60" s="139">
        <f t="shared" si="101"/>
        <v>875.51325696673575</v>
      </c>
      <c r="BO60" s="139">
        <f t="shared" si="101"/>
        <v>132.48598622802737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401.49664633648683</v>
      </c>
      <c r="F61" s="139">
        <f t="shared" si="102"/>
        <v>661.58140716575338</v>
      </c>
      <c r="G61" s="139">
        <f t="shared" si="102"/>
        <v>0</v>
      </c>
      <c r="H61" s="139">
        <f t="shared" si="102"/>
        <v>44.921946497759834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363.15629397921992</v>
      </c>
      <c r="P61" s="139">
        <f t="shared" si="103"/>
        <v>658.15518231051487</v>
      </c>
      <c r="Q61" s="139">
        <f t="shared" si="103"/>
        <v>0</v>
      </c>
      <c r="R61" s="139">
        <f t="shared" si="103"/>
        <v>151.42176181599592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406.41219057487962</v>
      </c>
      <c r="AJ61" s="139">
        <f t="shared" si="104"/>
        <v>743.4364924623876</v>
      </c>
      <c r="AK61" s="139">
        <f t="shared" si="104"/>
        <v>0</v>
      </c>
      <c r="AL61" s="139">
        <f t="shared" si="104"/>
        <v>167.49464347511744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456.51409869525173</v>
      </c>
      <c r="BD61" s="139">
        <f t="shared" si="105"/>
        <v>842.23720177371092</v>
      </c>
      <c r="BE61" s="139">
        <f t="shared" si="105"/>
        <v>0</v>
      </c>
      <c r="BF61" s="139">
        <f t="shared" si="105"/>
        <v>186.04901181021981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484.46614470825403</v>
      </c>
      <c r="BN61" s="139">
        <f t="shared" si="106"/>
        <v>897.37047789132112</v>
      </c>
      <c r="BO61" s="139">
        <f t="shared" si="106"/>
        <v>0</v>
      </c>
      <c r="BP61" s="139">
        <f t="shared" si="106"/>
        <v>196.37232827209709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1990.4878363804528</v>
      </c>
      <c r="F63" s="165">
        <f>SUM(F58:F61)</f>
        <v>1976.7913515823652</v>
      </c>
      <c r="G63" s="165">
        <f>SUM(G58:G61)</f>
        <v>1118.4240501369488</v>
      </c>
      <c r="H63" s="165">
        <f>SUM(H58:H61)</f>
        <v>1176.2967619002329</v>
      </c>
      <c r="K63" s="129"/>
      <c r="M63" s="128"/>
      <c r="N63" s="120" t="s">
        <v>195</v>
      </c>
      <c r="O63" s="165">
        <f>SUM(O58:O61)</f>
        <v>1289.5461529747276</v>
      </c>
      <c r="P63" s="165">
        <f>SUM(P58:P61)</f>
        <v>1568.2032554995096</v>
      </c>
      <c r="Q63" s="165">
        <f>SUM(Q58:Q61)</f>
        <v>1987.6750847284463</v>
      </c>
      <c r="R63" s="165">
        <f>SUM(R58:R61)</f>
        <v>1813.7853118745197</v>
      </c>
      <c r="U63" s="129"/>
      <c r="AG63" s="128"/>
      <c r="AH63" s="120" t="s">
        <v>195</v>
      </c>
      <c r="AI63" s="165">
        <f>SUM(AI58:AI61)</f>
        <v>1458.8234953676101</v>
      </c>
      <c r="AJ63" s="165">
        <f>SUM(AJ58:AJ61)</f>
        <v>1776.0371877981754</v>
      </c>
      <c r="AK63" s="165">
        <f>SUM(AK58:AK61)</f>
        <v>2253.474062934316</v>
      </c>
      <c r="AL63" s="165">
        <f>SUM(AL58:AL61)</f>
        <v>2058.2516685728042</v>
      </c>
      <c r="AO63" s="129"/>
      <c r="BA63" s="128"/>
      <c r="BB63" s="120" t="s">
        <v>195</v>
      </c>
      <c r="BC63" s="165">
        <f>SUM(BC58:BC61)</f>
        <v>1655.3669603631108</v>
      </c>
      <c r="BD63" s="165">
        <f>SUM(BD58:BD61)</f>
        <v>2017.0003279448788</v>
      </c>
      <c r="BE63" s="165">
        <f>SUM(BE58:BE61)</f>
        <v>2560.639923943178</v>
      </c>
      <c r="BF63" s="165">
        <f>SUM(BF58:BF61)</f>
        <v>2341.2024317922342</v>
      </c>
      <c r="BI63" s="129"/>
      <c r="BK63" s="128"/>
      <c r="BL63" s="120" t="s">
        <v>195</v>
      </c>
      <c r="BM63" s="165">
        <f>SUM(BM58:BM61)</f>
        <v>1765.2119968321215</v>
      </c>
      <c r="BN63" s="165">
        <f>SUM(BN58:BN61)</f>
        <v>2151.5344733862057</v>
      </c>
      <c r="BO63" s="165">
        <f>SUM(BO58:BO61)</f>
        <v>2731.7231469642911</v>
      </c>
      <c r="BP63" s="165">
        <f>SUM(BP58:BP61)</f>
        <v>2498.9752331833715</v>
      </c>
      <c r="BS63" s="129"/>
    </row>
    <row r="64" spans="3:71" x14ac:dyDescent="0.3">
      <c r="C64" s="128"/>
      <c r="D64" s="120" t="s">
        <v>194</v>
      </c>
      <c r="E64" s="120">
        <f>E62/E63</f>
        <v>1.029898280477697</v>
      </c>
      <c r="F64" s="120">
        <f>F62/F63</f>
        <v>1.0370340796761546</v>
      </c>
      <c r="G64" s="120">
        <f>G62/G63</f>
        <v>0.94239747425937392</v>
      </c>
      <c r="H64" s="120">
        <f>H62/H63</f>
        <v>0.94193917375926139</v>
      </c>
      <c r="K64" s="129"/>
      <c r="M64" s="128"/>
      <c r="N64" s="120" t="s">
        <v>194</v>
      </c>
      <c r="O64" s="120">
        <f>O62/O63</f>
        <v>1.0298292945145813</v>
      </c>
      <c r="P64" s="120">
        <f>P62/P63</f>
        <v>1.0575515643193747</v>
      </c>
      <c r="Q64" s="120">
        <f>Q62/Q63</f>
        <v>0.9648513718306555</v>
      </c>
      <c r="R64" s="120">
        <f>R62/R63</f>
        <v>0.96755142427714025</v>
      </c>
      <c r="U64" s="129"/>
      <c r="AG64" s="128"/>
      <c r="AH64" s="120" t="s">
        <v>194</v>
      </c>
      <c r="AI64" s="120">
        <f>AI62/AI63</f>
        <v>1.0304188376488386</v>
      </c>
      <c r="AJ64" s="120">
        <f>AJ62/AJ63</f>
        <v>1.059516936408454</v>
      </c>
      <c r="AK64" s="120">
        <f>AK62/AK63</f>
        <v>0.96387570523595978</v>
      </c>
      <c r="AL64" s="120">
        <f>AL62/AL63</f>
        <v>0.96663437849454403</v>
      </c>
      <c r="AO64" s="129"/>
      <c r="BA64" s="128"/>
      <c r="BB64" s="120" t="s">
        <v>194</v>
      </c>
      <c r="BC64" s="120">
        <f>BC62/BC63</f>
        <v>1.0309242937353307</v>
      </c>
      <c r="BD64" s="120">
        <f>BD62/BD63</f>
        <v>1.0613120090929493</v>
      </c>
      <c r="BE64" s="120">
        <f>BE62/BE63</f>
        <v>0.96298539850405518</v>
      </c>
      <c r="BF64" s="120">
        <f>BF62/BF63</f>
        <v>0.96579692164901643</v>
      </c>
      <c r="BI64" s="129"/>
      <c r="BK64" s="128"/>
      <c r="BL64" s="120" t="s">
        <v>194</v>
      </c>
      <c r="BM64" s="120">
        <f>BM62/BM63</f>
        <v>1.0935561460403493</v>
      </c>
      <c r="BN64" s="120">
        <f>BN62/BN63</f>
        <v>1.1264319757759484</v>
      </c>
      <c r="BO64" s="120">
        <f>BO62/BO63</f>
        <v>1.0208275064330079</v>
      </c>
      <c r="BP64" s="120">
        <f>BP62/BP63</f>
        <v>1.0238350952506006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1236.5266711391455</v>
      </c>
      <c r="F69" s="139">
        <f t="shared" ref="F69:H69" si="107">F58*F$64</f>
        <v>0</v>
      </c>
      <c r="G69" s="139">
        <f t="shared" si="107"/>
        <v>413.85837703014482</v>
      </c>
      <c r="H69" s="139">
        <f t="shared" si="107"/>
        <v>386.39785654640337</v>
      </c>
      <c r="I69" s="120">
        <f>I58</f>
        <v>2050</v>
      </c>
      <c r="J69" s="165">
        <f>SUM(E69:H69)</f>
        <v>2036.7829047156936</v>
      </c>
      <c r="K69" s="129">
        <f>I69/J69</f>
        <v>1.0064892017964728</v>
      </c>
      <c r="M69" s="128"/>
      <c r="N69" s="4" t="s">
        <v>11</v>
      </c>
      <c r="O69" s="139">
        <f>O58*O$64</f>
        <v>584.37814694214694</v>
      </c>
      <c r="P69" s="139">
        <f t="shared" ref="P69:R69" si="108">P58*P$64</f>
        <v>0</v>
      </c>
      <c r="Q69" s="139">
        <f t="shared" si="108"/>
        <v>865.25527439904192</v>
      </c>
      <c r="R69" s="139">
        <f t="shared" si="108"/>
        <v>699.07464631747121</v>
      </c>
      <c r="S69" s="120">
        <f>S58</f>
        <v>2186.7465511512801</v>
      </c>
      <c r="T69" s="165">
        <f>SUM(O69:R69)</f>
        <v>2148.7080676586602</v>
      </c>
      <c r="U69" s="129">
        <f>S69/T69</f>
        <v>1.0177029555876655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700.59455206711345</v>
      </c>
      <c r="G70" s="139">
        <f t="shared" si="109"/>
        <v>615.63550796556808</v>
      </c>
      <c r="H70" s="139">
        <f t="shared" si="109"/>
        <v>679.28840228583908</v>
      </c>
      <c r="I70" s="120">
        <f>I59</f>
        <v>2050</v>
      </c>
      <c r="J70" s="165">
        <f>SUM(E70:H70)</f>
        <v>1995.5184623185207</v>
      </c>
      <c r="K70" s="129">
        <f>I70/J70</f>
        <v>1.0273019461910562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274.79895659805931</v>
      </c>
      <c r="Q70" s="139">
        <f t="shared" si="110"/>
        <v>952.36414258562172</v>
      </c>
      <c r="R70" s="139">
        <f t="shared" si="110"/>
        <v>909.34757420805647</v>
      </c>
      <c r="S70" s="120">
        <f>S59</f>
        <v>2186.7465511512801</v>
      </c>
      <c r="T70" s="165">
        <f>SUM(O70:R70)</f>
        <v>2136.5106733917373</v>
      </c>
      <c r="U70" s="129">
        <f>S70/T70</f>
        <v>1.0235130478799774</v>
      </c>
    </row>
    <row r="71" spans="3:21" x14ac:dyDescent="0.3">
      <c r="C71" s="128"/>
      <c r="D71" s="4" t="s">
        <v>13</v>
      </c>
      <c r="E71" s="139">
        <f t="shared" ref="E71:H71" si="111">E60*E$64</f>
        <v>399.97262318134455</v>
      </c>
      <c r="F71" s="139">
        <f t="shared" si="111"/>
        <v>663.32298222189388</v>
      </c>
      <c r="G71" s="139">
        <f t="shared" si="111"/>
        <v>24.506115004287064</v>
      </c>
      <c r="H71" s="139">
        <f t="shared" si="111"/>
        <v>0</v>
      </c>
      <c r="I71" s="120">
        <f>I60</f>
        <v>1054</v>
      </c>
      <c r="J71" s="165">
        <f>SUM(E71:H71)</f>
        <v>1087.8017204075254</v>
      </c>
      <c r="K71" s="129">
        <f>I71/J71</f>
        <v>0.96892657938170734</v>
      </c>
      <c r="M71" s="128"/>
      <c r="N71" s="4" t="s">
        <v>13</v>
      </c>
      <c r="O71" s="139">
        <f t="shared" ref="O71:R71" si="112">O60*O$64</f>
        <v>369.64526799265923</v>
      </c>
      <c r="P71" s="139">
        <f t="shared" si="112"/>
        <v>687.62380680879494</v>
      </c>
      <c r="Q71" s="139">
        <f t="shared" si="112"/>
        <v>100.19161526919218</v>
      </c>
      <c r="R71" s="139">
        <f t="shared" si="112"/>
        <v>0</v>
      </c>
      <c r="S71" s="120">
        <f>S60</f>
        <v>1112.9834646689119</v>
      </c>
      <c r="T71" s="165">
        <f>SUM(O71:R71)</f>
        <v>1157.4606900706465</v>
      </c>
      <c r="U71" s="129">
        <f>S71/T71</f>
        <v>0.96157344626622276</v>
      </c>
    </row>
    <row r="72" spans="3:21" x14ac:dyDescent="0.3">
      <c r="C72" s="128"/>
      <c r="D72" s="4" t="s">
        <v>14</v>
      </c>
      <c r="E72" s="139">
        <f t="shared" ref="E72:H72" si="113">E61*E$64</f>
        <v>413.50070567950985</v>
      </c>
      <c r="F72" s="139">
        <f t="shared" si="113"/>
        <v>686.08246571099232</v>
      </c>
      <c r="G72" s="139">
        <f t="shared" si="113"/>
        <v>0</v>
      </c>
      <c r="H72" s="139">
        <f t="shared" si="113"/>
        <v>42.313741167757641</v>
      </c>
      <c r="I72" s="120">
        <f>I61</f>
        <v>1108</v>
      </c>
      <c r="J72" s="165">
        <f>SUM(E72:H72)</f>
        <v>1141.8969125582598</v>
      </c>
      <c r="K72" s="129">
        <f>I72/J72</f>
        <v>0.97031526034839821</v>
      </c>
      <c r="M72" s="128"/>
      <c r="N72" s="4" t="s">
        <v>14</v>
      </c>
      <c r="O72" s="139">
        <f t="shared" ref="O72:R72" si="114">O61*O$64</f>
        <v>373.98899002714995</v>
      </c>
      <c r="P72" s="139">
        <f t="shared" si="114"/>
        <v>696.03304261738822</v>
      </c>
      <c r="Q72" s="139">
        <f t="shared" si="114"/>
        <v>0</v>
      </c>
      <c r="R72" s="139">
        <f t="shared" si="114"/>
        <v>146.50834131162074</v>
      </c>
      <c r="S72" s="120">
        <f>S61</f>
        <v>1172.7332381057306</v>
      </c>
      <c r="T72" s="165">
        <f>SUM(O72:R72)</f>
        <v>1216.5303739561591</v>
      </c>
      <c r="U72" s="129">
        <f>S72/T72</f>
        <v>0.96399832113685735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1244.5507422348883</v>
      </c>
      <c r="F80" s="139">
        <f t="shared" ref="F80:H80" si="115">F69*$K69</f>
        <v>0</v>
      </c>
      <c r="G80" s="139">
        <f t="shared" si="115"/>
        <v>416.54398755385415</v>
      </c>
      <c r="H80" s="139">
        <f t="shared" si="115"/>
        <v>388.90527021125757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594.72336732386611</v>
      </c>
      <c r="P80" s="139">
        <f t="shared" ref="P80:R80" si="116">P69*$U69</f>
        <v>0</v>
      </c>
      <c r="Q80" s="139">
        <f t="shared" si="116"/>
        <v>880.57285009372151</v>
      </c>
      <c r="R80" s="139">
        <f t="shared" si="116"/>
        <v>711.45033373369245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719.72214682939693</v>
      </c>
      <c r="G81" s="139">
        <f t="shared" si="117"/>
        <v>632.44355547734756</v>
      </c>
      <c r="H81" s="139">
        <f t="shared" si="117"/>
        <v>697.83429769325562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281.2603176219173</v>
      </c>
      <c r="Q81" s="139">
        <f t="shared" si="118"/>
        <v>974.75712626941106</v>
      </c>
      <c r="R81" s="139">
        <f t="shared" si="118"/>
        <v>930.72910725995189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387.54410562542876</v>
      </c>
      <c r="F82" s="139">
        <f t="shared" si="119"/>
        <v>642.71126818953269</v>
      </c>
      <c r="G82" s="139">
        <f t="shared" si="119"/>
        <v>23.744626185038598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355.4410742397028</v>
      </c>
      <c r="P82" s="139">
        <f t="shared" si="120"/>
        <v>661.20079364783237</v>
      </c>
      <c r="Q82" s="139">
        <f t="shared" si="120"/>
        <v>96.341596781376637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401.22604488565997</v>
      </c>
      <c r="F83" s="139">
        <f t="shared" si="121"/>
        <v>665.71628633683247</v>
      </c>
      <c r="G83" s="139">
        <f t="shared" si="121"/>
        <v>0</v>
      </c>
      <c r="H83" s="139">
        <f t="shared" si="121"/>
        <v>41.057668777507487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360.52475850984143</v>
      </c>
      <c r="P83" s="139">
        <f t="shared" si="122"/>
        <v>670.97468453894089</v>
      </c>
      <c r="Q83" s="139">
        <f t="shared" si="122"/>
        <v>0</v>
      </c>
      <c r="R83" s="139">
        <f t="shared" si="122"/>
        <v>141.23379505694808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2033.3208927459771</v>
      </c>
      <c r="F85" s="165">
        <f>SUM(F80:F83)</f>
        <v>2028.1497013557623</v>
      </c>
      <c r="G85" s="165">
        <f>SUM(G80:G83)</f>
        <v>1072.7321692162404</v>
      </c>
      <c r="H85" s="165">
        <f>SUM(H80:H83)</f>
        <v>1127.7972366820206</v>
      </c>
      <c r="K85" s="129"/>
      <c r="M85" s="128"/>
      <c r="N85" s="120" t="s">
        <v>195</v>
      </c>
      <c r="O85" s="165">
        <f>SUM(O80:O83)</f>
        <v>1310.6892000734103</v>
      </c>
      <c r="P85" s="165">
        <f>SUM(P80:P83)</f>
        <v>1613.4357958086905</v>
      </c>
      <c r="Q85" s="165">
        <f>SUM(Q80:Q83)</f>
        <v>1951.6715731445092</v>
      </c>
      <c r="R85" s="165">
        <f>SUM(R80:R83)</f>
        <v>1783.4132360505923</v>
      </c>
      <c r="U85" s="129"/>
    </row>
    <row r="86" spans="3:21" x14ac:dyDescent="0.3">
      <c r="C86" s="128"/>
      <c r="D86" s="120" t="s">
        <v>194</v>
      </c>
      <c r="E86" s="120">
        <f>E84/E85</f>
        <v>1.0082028898210444</v>
      </c>
      <c r="F86" s="120">
        <f>F84/F85</f>
        <v>1.010773513725161</v>
      </c>
      <c r="G86" s="120">
        <f>G84/G85</f>
        <v>0.98253788806396425</v>
      </c>
      <c r="H86" s="120">
        <f>H84/H85</f>
        <v>0.98244610286485179</v>
      </c>
      <c r="K86" s="129"/>
      <c r="M86" s="128"/>
      <c r="N86" s="120" t="s">
        <v>194</v>
      </c>
      <c r="O86" s="120">
        <f>O84/O85</f>
        <v>1.0132168670403139</v>
      </c>
      <c r="P86" s="120">
        <f>P84/P85</f>
        <v>1.0279031928834745</v>
      </c>
      <c r="Q86" s="120">
        <f>Q84/Q85</f>
        <v>0.98265049234892654</v>
      </c>
      <c r="R86" s="120">
        <f>R84/R85</f>
        <v>0.98402912256246389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1254.7596548501401</v>
      </c>
      <c r="F91" s="139">
        <f t="shared" ref="F91:H91" si="123">F80*F$86</f>
        <v>0</v>
      </c>
      <c r="G91" s="139">
        <f t="shared" si="123"/>
        <v>409.27024981690607</v>
      </c>
      <c r="H91" s="139">
        <f t="shared" si="123"/>
        <v>382.07846710265216</v>
      </c>
      <c r="I91" s="120">
        <f>I80</f>
        <v>2050</v>
      </c>
      <c r="J91" s="165">
        <f>SUM(E91:H91)</f>
        <v>2046.1083717696984</v>
      </c>
      <c r="K91" s="129">
        <f>I91/J91</f>
        <v>1.0019019658411035</v>
      </c>
      <c r="M91" s="128"/>
      <c r="N91" s="4" t="s">
        <v>11</v>
      </c>
      <c r="O91" s="139">
        <f>O80*O$86</f>
        <v>602.58374699555338</v>
      </c>
      <c r="P91" s="139">
        <f t="shared" ref="P91:R91" si="124">P80*P$86</f>
        <v>0</v>
      </c>
      <c r="Q91" s="139">
        <f t="shared" si="124"/>
        <v>865.29534469369298</v>
      </c>
      <c r="R91" s="139">
        <f t="shared" si="124"/>
        <v>700.08784765073744</v>
      </c>
      <c r="S91" s="120">
        <f>S80</f>
        <v>2186.7465511512801</v>
      </c>
      <c r="T91" s="165">
        <f>SUM(O91:R91)</f>
        <v>2167.9669393399836</v>
      </c>
      <c r="U91" s="129">
        <f>S91/T91</f>
        <v>1.0086623146647309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727.47608325656574</v>
      </c>
      <c r="G92" s="139">
        <f t="shared" si="125"/>
        <v>621.39975531837763</v>
      </c>
      <c r="H92" s="139">
        <f t="shared" si="125"/>
        <v>685.5845862141698</v>
      </c>
      <c r="I92" s="120">
        <f>I81</f>
        <v>2050</v>
      </c>
      <c r="J92" s="165">
        <f>SUM(E92:H92)</f>
        <v>2034.4604247891132</v>
      </c>
      <c r="K92" s="129">
        <f>I92/J92</f>
        <v>1.0076381801393348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289.10837851498894</v>
      </c>
      <c r="Q92" s="139">
        <f t="shared" si="126"/>
        <v>957.84557004926148</v>
      </c>
      <c r="R92" s="139">
        <f t="shared" si="126"/>
        <v>915.86454676035578</v>
      </c>
      <c r="S92" s="120">
        <f>S81</f>
        <v>2186.7465511512801</v>
      </c>
      <c r="T92" s="165">
        <f>SUM(O92:R92)</f>
        <v>2162.8184953246064</v>
      </c>
      <c r="U92" s="129">
        <f>S92/T92</f>
        <v>1.0110633674894123</v>
      </c>
    </row>
    <row r="93" spans="3:21" x14ac:dyDescent="0.3">
      <c r="C93" s="128"/>
      <c r="D93" s="4" t="s">
        <v>13</v>
      </c>
      <c r="E93" s="139">
        <f t="shared" ref="E93:H93" si="127">E82*E$86</f>
        <v>390.72308722466937</v>
      </c>
      <c r="F93" s="139">
        <f t="shared" si="127"/>
        <v>649.63552685868819</v>
      </c>
      <c r="G93" s="139">
        <f t="shared" si="127"/>
        <v>23.329994864716127</v>
      </c>
      <c r="H93" s="139">
        <f t="shared" si="127"/>
        <v>0</v>
      </c>
      <c r="I93" s="120">
        <f>I82</f>
        <v>1054</v>
      </c>
      <c r="J93" s="165">
        <f>SUM(E93:H93)</f>
        <v>1063.6886089480738</v>
      </c>
      <c r="K93" s="129">
        <f>I93/J93</f>
        <v>0.99089149882158156</v>
      </c>
      <c r="M93" s="128"/>
      <c r="N93" s="4" t="s">
        <v>13</v>
      </c>
      <c r="O93" s="139">
        <f t="shared" ref="O93:R93" si="128">O82*O$86</f>
        <v>360.1388916585953</v>
      </c>
      <c r="P93" s="139">
        <f t="shared" si="128"/>
        <v>679.65040692769423</v>
      </c>
      <c r="Q93" s="139">
        <f t="shared" si="128"/>
        <v>94.670117510901505</v>
      </c>
      <c r="R93" s="139">
        <f t="shared" si="128"/>
        <v>0</v>
      </c>
      <c r="S93" s="120">
        <f>S82</f>
        <v>1112.9834646689119</v>
      </c>
      <c r="T93" s="165">
        <f>SUM(O93:R93)</f>
        <v>1134.459416097191</v>
      </c>
      <c r="U93" s="129">
        <f>S93/T93</f>
        <v>0.98106944054273759</v>
      </c>
    </row>
    <row r="94" spans="3:21" x14ac:dyDescent="0.3">
      <c r="C94" s="128"/>
      <c r="D94" s="4" t="s">
        <v>14</v>
      </c>
      <c r="E94" s="139">
        <f t="shared" ref="E94:H94" si="129">E83*E$86</f>
        <v>404.51725792519045</v>
      </c>
      <c r="F94" s="139">
        <f t="shared" si="129"/>
        <v>672.88838988474549</v>
      </c>
      <c r="G94" s="139">
        <f t="shared" si="129"/>
        <v>0</v>
      </c>
      <c r="H94" s="139">
        <f t="shared" si="129"/>
        <v>40.336946683178134</v>
      </c>
      <c r="I94" s="120">
        <f>I83</f>
        <v>1108</v>
      </c>
      <c r="J94" s="165">
        <f>SUM(E94:H94)</f>
        <v>1117.7425944931142</v>
      </c>
      <c r="K94" s="129">
        <f>I94/J94</f>
        <v>0.99128368683352142</v>
      </c>
      <c r="M94" s="128"/>
      <c r="N94" s="4" t="s">
        <v>14</v>
      </c>
      <c r="O94" s="139">
        <f t="shared" ref="O94:R94" si="130">O83*O$86</f>
        <v>365.28976630780727</v>
      </c>
      <c r="P94" s="139">
        <f t="shared" si="130"/>
        <v>689.6970205815594</v>
      </c>
      <c r="Q94" s="139">
        <f t="shared" si="130"/>
        <v>0</v>
      </c>
      <c r="R94" s="139">
        <f t="shared" si="130"/>
        <v>138.97816742605548</v>
      </c>
      <c r="S94" s="120">
        <f>S83</f>
        <v>1172.7332381057306</v>
      </c>
      <c r="T94" s="165">
        <f>SUM(O94:R94)</f>
        <v>1193.9649543154221</v>
      </c>
      <c r="U94" s="129">
        <f>S94/T94</f>
        <v>0.98221747118041247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2049.9999999999991</v>
      </c>
      <c r="G96" s="165">
        <f>SUM(G91:G94)</f>
        <v>1053.9999999999998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1.0000000000000004</v>
      </c>
      <c r="G97" s="120">
        <f>G95/G96</f>
        <v>1.0000000000000002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1257.1461648524598</v>
      </c>
      <c r="F102" s="139">
        <f t="shared" ref="F102:H102" si="131">F91*$K91</f>
        <v>0</v>
      </c>
      <c r="G102" s="139">
        <f t="shared" si="131"/>
        <v>410.04866785183771</v>
      </c>
      <c r="H102" s="139">
        <f t="shared" si="131"/>
        <v>382.80516729570257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607.80351702388145</v>
      </c>
      <c r="P102" s="139">
        <f t="shared" ref="P102:R102" si="132">P91*$U91</f>
        <v>0</v>
      </c>
      <c r="Q102" s="139">
        <f t="shared" si="132"/>
        <v>872.7908052473565</v>
      </c>
      <c r="R102" s="139">
        <f t="shared" si="132"/>
        <v>706.15222888004234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733.03267662753717</v>
      </c>
      <c r="G103" s="139">
        <f t="shared" si="133"/>
        <v>626.14611858803801</v>
      </c>
      <c r="H103" s="139">
        <f t="shared" si="133"/>
        <v>690.82120478442494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292.30689075076839</v>
      </c>
      <c r="Q103" s="139">
        <f t="shared" si="134"/>
        <v>968.44256758882204</v>
      </c>
      <c r="R103" s="139">
        <f t="shared" si="134"/>
        <v>925.99709281168964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387.16418552424818</v>
      </c>
      <c r="F104" s="139">
        <f t="shared" si="135"/>
        <v>643.71832089675331</v>
      </c>
      <c r="G104" s="139">
        <f t="shared" si="135"/>
        <v>23.117493578998364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353.32126095717967</v>
      </c>
      <c r="P104" s="139">
        <f t="shared" si="136"/>
        <v>666.78424448919691</v>
      </c>
      <c r="Q104" s="139">
        <f t="shared" si="136"/>
        <v>92.877959222535367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400.99135882386929</v>
      </c>
      <c r="F105" s="139">
        <f t="shared" si="137"/>
        <v>667.0232839524225</v>
      </c>
      <c r="G105" s="139">
        <f t="shared" si="137"/>
        <v>0</v>
      </c>
      <c r="H105" s="139">
        <f t="shared" si="137"/>
        <v>39.985357223708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358.79399051093827</v>
      </c>
      <c r="P105" s="139">
        <f t="shared" si="138"/>
        <v>677.43246343628414</v>
      </c>
      <c r="Q105" s="139">
        <f t="shared" si="138"/>
        <v>0</v>
      </c>
      <c r="R105" s="139">
        <f t="shared" si="138"/>
        <v>136.5067841585082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2045.3017092005771</v>
      </c>
      <c r="F107" s="165">
        <f>SUM(F102:F105)</f>
        <v>2043.774281476713</v>
      </c>
      <c r="G107" s="165">
        <f>SUM(G102:G105)</f>
        <v>1059.3122800188742</v>
      </c>
      <c r="H107" s="165">
        <f>SUM(H102:H105)</f>
        <v>1113.6117293038355</v>
      </c>
      <c r="K107" s="129"/>
      <c r="M107" s="128"/>
      <c r="N107" s="120" t="s">
        <v>195</v>
      </c>
      <c r="O107" s="165">
        <f>SUM(O102:O105)</f>
        <v>1319.9187684919993</v>
      </c>
      <c r="P107" s="165">
        <f>SUM(P102:P105)</f>
        <v>1636.5235986762495</v>
      </c>
      <c r="Q107" s="165">
        <f>SUM(Q102:Q105)</f>
        <v>1934.111332058714</v>
      </c>
      <c r="R107" s="165">
        <f>SUM(R102:R105)</f>
        <v>1768.6561058502402</v>
      </c>
      <c r="U107" s="129"/>
    </row>
    <row r="108" spans="3:21" x14ac:dyDescent="0.3">
      <c r="C108" s="128"/>
      <c r="D108" s="120" t="s">
        <v>194</v>
      </c>
      <c r="E108" s="120">
        <f>E106/E107</f>
        <v>1.0022971138088275</v>
      </c>
      <c r="F108" s="120">
        <f>F106/F107</f>
        <v>1.0030461869393859</v>
      </c>
      <c r="G108" s="120">
        <f>G106/G107</f>
        <v>0.99498516148724392</v>
      </c>
      <c r="H108" s="120">
        <f>H106/H107</f>
        <v>0.99496078466473803</v>
      </c>
      <c r="K108" s="129"/>
      <c r="M108" s="128"/>
      <c r="N108" s="120" t="s">
        <v>194</v>
      </c>
      <c r="O108" s="120">
        <f>O106/O107</f>
        <v>1.0061319201326333</v>
      </c>
      <c r="P108" s="120">
        <f>P106/P107</f>
        <v>1.0134017055212241</v>
      </c>
      <c r="Q108" s="120">
        <f>Q106/Q107</f>
        <v>0.99157220190240669</v>
      </c>
      <c r="R108" s="120">
        <f>R106/R107</f>
        <v>0.99223956315323758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1260.033972667457</v>
      </c>
      <c r="F113" s="139">
        <f t="shared" ref="F113:H113" si="139">F102*F$108</f>
        <v>0</v>
      </c>
      <c r="G113" s="139">
        <f t="shared" si="139"/>
        <v>407.99234000018998</v>
      </c>
      <c r="H113" s="139">
        <f t="shared" si="139"/>
        <v>380.87612962624854</v>
      </c>
      <c r="I113" s="120">
        <f>I102</f>
        <v>2050</v>
      </c>
      <c r="J113" s="165">
        <f>SUM(E113:H113)</f>
        <v>2048.9024422938955</v>
      </c>
      <c r="K113" s="129">
        <f>I113/J113</f>
        <v>1.0005356808032673</v>
      </c>
      <c r="M113" s="128"/>
      <c r="N113" s="4" t="s">
        <v>11</v>
      </c>
      <c r="O113" s="139">
        <f>O102*O$108</f>
        <v>611.53051964660551</v>
      </c>
      <c r="P113" s="139">
        <f t="shared" ref="P113:R113" si="140">P102*P$108</f>
        <v>0</v>
      </c>
      <c r="Q113" s="139">
        <f t="shared" si="140"/>
        <v>865.43510055929585</v>
      </c>
      <c r="R113" s="139">
        <f t="shared" si="140"/>
        <v>700.6721791036183</v>
      </c>
      <c r="S113" s="120">
        <f>S102</f>
        <v>2186.7465511512801</v>
      </c>
      <c r="T113" s="165">
        <f>SUM(O113:R113)</f>
        <v>2177.6377993095198</v>
      </c>
      <c r="U113" s="129">
        <f>S113/T113</f>
        <v>1.0041828589881423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735.26563119322304</v>
      </c>
      <c r="G114" s="139">
        <f t="shared" si="141"/>
        <v>623.00609691792999</v>
      </c>
      <c r="H114" s="139">
        <f t="shared" si="141"/>
        <v>687.34000797535111</v>
      </c>
      <c r="I114" s="120">
        <f>I103</f>
        <v>2050</v>
      </c>
      <c r="J114" s="165">
        <f>SUM(E114:H114)</f>
        <v>2045.6117360865042</v>
      </c>
      <c r="K114" s="129">
        <f>I114/J114</f>
        <v>1.0021452086122125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296.22430162243484</v>
      </c>
      <c r="Q114" s="139">
        <f t="shared" si="142"/>
        <v>960.28072916006863</v>
      </c>
      <c r="R114" s="139">
        <f t="shared" si="142"/>
        <v>918.81095085263894</v>
      </c>
      <c r="S114" s="120">
        <f>S103</f>
        <v>2186.7465511512801</v>
      </c>
      <c r="T114" s="165">
        <f>SUM(O114:R114)</f>
        <v>2175.3159816351426</v>
      </c>
      <c r="U114" s="129">
        <f>S114/T114</f>
        <v>1.0052546708674228</v>
      </c>
    </row>
    <row r="115" spans="3:71" x14ac:dyDescent="0.3">
      <c r="C115" s="128"/>
      <c r="D115" s="4" t="s">
        <v>13</v>
      </c>
      <c r="E115" s="139">
        <f t="shared" ref="E115:H115" si="143">E104*E$108</f>
        <v>388.0535457210994</v>
      </c>
      <c r="F115" s="139">
        <f t="shared" si="143"/>
        <v>645.67920723851239</v>
      </c>
      <c r="G115" s="139">
        <f t="shared" si="143"/>
        <v>23.001563081880011</v>
      </c>
      <c r="H115" s="139">
        <f t="shared" si="143"/>
        <v>0</v>
      </c>
      <c r="I115" s="120">
        <f>I104</f>
        <v>1054</v>
      </c>
      <c r="J115" s="165">
        <f>SUM(E115:H115)</f>
        <v>1056.7343160414919</v>
      </c>
      <c r="K115" s="129">
        <f>I115/J115</f>
        <v>0.99741248486021106</v>
      </c>
      <c r="M115" s="128"/>
      <c r="N115" s="4" t="s">
        <v>13</v>
      </c>
      <c r="O115" s="139">
        <f t="shared" ref="O115:R115" si="144">O104*O$108</f>
        <v>355.4877987105304</v>
      </c>
      <c r="P115" s="139">
        <f t="shared" si="144"/>
        <v>675.72029058003307</v>
      </c>
      <c r="Q115" s="139">
        <f t="shared" si="144"/>
        <v>92.095202534491335</v>
      </c>
      <c r="R115" s="139">
        <f t="shared" si="144"/>
        <v>0</v>
      </c>
      <c r="S115" s="120">
        <f>S104</f>
        <v>1112.9834646689119</v>
      </c>
      <c r="T115" s="165">
        <f>SUM(O115:R115)</f>
        <v>1123.3032918250549</v>
      </c>
      <c r="U115" s="129">
        <f>S115/T115</f>
        <v>0.99081296455619194</v>
      </c>
    </row>
    <row r="116" spans="3:71" x14ac:dyDescent="0.3">
      <c r="C116" s="128"/>
      <c r="D116" s="4" t="s">
        <v>14</v>
      </c>
      <c r="E116" s="139">
        <f t="shared" ref="E116:H116" si="145">E105*E$108</f>
        <v>401.91248161144409</v>
      </c>
      <c r="F116" s="139">
        <f t="shared" si="145"/>
        <v>669.05516156826468</v>
      </c>
      <c r="G116" s="139">
        <f t="shared" si="145"/>
        <v>0</v>
      </c>
      <c r="H116" s="139">
        <f t="shared" si="145"/>
        <v>39.783862398400366</v>
      </c>
      <c r="I116" s="120">
        <f>I105</f>
        <v>1108</v>
      </c>
      <c r="J116" s="165">
        <f>SUM(E116:H116)</f>
        <v>1110.7515055781091</v>
      </c>
      <c r="K116" s="129">
        <f>I116/J116</f>
        <v>0.99752284326035912</v>
      </c>
      <c r="M116" s="128"/>
      <c r="N116" s="4" t="s">
        <v>14</v>
      </c>
      <c r="O116" s="139">
        <f t="shared" ref="O116:R116" si="146">O105*O$108</f>
        <v>360.99408660482015</v>
      </c>
      <c r="P116" s="139">
        <f t="shared" si="146"/>
        <v>686.51121382177462</v>
      </c>
      <c r="Q116" s="139">
        <f t="shared" si="146"/>
        <v>0</v>
      </c>
      <c r="R116" s="139">
        <f t="shared" si="146"/>
        <v>135.44743188089146</v>
      </c>
      <c r="S116" s="120">
        <f>S105</f>
        <v>1172.7332381057306</v>
      </c>
      <c r="T116" s="165">
        <f>SUM(O116:R116)</f>
        <v>1182.952732307486</v>
      </c>
      <c r="U116" s="129">
        <f>S116/T116</f>
        <v>0.99136102912428203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1260.033972667457</v>
      </c>
      <c r="F122" s="159">
        <f t="shared" si="148"/>
        <v>0</v>
      </c>
      <c r="G122" s="159">
        <f t="shared" si="148"/>
        <v>407.99234000018998</v>
      </c>
      <c r="H122" s="158">
        <f t="shared" si="148"/>
        <v>380.87612962624854</v>
      </c>
      <c r="N122" s="150"/>
      <c r="O122" s="160" t="str">
        <f>N36</f>
        <v>A</v>
      </c>
      <c r="P122" s="159">
        <f>O113</f>
        <v>611.53051964660551</v>
      </c>
      <c r="Q122" s="159">
        <f t="shared" ref="Q122:S122" si="149">P113</f>
        <v>0</v>
      </c>
      <c r="R122" s="159">
        <f t="shared" si="149"/>
        <v>865.43510055929585</v>
      </c>
      <c r="S122" s="159">
        <f t="shared" si="149"/>
        <v>700.6721791036183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553.08577733246113</v>
      </c>
      <c r="AA122" s="159">
        <f t="shared" ref="AA122:AC122" si="150">Z47</f>
        <v>0</v>
      </c>
      <c r="AB122" s="159">
        <f t="shared" si="150"/>
        <v>868.11764796968134</v>
      </c>
      <c r="AC122" s="159">
        <f t="shared" si="150"/>
        <v>699.59712433681818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652.76245138205445</v>
      </c>
      <c r="AK122" s="159">
        <f t="shared" ref="AK122:AM122" si="151">AJ58</f>
        <v>0</v>
      </c>
      <c r="AL122" s="159">
        <f t="shared" si="151"/>
        <v>1018.1067518832035</v>
      </c>
      <c r="AM122" s="159">
        <f t="shared" si="151"/>
        <v>821.51483669700895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621.9312548188658</v>
      </c>
      <c r="AU122" s="159">
        <f t="shared" si="147"/>
        <v>0</v>
      </c>
      <c r="AV122" s="159">
        <f t="shared" si="147"/>
        <v>1132.1106468200883</v>
      </c>
      <c r="AW122" s="158">
        <f t="shared" si="147"/>
        <v>908.89726315695134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752.16256252405196</v>
      </c>
      <c r="BE122" s="159">
        <f t="shared" ref="BE122:BG122" si="152">BD58</f>
        <v>0</v>
      </c>
      <c r="BF122" s="159">
        <f t="shared" si="152"/>
        <v>1158.2972471533812</v>
      </c>
      <c r="BG122" s="159">
        <f t="shared" si="152"/>
        <v>936.07562539872197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807.85635466294104</v>
      </c>
      <c r="BO122" s="159">
        <f t="shared" ref="BO122:BQ122" si="153">BN58</f>
        <v>0</v>
      </c>
      <c r="BP122" s="159">
        <f t="shared" si="153"/>
        <v>1236.370063435779</v>
      </c>
      <c r="BQ122" s="159">
        <f t="shared" si="153"/>
        <v>999.94716132059409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735.26563119322304</v>
      </c>
      <c r="G123" s="159">
        <f t="shared" si="148"/>
        <v>623.00609691792999</v>
      </c>
      <c r="H123" s="158">
        <f t="shared" si="148"/>
        <v>687.34000797535111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296.22430162243484</v>
      </c>
      <c r="R123" s="159">
        <f t="shared" si="154"/>
        <v>960.28072916006863</v>
      </c>
      <c r="S123" s="159">
        <f t="shared" si="154"/>
        <v>918.81095085263894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249.67880852955594</v>
      </c>
      <c r="AB123" s="159">
        <f t="shared" si="155"/>
        <v>938.8422554325133</v>
      </c>
      <c r="AC123" s="159">
        <f t="shared" si="155"/>
        <v>894.14847366042227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301.88163922886457</v>
      </c>
      <c r="AL123" s="159">
        <f t="shared" si="156"/>
        <v>1121.2602123327247</v>
      </c>
      <c r="AM123" s="159">
        <f t="shared" si="156"/>
        <v>1069.2421884006778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276.69006411289604</v>
      </c>
      <c r="AV123" s="159">
        <f t="shared" si="147"/>
        <v>1224.4726199150384</v>
      </c>
      <c r="AW123" s="158">
        <f t="shared" si="147"/>
        <v>1161.7764807679716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351.03961897008259</v>
      </c>
      <c r="BF123" s="159">
        <f t="shared" si="157"/>
        <v>1276.41802152278</v>
      </c>
      <c r="BG123" s="159">
        <f t="shared" si="157"/>
        <v>1219.0777945832922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378.65073852814891</v>
      </c>
      <c r="BP123" s="159">
        <f t="shared" si="158"/>
        <v>1362.8670973004848</v>
      </c>
      <c r="BQ123" s="159">
        <f t="shared" si="158"/>
        <v>1302.6557435906802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388.0535457210994</v>
      </c>
      <c r="F124" s="159">
        <f t="shared" si="148"/>
        <v>645.67920723851239</v>
      </c>
      <c r="G124" s="159">
        <f t="shared" si="148"/>
        <v>23.001563081880011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355.4877987105304</v>
      </c>
      <c r="Q124" s="159">
        <f t="shared" si="159"/>
        <v>675.72029058003307</v>
      </c>
      <c r="R124" s="159">
        <f t="shared" si="159"/>
        <v>92.095202534491335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385.79632537749228</v>
      </c>
      <c r="AA124" s="159">
        <f t="shared" si="160"/>
        <v>701.19152341857307</v>
      </c>
      <c r="AB124" s="159">
        <f t="shared" si="160"/>
        <v>110.8511288516613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399.64885341067611</v>
      </c>
      <c r="AK124" s="159">
        <f t="shared" si="161"/>
        <v>730.71905610692318</v>
      </c>
      <c r="AL124" s="159">
        <f t="shared" si="161"/>
        <v>114.10709871838745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421.75967580370468</v>
      </c>
      <c r="AU124" s="159">
        <f t="shared" si="147"/>
        <v>755.36951457523037</v>
      </c>
      <c r="AV124" s="159">
        <f t="shared" si="147"/>
        <v>140.5424388950567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446.69029914380701</v>
      </c>
      <c r="BE124" s="159">
        <f t="shared" si="162"/>
        <v>823.72350720108534</v>
      </c>
      <c r="BF124" s="159">
        <f t="shared" si="162"/>
        <v>125.92465526701717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472.88949746092641</v>
      </c>
      <c r="BO124" s="159">
        <f t="shared" si="163"/>
        <v>875.51325696673575</v>
      </c>
      <c r="BP124" s="159">
        <f t="shared" si="163"/>
        <v>132.48598622802737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401.91248161144409</v>
      </c>
      <c r="F125" s="154">
        <f t="shared" si="148"/>
        <v>669.05516156826468</v>
      </c>
      <c r="G125" s="154">
        <f t="shared" si="148"/>
        <v>0</v>
      </c>
      <c r="H125" s="153">
        <f t="shared" si="148"/>
        <v>39.783862398400366</v>
      </c>
      <c r="N125" s="152"/>
      <c r="O125" s="155" t="str">
        <f>N39</f>
        <v>D</v>
      </c>
      <c r="P125" s="159">
        <f t="shared" ref="P125:S125" si="164">O116</f>
        <v>360.99408660482015</v>
      </c>
      <c r="Q125" s="159">
        <f t="shared" si="164"/>
        <v>686.51121382177462</v>
      </c>
      <c r="R125" s="159">
        <f t="shared" si="164"/>
        <v>0</v>
      </c>
      <c r="S125" s="159">
        <f t="shared" si="164"/>
        <v>135.44743188089146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389.13030225200276</v>
      </c>
      <c r="AA125" s="159">
        <f t="shared" si="165"/>
        <v>707.58547407611343</v>
      </c>
      <c r="AB125" s="159">
        <f t="shared" si="165"/>
        <v>0</v>
      </c>
      <c r="AC125" s="159">
        <f t="shared" si="165"/>
        <v>161.18496383990825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406.41219057487962</v>
      </c>
      <c r="AK125" s="159">
        <f t="shared" si="166"/>
        <v>743.4364924623876</v>
      </c>
      <c r="AL125" s="159">
        <f t="shared" si="166"/>
        <v>0</v>
      </c>
      <c r="AM125" s="159">
        <f t="shared" si="166"/>
        <v>167.49464347511744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427.46948217191635</v>
      </c>
      <c r="AU125" s="154">
        <f t="shared" si="147"/>
        <v>765.9577250759221</v>
      </c>
      <c r="AV125" s="154">
        <f t="shared" si="147"/>
        <v>0</v>
      </c>
      <c r="AW125" s="153">
        <f t="shared" si="147"/>
        <v>204.57449037598107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456.51409869525173</v>
      </c>
      <c r="BE125" s="159">
        <f t="shared" si="167"/>
        <v>842.23720177371092</v>
      </c>
      <c r="BF125" s="159">
        <f t="shared" si="167"/>
        <v>0</v>
      </c>
      <c r="BG125" s="159">
        <f t="shared" si="167"/>
        <v>186.04901181021981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484.46614470825403</v>
      </c>
      <c r="BO125" s="159">
        <f t="shared" si="168"/>
        <v>897.37047789132112</v>
      </c>
      <c r="BP125" s="159">
        <f t="shared" si="168"/>
        <v>0</v>
      </c>
      <c r="BQ125" s="159">
        <f t="shared" si="168"/>
        <v>196.37232827209709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1.0883108306505757E-85</v>
      </c>
      <c r="F134" s="130" t="e">
        <f t="shared" si="169"/>
        <v>#DIV/0!</v>
      </c>
      <c r="G134" s="148">
        <f t="shared" si="169"/>
        <v>407.99234000018998</v>
      </c>
      <c r="H134" s="148">
        <f t="shared" si="169"/>
        <v>380.87612962624854</v>
      </c>
      <c r="N134" s="130" t="s">
        <v>11</v>
      </c>
      <c r="O134" s="130">
        <f t="shared" ref="O134:R137" si="170">O129*P122</f>
        <v>5.2818836812459564E-86</v>
      </c>
      <c r="P134" s="130" t="e">
        <f t="shared" si="170"/>
        <v>#DIV/0!</v>
      </c>
      <c r="Q134" s="148">
        <f t="shared" si="170"/>
        <v>865.43510055929585</v>
      </c>
      <c r="R134" s="148">
        <f t="shared" si="170"/>
        <v>700.6721791036183</v>
      </c>
      <c r="W134" s="130" t="s">
        <v>11</v>
      </c>
      <c r="X134" s="130">
        <f t="shared" ref="X134:AA137" si="171">X129*Z122</f>
        <v>4.7770874024566384E-86</v>
      </c>
      <c r="Y134" s="130" t="e">
        <f t="shared" si="171"/>
        <v>#DIV/0!</v>
      </c>
      <c r="Z134" s="148">
        <f t="shared" si="171"/>
        <v>868.11764796968134</v>
      </c>
      <c r="AA134" s="148">
        <f t="shared" si="171"/>
        <v>699.59712433681818</v>
      </c>
      <c r="AG134" s="130" t="s">
        <v>11</v>
      </c>
      <c r="AH134" s="130">
        <f t="shared" ref="AH134:AK137" si="172">AH129*AJ122</f>
        <v>5.6380102528283008E-86</v>
      </c>
      <c r="AI134" s="130" t="e">
        <f t="shared" si="172"/>
        <v>#DIV/0!</v>
      </c>
      <c r="AJ134" s="148">
        <f t="shared" si="172"/>
        <v>1018.1067518832035</v>
      </c>
      <c r="AK134" s="148">
        <f t="shared" si="172"/>
        <v>821.51483669700895</v>
      </c>
      <c r="AQ134" s="130" t="s">
        <v>11</v>
      </c>
      <c r="AR134" s="130">
        <f t="shared" ref="AR134:AU137" si="173">AR129*AT122</f>
        <v>5.3717164395702159E-86</v>
      </c>
      <c r="AS134" s="130" t="e">
        <f t="shared" si="173"/>
        <v>#DIV/0!</v>
      </c>
      <c r="AT134" s="148">
        <f t="shared" si="173"/>
        <v>1132.1106468200883</v>
      </c>
      <c r="AU134" s="148">
        <f t="shared" si="173"/>
        <v>908.89726315695134</v>
      </c>
      <c r="BA134" s="130" t="s">
        <v>11</v>
      </c>
      <c r="BB134" s="130">
        <f t="shared" ref="BB134:BE137" si="174">BB129*BD122</f>
        <v>6.4965443865921428E-86</v>
      </c>
      <c r="BC134" s="130" t="e">
        <f t="shared" si="174"/>
        <v>#DIV/0!</v>
      </c>
      <c r="BD134" s="148">
        <f t="shared" si="174"/>
        <v>1158.2972471533812</v>
      </c>
      <c r="BE134" s="148">
        <f t="shared" si="174"/>
        <v>936.07562539872197</v>
      </c>
      <c r="BK134" s="130" t="s">
        <v>11</v>
      </c>
      <c r="BL134" s="130">
        <f t="shared" ref="BL134:BO137" si="175">BL129*BN122</f>
        <v>6.9775802832389671E-86</v>
      </c>
      <c r="BM134" s="130" t="e">
        <f t="shared" si="175"/>
        <v>#DIV/0!</v>
      </c>
      <c r="BN134" s="148">
        <f t="shared" si="175"/>
        <v>1236.370063435779</v>
      </c>
      <c r="BO134" s="148">
        <f t="shared" si="175"/>
        <v>999.94716132059409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6.3506029773048133E-86</v>
      </c>
      <c r="G135" s="148">
        <f t="shared" si="169"/>
        <v>623.00609691792999</v>
      </c>
      <c r="H135" s="148">
        <f t="shared" si="169"/>
        <v>687.34000797535111</v>
      </c>
      <c r="N135" s="130" t="s">
        <v>12</v>
      </c>
      <c r="O135" s="130" t="e">
        <f t="shared" si="170"/>
        <v>#DIV/0!</v>
      </c>
      <c r="P135" s="130">
        <f t="shared" si="170"/>
        <v>2.5585351089790103E-86</v>
      </c>
      <c r="Q135" s="148">
        <f t="shared" si="170"/>
        <v>960.28072916006863</v>
      </c>
      <c r="R135" s="148">
        <f t="shared" si="170"/>
        <v>918.81095085263894</v>
      </c>
      <c r="W135" s="130" t="s">
        <v>12</v>
      </c>
      <c r="X135" s="130" t="e">
        <f t="shared" si="171"/>
        <v>#DIV/0!</v>
      </c>
      <c r="Y135" s="130">
        <f t="shared" si="171"/>
        <v>2.1565144861245772E-86</v>
      </c>
      <c r="Z135" s="148">
        <f t="shared" si="171"/>
        <v>938.8422554325133</v>
      </c>
      <c r="AA135" s="148">
        <f t="shared" si="171"/>
        <v>894.14847366042227</v>
      </c>
      <c r="AG135" s="130" t="s">
        <v>12</v>
      </c>
      <c r="AH135" s="130" t="e">
        <f t="shared" si="172"/>
        <v>#DIV/0!</v>
      </c>
      <c r="AI135" s="130">
        <f t="shared" si="172"/>
        <v>2.6073984088842517E-86</v>
      </c>
      <c r="AJ135" s="148">
        <f t="shared" si="172"/>
        <v>1121.2602123327247</v>
      </c>
      <c r="AK135" s="148">
        <f t="shared" si="172"/>
        <v>1069.2421884006778</v>
      </c>
      <c r="AQ135" s="130" t="s">
        <v>12</v>
      </c>
      <c r="AR135" s="130" t="e">
        <f t="shared" si="173"/>
        <v>#DIV/0!</v>
      </c>
      <c r="AS135" s="130">
        <f t="shared" si="173"/>
        <v>2.3898148783242258E-86</v>
      </c>
      <c r="AT135" s="148">
        <f t="shared" si="173"/>
        <v>1224.4726199150384</v>
      </c>
      <c r="AU135" s="148">
        <f t="shared" si="173"/>
        <v>1161.7764807679716</v>
      </c>
      <c r="BA135" s="130" t="s">
        <v>12</v>
      </c>
      <c r="BB135" s="130" t="e">
        <f t="shared" si="174"/>
        <v>#DIV/0!</v>
      </c>
      <c r="BC135" s="130">
        <f t="shared" si="174"/>
        <v>3.0319834829835868E-86</v>
      </c>
      <c r="BD135" s="148">
        <f t="shared" si="174"/>
        <v>1276.41802152278</v>
      </c>
      <c r="BE135" s="148">
        <f t="shared" si="174"/>
        <v>1219.0777945832922</v>
      </c>
      <c r="BK135" s="130" t="s">
        <v>12</v>
      </c>
      <c r="BL135" s="130" t="e">
        <f t="shared" si="175"/>
        <v>#DIV/0!</v>
      </c>
      <c r="BM135" s="130">
        <f t="shared" si="175"/>
        <v>3.2704649931115845E-86</v>
      </c>
      <c r="BN135" s="148">
        <f t="shared" si="175"/>
        <v>1362.8670973004848</v>
      </c>
      <c r="BO135" s="148">
        <f t="shared" si="175"/>
        <v>1302.6557435906802</v>
      </c>
    </row>
    <row r="136" spans="4:67" x14ac:dyDescent="0.3">
      <c r="D136" s="130" t="s">
        <v>13</v>
      </c>
      <c r="E136" s="148">
        <f t="shared" si="169"/>
        <v>388.0535457210994</v>
      </c>
      <c r="F136" s="148">
        <f t="shared" si="169"/>
        <v>645.67920723851239</v>
      </c>
      <c r="G136" s="130">
        <f t="shared" si="169"/>
        <v>1.9866805790091994E-87</v>
      </c>
      <c r="H136" s="130" t="e">
        <f t="shared" si="169"/>
        <v>#DIV/0!</v>
      </c>
      <c r="N136" s="130" t="s">
        <v>13</v>
      </c>
      <c r="O136" s="148">
        <f t="shared" si="170"/>
        <v>355.4877987105304</v>
      </c>
      <c r="P136" s="148">
        <f t="shared" si="170"/>
        <v>675.72029058003307</v>
      </c>
      <c r="Q136" s="130">
        <f t="shared" si="170"/>
        <v>7.9544050829887495E-87</v>
      </c>
      <c r="R136" s="130" t="e">
        <f t="shared" si="170"/>
        <v>#DIV/0!</v>
      </c>
      <c r="W136" s="130" t="s">
        <v>13</v>
      </c>
      <c r="X136" s="148">
        <f t="shared" si="171"/>
        <v>385.79632537749228</v>
      </c>
      <c r="Y136" s="148">
        <f t="shared" si="171"/>
        <v>701.19152341857307</v>
      </c>
      <c r="Z136" s="130">
        <f t="shared" si="171"/>
        <v>9.5743834480679077E-87</v>
      </c>
      <c r="AA136" s="130" t="e">
        <f t="shared" si="171"/>
        <v>#DIV/0!</v>
      </c>
      <c r="AG136" s="130" t="s">
        <v>13</v>
      </c>
      <c r="AH136" s="148">
        <f t="shared" si="172"/>
        <v>399.64885341067611</v>
      </c>
      <c r="AI136" s="148">
        <f t="shared" si="172"/>
        <v>730.71905610692318</v>
      </c>
      <c r="AJ136" s="130">
        <f t="shared" si="172"/>
        <v>9.8556066013395984E-87</v>
      </c>
      <c r="AK136" s="130" t="e">
        <f t="shared" si="172"/>
        <v>#DIV/0!</v>
      </c>
      <c r="AQ136" s="130" t="s">
        <v>13</v>
      </c>
      <c r="AR136" s="148">
        <f t="shared" si="173"/>
        <v>421.75967580370468</v>
      </c>
      <c r="AS136" s="148">
        <f t="shared" si="173"/>
        <v>755.36951457523037</v>
      </c>
      <c r="AT136" s="130">
        <f t="shared" si="173"/>
        <v>1.2138867818915855E-86</v>
      </c>
      <c r="AU136" s="130" t="e">
        <f t="shared" si="173"/>
        <v>#DIV/0!</v>
      </c>
      <c r="BA136" s="130" t="s">
        <v>13</v>
      </c>
      <c r="BB136" s="148">
        <f t="shared" si="174"/>
        <v>446.69029914380701</v>
      </c>
      <c r="BC136" s="148">
        <f t="shared" si="174"/>
        <v>823.72350720108534</v>
      </c>
      <c r="BD136" s="130">
        <f t="shared" si="174"/>
        <v>1.0876307238202002E-86</v>
      </c>
      <c r="BE136" s="130" t="e">
        <f t="shared" si="174"/>
        <v>#DIV/0!</v>
      </c>
      <c r="BK136" s="130" t="s">
        <v>13</v>
      </c>
      <c r="BL136" s="148">
        <f t="shared" si="175"/>
        <v>472.88949746092641</v>
      </c>
      <c r="BM136" s="148">
        <f t="shared" si="175"/>
        <v>875.51325696673575</v>
      </c>
      <c r="BN136" s="130">
        <f t="shared" si="175"/>
        <v>1.1443019541461059E-86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401.91248161144409</v>
      </c>
      <c r="F137" s="148">
        <f t="shared" si="169"/>
        <v>669.05516156826468</v>
      </c>
      <c r="G137" s="130" t="e">
        <f t="shared" si="169"/>
        <v>#DIV/0!</v>
      </c>
      <c r="H137" s="130">
        <f t="shared" si="169"/>
        <v>3.4361937275097683E-87</v>
      </c>
      <c r="N137" s="130" t="s">
        <v>14</v>
      </c>
      <c r="O137" s="148">
        <f t="shared" si="170"/>
        <v>360.99408660482015</v>
      </c>
      <c r="P137" s="148">
        <f t="shared" si="170"/>
        <v>686.51121382177462</v>
      </c>
      <c r="Q137" s="130" t="e">
        <f t="shared" si="170"/>
        <v>#DIV/0!</v>
      </c>
      <c r="R137" s="130">
        <f t="shared" si="170"/>
        <v>1.1698804182852283E-86</v>
      </c>
      <c r="W137" s="130" t="s">
        <v>14</v>
      </c>
      <c r="X137" s="148">
        <f t="shared" si="171"/>
        <v>389.13030225200276</v>
      </c>
      <c r="Y137" s="148">
        <f t="shared" si="171"/>
        <v>707.58547407611343</v>
      </c>
      <c r="Z137" s="130" t="e">
        <f t="shared" si="171"/>
        <v>#DIV/0!</v>
      </c>
      <c r="AA137" s="130">
        <f t="shared" si="171"/>
        <v>1.3921794625396939E-86</v>
      </c>
      <c r="AG137" s="130" t="s">
        <v>14</v>
      </c>
      <c r="AH137" s="148">
        <f t="shared" si="172"/>
        <v>406.41219057487962</v>
      </c>
      <c r="AI137" s="148">
        <f t="shared" si="172"/>
        <v>743.4364924623876</v>
      </c>
      <c r="AJ137" s="130" t="e">
        <f t="shared" si="172"/>
        <v>#DIV/0!</v>
      </c>
      <c r="AK137" s="130">
        <f t="shared" si="172"/>
        <v>1.44667714144272E-86</v>
      </c>
      <c r="AQ137" s="130" t="s">
        <v>14</v>
      </c>
      <c r="AR137" s="148">
        <f t="shared" si="173"/>
        <v>427.46948217191635</v>
      </c>
      <c r="AS137" s="148">
        <f t="shared" si="173"/>
        <v>765.9577250759221</v>
      </c>
      <c r="AT137" s="130" t="e">
        <f t="shared" si="173"/>
        <v>#DIV/0!</v>
      </c>
      <c r="AU137" s="130">
        <f t="shared" si="173"/>
        <v>1.7669415141218624E-86</v>
      </c>
      <c r="BA137" s="130" t="s">
        <v>14</v>
      </c>
      <c r="BB137" s="148">
        <f t="shared" si="174"/>
        <v>456.51409869525173</v>
      </c>
      <c r="BC137" s="148">
        <f t="shared" si="174"/>
        <v>842.23720177371092</v>
      </c>
      <c r="BD137" s="130" t="e">
        <f t="shared" si="174"/>
        <v>#DIV/0!</v>
      </c>
      <c r="BE137" s="130">
        <f t="shared" si="174"/>
        <v>1.6069340904853251E-86</v>
      </c>
      <c r="BK137" s="130" t="s">
        <v>14</v>
      </c>
      <c r="BL137" s="148">
        <f t="shared" si="175"/>
        <v>484.46614470825403</v>
      </c>
      <c r="BM137" s="148">
        <f t="shared" si="175"/>
        <v>897.37047789132112</v>
      </c>
      <c r="BN137" s="130" t="e">
        <f t="shared" si="175"/>
        <v>#DIV/0!</v>
      </c>
      <c r="BO137" s="130">
        <f t="shared" si="175"/>
        <v>1.6960981714339543E-86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4.9702310550567931E-71</v>
      </c>
      <c r="H140" s="130">
        <f>'Mode Choice Q'!O38</f>
        <v>3.8963230820457873E-69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1.1618275669536825E-48</v>
      </c>
      <c r="H141" s="130">
        <f>'Mode Choice Q'!O39</f>
        <v>1.2998969834527718E-47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7.1657762871139614E-65</v>
      </c>
      <c r="F142" s="130">
        <f>'Mode Choice Q'!M40</f>
        <v>1.1618275669536825E-48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8.0173437476093691E-64</v>
      </c>
      <c r="F143" s="130">
        <f>'Mode Choice Q'!M41</f>
        <v>1.2998969834526979E-47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8.6869279222355467E-5</v>
      </c>
      <c r="F145" s="130" t="e">
        <f t="shared" si="176"/>
        <v>#DIV/0!</v>
      </c>
      <c r="G145" s="217">
        <f t="shared" si="176"/>
        <v>2.0278161984942343E-68</v>
      </c>
      <c r="H145" s="130">
        <f t="shared" si="176"/>
        <v>1.4840164552630156E-66</v>
      </c>
      <c r="N145" s="130" t="s">
        <v>11</v>
      </c>
      <c r="O145" s="130">
        <f t="shared" ref="O145:R148" si="177">O140*P122</f>
        <v>4.2160145374265377E-5</v>
      </c>
      <c r="P145" s="130" t="e">
        <f t="shared" si="177"/>
        <v>#DIV/0!</v>
      </c>
      <c r="Q145" s="149">
        <f t="shared" si="177"/>
        <v>2.6694706608487823E-84</v>
      </c>
      <c r="R145" s="130">
        <f t="shared" si="177"/>
        <v>2.1612525581425029E-84</v>
      </c>
      <c r="W145" s="130" t="s">
        <v>11</v>
      </c>
      <c r="X145" s="130">
        <f t="shared" ref="X145:AA148" si="178">X140*Z122</f>
        <v>3.8130847157473616E-5</v>
      </c>
      <c r="Y145" s="130" t="e">
        <f t="shared" si="178"/>
        <v>#DIV/0!</v>
      </c>
      <c r="Z145" s="149">
        <f t="shared" si="178"/>
        <v>2.6777450902123847E-84</v>
      </c>
      <c r="AA145" s="130">
        <f t="shared" si="178"/>
        <v>2.1579365068788968E-84</v>
      </c>
      <c r="AG145" s="130" t="s">
        <v>11</v>
      </c>
      <c r="AH145" s="130">
        <f t="shared" ref="AH145:AK148" si="179">AH140*AJ122</f>
        <v>4.5002757770835345E-5</v>
      </c>
      <c r="AI145" s="130" t="e">
        <f t="shared" si="179"/>
        <v>#DIV/0!</v>
      </c>
      <c r="AJ145" s="149">
        <f t="shared" si="179"/>
        <v>3.1403927365643638E-84</v>
      </c>
      <c r="AK145" s="130">
        <f t="shared" si="179"/>
        <v>2.5339967752606639E-84</v>
      </c>
      <c r="AQ145" s="130" t="s">
        <v>11</v>
      </c>
      <c r="AR145" s="130">
        <f t="shared" ref="AR145:AU148" si="180">AR140*AT122</f>
        <v>4.287719299948469E-5</v>
      </c>
      <c r="AS145" s="130" t="e">
        <f t="shared" si="180"/>
        <v>#DIV/0!</v>
      </c>
      <c r="AT145" s="149">
        <f t="shared" si="180"/>
        <v>3.4920425050563335E-84</v>
      </c>
      <c r="AU145" s="130">
        <f t="shared" si="180"/>
        <v>2.8035315139809246E-84</v>
      </c>
      <c r="BA145" s="130" t="s">
        <v>11</v>
      </c>
      <c r="BB145" s="130">
        <f t="shared" ref="BB145:BE148" si="181">BB140*BD122</f>
        <v>5.1855601580473015E-5</v>
      </c>
      <c r="BC145" s="130" t="e">
        <f t="shared" si="181"/>
        <v>#DIV/0!</v>
      </c>
      <c r="BD145" s="149">
        <f t="shared" si="181"/>
        <v>3.5728161659026779E-84</v>
      </c>
      <c r="BE145" s="130">
        <f t="shared" si="181"/>
        <v>2.887364305795631E-84</v>
      </c>
      <c r="BK145" s="130" t="s">
        <v>11</v>
      </c>
      <c r="BL145" s="130">
        <f t="shared" ref="BL145:BO148" si="182">BL140*BN122</f>
        <v>5.5695243752995477E-5</v>
      </c>
      <c r="BM145" s="130" t="e">
        <f t="shared" si="182"/>
        <v>#DIV/0!</v>
      </c>
      <c r="BN145" s="149">
        <f t="shared" si="182"/>
        <v>3.8136350237708287E-84</v>
      </c>
      <c r="BO145" s="130">
        <f t="shared" si="182"/>
        <v>3.0843787221240159E-84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5.0690693111639119E-5</v>
      </c>
      <c r="G146" s="130">
        <f t="shared" si="176"/>
        <v>7.2382565777946878E-46</v>
      </c>
      <c r="H146" s="130">
        <f t="shared" si="176"/>
        <v>8.9347120297356308E-45</v>
      </c>
      <c r="N146" s="130" t="s">
        <v>12</v>
      </c>
      <c r="O146" s="130" t="e">
        <f t="shared" si="177"/>
        <v>#DIV/0!</v>
      </c>
      <c r="P146" s="130">
        <f t="shared" si="177"/>
        <v>2.0422299817528675E-5</v>
      </c>
      <c r="Q146" s="130">
        <f t="shared" si="177"/>
        <v>7.9921401095377036E-85</v>
      </c>
      <c r="R146" s="130">
        <f t="shared" si="177"/>
        <v>7.6469990810029118E-85</v>
      </c>
      <c r="W146" s="130" t="s">
        <v>12</v>
      </c>
      <c r="X146" s="130" t="e">
        <f t="shared" si="178"/>
        <v>#DIV/0!</v>
      </c>
      <c r="Y146" s="130">
        <f t="shared" si="178"/>
        <v>1.7213359801833858E-5</v>
      </c>
      <c r="Z146" s="130">
        <f t="shared" si="178"/>
        <v>7.813713863376197E-85</v>
      </c>
      <c r="AA146" s="130">
        <f t="shared" si="178"/>
        <v>7.441740381975517E-85</v>
      </c>
      <c r="AG146" s="130" t="s">
        <v>12</v>
      </c>
      <c r="AH146" s="130" t="e">
        <f t="shared" si="179"/>
        <v>#DIV/0!</v>
      </c>
      <c r="AI146" s="130">
        <f t="shared" si="179"/>
        <v>2.0812328063471676E-5</v>
      </c>
      <c r="AJ146" s="130">
        <f t="shared" si="179"/>
        <v>9.3319260129809211E-85</v>
      </c>
      <c r="AK146" s="130">
        <f t="shared" si="179"/>
        <v>8.8989949722322052E-85</v>
      </c>
      <c r="AQ146" s="130" t="s">
        <v>12</v>
      </c>
      <c r="AR146" s="130" t="e">
        <f t="shared" si="180"/>
        <v>#DIV/0!</v>
      </c>
      <c r="AS146" s="130">
        <f t="shared" si="180"/>
        <v>1.9075570150375662E-5</v>
      </c>
      <c r="AT146" s="130">
        <f t="shared" si="180"/>
        <v>1.0190933173482902E-84</v>
      </c>
      <c r="AU146" s="130">
        <f t="shared" si="180"/>
        <v>9.6691312532999292E-85</v>
      </c>
      <c r="BA146" s="130" t="s">
        <v>12</v>
      </c>
      <c r="BB146" s="130" t="e">
        <f t="shared" si="181"/>
        <v>#DIV/0!</v>
      </c>
      <c r="BC146" s="130">
        <f t="shared" si="181"/>
        <v>2.4201378169086379E-5</v>
      </c>
      <c r="BD146" s="130">
        <f t="shared" si="181"/>
        <v>1.0623259799529435E-84</v>
      </c>
      <c r="BE146" s="130">
        <f t="shared" si="181"/>
        <v>1.0146033595048675E-84</v>
      </c>
      <c r="BK146" s="130" t="s">
        <v>12</v>
      </c>
      <c r="BL146" s="130" t="e">
        <f t="shared" si="182"/>
        <v>#DIV/0!</v>
      </c>
      <c r="BM146" s="130">
        <f t="shared" si="182"/>
        <v>2.6104944347904419E-5</v>
      </c>
      <c r="BN146" s="130">
        <f t="shared" si="182"/>
        <v>1.1342750574440414E-84</v>
      </c>
      <c r="BO146" s="130">
        <f t="shared" si="182"/>
        <v>1.084162880825169E-84</v>
      </c>
    </row>
    <row r="147" spans="4:67" x14ac:dyDescent="0.3">
      <c r="D147" s="130" t="s">
        <v>13</v>
      </c>
      <c r="E147" s="130">
        <f t="shared" si="176"/>
        <v>2.7807048960587475E-62</v>
      </c>
      <c r="F147" s="130">
        <f t="shared" si="176"/>
        <v>7.5016790237850347E-46</v>
      </c>
      <c r="G147" s="130">
        <f t="shared" si="176"/>
        <v>1.585774073758086E-6</v>
      </c>
      <c r="H147" s="130" t="e">
        <f t="shared" si="176"/>
        <v>#DIV/0!</v>
      </c>
      <c r="N147" s="130" t="s">
        <v>13</v>
      </c>
      <c r="O147" s="130">
        <f t="shared" si="177"/>
        <v>1.0965169408245644E-84</v>
      </c>
      <c r="P147" s="130">
        <f t="shared" si="177"/>
        <v>5.6238254847587972E-85</v>
      </c>
      <c r="Q147" s="130">
        <f t="shared" si="177"/>
        <v>6.3492287014070052E-6</v>
      </c>
      <c r="R147" s="130" t="e">
        <f t="shared" si="177"/>
        <v>#DIV/0!</v>
      </c>
      <c r="W147" s="130" t="s">
        <v>13</v>
      </c>
      <c r="X147" s="130">
        <f t="shared" si="178"/>
        <v>1.1900048553530142E-84</v>
      </c>
      <c r="Y147" s="130">
        <f t="shared" si="178"/>
        <v>5.8358152242450062E-85</v>
      </c>
      <c r="Z147" s="130">
        <f t="shared" si="178"/>
        <v>7.6423000277863649E-6</v>
      </c>
      <c r="AA147" s="130" t="e">
        <f t="shared" si="178"/>
        <v>#DIV/0!</v>
      </c>
      <c r="AG147" s="130" t="s">
        <v>13</v>
      </c>
      <c r="AH147" s="130">
        <f t="shared" si="179"/>
        <v>1.232733555794297E-84</v>
      </c>
      <c r="AI147" s="130">
        <f t="shared" si="179"/>
        <v>6.0815643798493892E-85</v>
      </c>
      <c r="AJ147" s="130">
        <f t="shared" si="179"/>
        <v>7.8667731464701706E-6</v>
      </c>
      <c r="AK147" s="130" t="e">
        <f t="shared" si="179"/>
        <v>#DIV/0!</v>
      </c>
      <c r="AQ147" s="130" t="s">
        <v>13</v>
      </c>
      <c r="AR147" s="130">
        <f t="shared" si="180"/>
        <v>1.3009353096026218E-84</v>
      </c>
      <c r="AS147" s="130">
        <f t="shared" si="180"/>
        <v>6.2867230504970556E-85</v>
      </c>
      <c r="AT147" s="130">
        <f t="shared" si="180"/>
        <v>9.6892787272392175E-6</v>
      </c>
      <c r="AU147" s="130" t="e">
        <f t="shared" si="180"/>
        <v>#DIV/0!</v>
      </c>
      <c r="BA147" s="130" t="s">
        <v>13</v>
      </c>
      <c r="BB147" s="130">
        <f t="shared" si="181"/>
        <v>1.3778348570326549E-84</v>
      </c>
      <c r="BC147" s="130">
        <f t="shared" si="181"/>
        <v>6.8556136566742395E-85</v>
      </c>
      <c r="BD147" s="130">
        <f t="shared" si="181"/>
        <v>8.6814992902229801E-6</v>
      </c>
      <c r="BE147" s="130" t="e">
        <f t="shared" si="181"/>
        <v>#DIV/0!</v>
      </c>
      <c r="BK147" s="130" t="s">
        <v>13</v>
      </c>
      <c r="BL147" s="130">
        <f t="shared" si="182"/>
        <v>1.4586473768855137E-84</v>
      </c>
      <c r="BM147" s="130">
        <f t="shared" si="182"/>
        <v>7.2866448372405855E-85</v>
      </c>
      <c r="BN147" s="130">
        <f t="shared" si="182"/>
        <v>9.1338506582703461E-6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3.2222705215336766E-61</v>
      </c>
      <c r="F148" s="130">
        <f t="shared" si="176"/>
        <v>8.6970278628604466E-45</v>
      </c>
      <c r="G148" s="130" t="e">
        <f t="shared" si="176"/>
        <v>#DIV/0!</v>
      </c>
      <c r="H148" s="130">
        <f t="shared" si="176"/>
        <v>2.7427795807077831E-6</v>
      </c>
      <c r="N148" s="130" t="s">
        <v>14</v>
      </c>
      <c r="O148" s="130">
        <f t="shared" si="177"/>
        <v>1.1135013154755281E-84</v>
      </c>
      <c r="P148" s="130">
        <f t="shared" si="177"/>
        <v>5.71363523292973E-85</v>
      </c>
      <c r="Q148" s="130" t="e">
        <f t="shared" si="177"/>
        <v>#DIV/0!</v>
      </c>
      <c r="R148" s="130">
        <f t="shared" si="177"/>
        <v>9.3380186846100431E-6</v>
      </c>
      <c r="W148" s="130" t="s">
        <v>14</v>
      </c>
      <c r="X148" s="130">
        <f t="shared" si="178"/>
        <v>1.2002886460667285E-84</v>
      </c>
      <c r="Y148" s="130">
        <f t="shared" si="178"/>
        <v>5.8890302351858481E-85</v>
      </c>
      <c r="Z148" s="130" t="e">
        <f t="shared" si="178"/>
        <v>#DIV/0!</v>
      </c>
      <c r="AA148" s="130">
        <f t="shared" si="178"/>
        <v>1.1112415961779482E-5</v>
      </c>
      <c r="AG148" s="130" t="s">
        <v>14</v>
      </c>
      <c r="AH148" s="130">
        <f t="shared" si="179"/>
        <v>1.2535953513438436E-84</v>
      </c>
      <c r="AI148" s="130">
        <f t="shared" si="179"/>
        <v>6.1874079421542385E-85</v>
      </c>
      <c r="AJ148" s="130" t="e">
        <f t="shared" si="179"/>
        <v>#DIV/0!</v>
      </c>
      <c r="AK148" s="130">
        <f t="shared" si="179"/>
        <v>1.154741798071255E-5</v>
      </c>
      <c r="AQ148" s="130" t="s">
        <v>14</v>
      </c>
      <c r="AR148" s="130">
        <f t="shared" si="180"/>
        <v>1.3185474454741832E-84</v>
      </c>
      <c r="AS148" s="130">
        <f t="shared" si="180"/>
        <v>6.3748456788713891E-85</v>
      </c>
      <c r="AT148" s="130" t="e">
        <f t="shared" si="180"/>
        <v>#DIV/0!</v>
      </c>
      <c r="AU148" s="130">
        <f t="shared" si="180"/>
        <v>1.4103777288338466E-5</v>
      </c>
      <c r="BA148" s="130" t="s">
        <v>14</v>
      </c>
      <c r="BB148" s="130">
        <f t="shared" si="181"/>
        <v>1.408136776452948E-84</v>
      </c>
      <c r="BC148" s="130">
        <f t="shared" si="181"/>
        <v>7.0096978077735033E-85</v>
      </c>
      <c r="BD148" s="130" t="e">
        <f t="shared" si="181"/>
        <v>#DIV/0!</v>
      </c>
      <c r="BE148" s="130">
        <f t="shared" si="181"/>
        <v>1.2826593493960254E-5</v>
      </c>
      <c r="BK148" s="130" t="s">
        <v>14</v>
      </c>
      <c r="BL148" s="130">
        <f t="shared" si="182"/>
        <v>1.4943560281266817E-84</v>
      </c>
      <c r="BM148" s="130">
        <f t="shared" si="182"/>
        <v>7.4685561957942431E-85</v>
      </c>
      <c r="BN148" s="130" t="e">
        <f t="shared" si="182"/>
        <v>#DIV/0!</v>
      </c>
      <c r="BO148" s="130">
        <f t="shared" si="182"/>
        <v>1.3538303717398992E-5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2.0248703438789082E-46</v>
      </c>
      <c r="H151" s="130">
        <f>'Mode Choice Q'!T38</f>
        <v>1.5873606219933031E-44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6.7691394587859201E-27</v>
      </c>
      <c r="H152" s="130">
        <f>'Mode Choice Q'!T39</f>
        <v>7.5735713399523213E-26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2.9193346816110901E-40</v>
      </c>
      <c r="F153" s="130">
        <f>'Mode Choice Q'!R40</f>
        <v>6.7691394587859201E-27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3.2662629586808411E-39</v>
      </c>
      <c r="F154" s="130">
        <f>'Mode Choice Q'!R41</f>
        <v>7.5735713399518908E-26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1260.0338857981778</v>
      </c>
      <c r="F156" s="130" t="e">
        <f t="shared" si="183"/>
        <v>#DIV/0!</v>
      </c>
      <c r="G156" s="130">
        <f t="shared" si="183"/>
        <v>8.2613158979614512E-44</v>
      </c>
      <c r="H156" s="130">
        <f t="shared" si="183"/>
        <v>6.0458777002592378E-42</v>
      </c>
      <c r="N156" s="130" t="s">
        <v>11</v>
      </c>
      <c r="O156" s="148">
        <f t="shared" ref="O156:R159" si="184">O151*P122</f>
        <v>611.5304774864602</v>
      </c>
      <c r="P156" s="130" t="e">
        <f t="shared" si="184"/>
        <v>#DIV/0!</v>
      </c>
      <c r="Q156" s="130">
        <f t="shared" si="184"/>
        <v>1.087541386935736E-59</v>
      </c>
      <c r="R156" s="130">
        <f t="shared" si="184"/>
        <v>8.8049351471551948E-60</v>
      </c>
      <c r="W156" s="130" t="s">
        <v>11</v>
      </c>
      <c r="X156" s="148">
        <f t="shared" ref="X156:AA159" si="185">X151*Z122</f>
        <v>553.08573920161393</v>
      </c>
      <c r="Y156" s="130" t="e">
        <f t="shared" si="185"/>
        <v>#DIV/0!</v>
      </c>
      <c r="Z156" s="130">
        <f t="shared" si="185"/>
        <v>1.0909123864818905E-59</v>
      </c>
      <c r="AA156" s="130">
        <f t="shared" si="185"/>
        <v>8.7914255662361629E-60</v>
      </c>
      <c r="AG156" s="130" t="s">
        <v>11</v>
      </c>
      <c r="AH156" s="148">
        <f t="shared" ref="AH156:AK159" si="186">AH151*AJ122</f>
        <v>652.76240637929664</v>
      </c>
      <c r="AI156" s="130" t="e">
        <f t="shared" si="186"/>
        <v>#DIV/0!</v>
      </c>
      <c r="AJ156" s="130">
        <f t="shared" si="186"/>
        <v>1.2793948711765171E-59</v>
      </c>
      <c r="AK156" s="130">
        <f t="shared" si="186"/>
        <v>1.0323493746814302E-59</v>
      </c>
      <c r="AQ156" s="130" t="s">
        <v>11</v>
      </c>
      <c r="AR156" s="148">
        <f t="shared" ref="AR156:AU159" si="187">AR151*AT122</f>
        <v>621.93121194167281</v>
      </c>
      <c r="AS156" s="130" t="e">
        <f t="shared" si="187"/>
        <v>#DIV/0!</v>
      </c>
      <c r="AT156" s="130">
        <f t="shared" si="187"/>
        <v>1.422656860360466E-59</v>
      </c>
      <c r="AU156" s="130">
        <f t="shared" si="187"/>
        <v>1.14215773027579E-59</v>
      </c>
      <c r="BA156" s="130" t="s">
        <v>11</v>
      </c>
      <c r="BB156" s="148">
        <f t="shared" ref="BB156:BE159" si="188">BB151*BD122</f>
        <v>752.16251066845041</v>
      </c>
      <c r="BC156" s="130" t="e">
        <f t="shared" si="188"/>
        <v>#DIV/0!</v>
      </c>
      <c r="BD156" s="130">
        <f t="shared" si="188"/>
        <v>1.455564020732395E-59</v>
      </c>
      <c r="BE156" s="130">
        <f t="shared" si="188"/>
        <v>1.1763111795037625E-59</v>
      </c>
      <c r="BK156" s="130" t="s">
        <v>11</v>
      </c>
      <c r="BL156" s="148">
        <f t="shared" ref="BL156:BO159" si="189">BL151*BN122</f>
        <v>807.85629896769728</v>
      </c>
      <c r="BM156" s="130" t="e">
        <f t="shared" si="189"/>
        <v>#DIV/0!</v>
      </c>
      <c r="BN156" s="130">
        <f t="shared" si="189"/>
        <v>1.5536735367976267E-59</v>
      </c>
      <c r="BO156" s="130">
        <f t="shared" si="189"/>
        <v>1.2565747818435535E-59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735.26558050252993</v>
      </c>
      <c r="G157" s="130">
        <f t="shared" si="183"/>
        <v>4.2172151537113654E-24</v>
      </c>
      <c r="H157" s="130">
        <f t="shared" si="183"/>
        <v>5.2056185852047191E-23</v>
      </c>
      <c r="N157" s="130" t="s">
        <v>12</v>
      </c>
      <c r="O157" s="130" t="e">
        <f t="shared" si="184"/>
        <v>#DIV/0!</v>
      </c>
      <c r="P157" s="148">
        <f t="shared" si="184"/>
        <v>296.22428120013501</v>
      </c>
      <c r="Q157" s="130">
        <f t="shared" si="184"/>
        <v>4.6564492455164861E-63</v>
      </c>
      <c r="R157" s="130">
        <f t="shared" si="184"/>
        <v>4.4553602180606628E-63</v>
      </c>
      <c r="W157" s="130" t="s">
        <v>12</v>
      </c>
      <c r="X157" s="130" t="e">
        <f t="shared" si="185"/>
        <v>#DIV/0!</v>
      </c>
      <c r="Y157" s="148">
        <f t="shared" si="185"/>
        <v>249.67879131619614</v>
      </c>
      <c r="Z157" s="130">
        <f t="shared" si="185"/>
        <v>4.5524930150285369E-63</v>
      </c>
      <c r="AA157" s="130">
        <f t="shared" si="185"/>
        <v>4.335770633653703E-63</v>
      </c>
      <c r="AG157" s="130" t="s">
        <v>12</v>
      </c>
      <c r="AH157" s="130" t="e">
        <f t="shared" si="186"/>
        <v>#DIV/0!</v>
      </c>
      <c r="AI157" s="148">
        <f t="shared" si="186"/>
        <v>301.88161841653653</v>
      </c>
      <c r="AJ157" s="130">
        <f t="shared" si="186"/>
        <v>5.437046804335141E-63</v>
      </c>
      <c r="AK157" s="130">
        <f t="shared" si="186"/>
        <v>5.1848088066992828E-63</v>
      </c>
      <c r="AQ157" s="130" t="s">
        <v>12</v>
      </c>
      <c r="AR157" s="130" t="e">
        <f t="shared" si="187"/>
        <v>#DIV/0!</v>
      </c>
      <c r="AS157" s="148">
        <f t="shared" si="187"/>
        <v>276.69004503732589</v>
      </c>
      <c r="AT157" s="130">
        <f t="shared" si="187"/>
        <v>5.9375289267192649E-63</v>
      </c>
      <c r="AU157" s="130">
        <f t="shared" si="187"/>
        <v>5.6335122147693036E-63</v>
      </c>
      <c r="BA157" s="130" t="s">
        <v>12</v>
      </c>
      <c r="BB157" s="130" t="e">
        <f t="shared" si="188"/>
        <v>#DIV/0!</v>
      </c>
      <c r="BC157" s="148">
        <f t="shared" si="188"/>
        <v>351.03959476870443</v>
      </c>
      <c r="BD157" s="130">
        <f t="shared" si="188"/>
        <v>6.1894147750752829E-63</v>
      </c>
      <c r="BE157" s="130">
        <f t="shared" si="188"/>
        <v>5.9113691490804123E-63</v>
      </c>
      <c r="BK157" s="130" t="s">
        <v>12</v>
      </c>
      <c r="BL157" s="130" t="e">
        <f t="shared" si="189"/>
        <v>#DIV/0!</v>
      </c>
      <c r="BM157" s="148">
        <f t="shared" si="189"/>
        <v>378.65071242320454</v>
      </c>
      <c r="BN157" s="130">
        <f t="shared" si="189"/>
        <v>6.6086106637950189E-63</v>
      </c>
      <c r="BO157" s="130">
        <f t="shared" si="189"/>
        <v>6.3166428006069503E-63</v>
      </c>
    </row>
    <row r="158" spans="4:67" x14ac:dyDescent="0.3">
      <c r="D158" s="130" t="s">
        <v>13</v>
      </c>
      <c r="E158" s="130">
        <f t="shared" si="183"/>
        <v>1.1328581743457604E-37</v>
      </c>
      <c r="F158" s="130">
        <f t="shared" si="183"/>
        <v>4.3706925994358258E-24</v>
      </c>
      <c r="G158" s="148">
        <f t="shared" si="183"/>
        <v>23.001561496105939</v>
      </c>
      <c r="H158" s="130" t="e">
        <f t="shared" si="183"/>
        <v>#DIV/0!</v>
      </c>
      <c r="N158" s="130" t="s">
        <v>13</v>
      </c>
      <c r="O158" s="130">
        <f t="shared" si="184"/>
        <v>4.4672060723967979E-60</v>
      </c>
      <c r="P158" s="130">
        <f t="shared" si="184"/>
        <v>3.2766014579962424E-63</v>
      </c>
      <c r="Q158" s="148">
        <f t="shared" si="184"/>
        <v>92.095196185262637</v>
      </c>
      <c r="R158" s="130" t="e">
        <f t="shared" si="184"/>
        <v>#DIV/0!</v>
      </c>
      <c r="W158" s="130" t="s">
        <v>13</v>
      </c>
      <c r="X158" s="130">
        <f t="shared" si="185"/>
        <v>4.8480754998797437E-60</v>
      </c>
      <c r="Y158" s="130">
        <f t="shared" si="185"/>
        <v>3.4001127389496104E-63</v>
      </c>
      <c r="Z158" s="148">
        <f t="shared" si="185"/>
        <v>110.85112120936128</v>
      </c>
      <c r="AA158" s="130" t="e">
        <f t="shared" si="185"/>
        <v>#DIV/0!</v>
      </c>
      <c r="AG158" s="130" t="s">
        <v>13</v>
      </c>
      <c r="AH158" s="130">
        <f t="shared" si="186"/>
        <v>5.0221520717687142E-60</v>
      </c>
      <c r="AI158" s="130">
        <f t="shared" si="186"/>
        <v>3.5432932205874051E-63</v>
      </c>
      <c r="AJ158" s="148">
        <f t="shared" si="186"/>
        <v>114.1070908516143</v>
      </c>
      <c r="AK158" s="130" t="e">
        <f t="shared" si="186"/>
        <v>#DIV/0!</v>
      </c>
      <c r="AQ158" s="130" t="s">
        <v>13</v>
      </c>
      <c r="AR158" s="130">
        <f t="shared" si="187"/>
        <v>5.300005771440287E-60</v>
      </c>
      <c r="AS158" s="130">
        <f t="shared" si="187"/>
        <v>3.6628245256014946E-63</v>
      </c>
      <c r="AT158" s="148">
        <f t="shared" si="187"/>
        <v>140.54242920577798</v>
      </c>
      <c r="AU158" s="130" t="e">
        <f t="shared" si="187"/>
        <v>#DIV/0!</v>
      </c>
      <c r="BA158" s="130" t="s">
        <v>13</v>
      </c>
      <c r="BB158" s="130">
        <f t="shared" si="188"/>
        <v>5.6132942510379511E-60</v>
      </c>
      <c r="BC158" s="130">
        <f t="shared" si="188"/>
        <v>3.99427645182009E-63</v>
      </c>
      <c r="BD158" s="148">
        <f t="shared" si="188"/>
        <v>125.92464658551788</v>
      </c>
      <c r="BE158" s="130" t="e">
        <f t="shared" si="188"/>
        <v>#DIV/0!</v>
      </c>
      <c r="BK158" s="130" t="s">
        <v>13</v>
      </c>
      <c r="BL158" s="130">
        <f t="shared" si="189"/>
        <v>5.9425241662099932E-60</v>
      </c>
      <c r="BM158" s="130">
        <f t="shared" si="189"/>
        <v>4.2454075366151404E-63</v>
      </c>
      <c r="BN158" s="148">
        <f t="shared" si="189"/>
        <v>132.48597709417672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1.3127518513189546E-36</v>
      </c>
      <c r="F159" s="130">
        <f t="shared" si="183"/>
        <v>5.0671369965002913E-23</v>
      </c>
      <c r="G159" s="130" t="e">
        <f t="shared" si="183"/>
        <v>#DIV/0!</v>
      </c>
      <c r="H159" s="148">
        <f t="shared" si="183"/>
        <v>39.783859655620788</v>
      </c>
      <c r="N159" s="130" t="s">
        <v>14</v>
      </c>
      <c r="O159" s="130">
        <f t="shared" si="184"/>
        <v>4.5364003536265897E-60</v>
      </c>
      <c r="P159" s="130">
        <f t="shared" si="184"/>
        <v>3.3289271840694751E-63</v>
      </c>
      <c r="Q159" s="130" t="e">
        <f t="shared" si="184"/>
        <v>#DIV/0!</v>
      </c>
      <c r="R159" s="148">
        <f t="shared" si="184"/>
        <v>135.44742254287277</v>
      </c>
      <c r="W159" s="130" t="s">
        <v>14</v>
      </c>
      <c r="X159" s="130">
        <f t="shared" si="185"/>
        <v>4.8899716262533281E-60</v>
      </c>
      <c r="Y159" s="130">
        <f t="shared" si="185"/>
        <v>3.4311173252243087E-63</v>
      </c>
      <c r="Z159" s="130" t="e">
        <f t="shared" si="185"/>
        <v>#DIV/0!</v>
      </c>
      <c r="AA159" s="148">
        <f t="shared" si="185"/>
        <v>161.18495272749229</v>
      </c>
      <c r="AG159" s="130" t="s">
        <v>14</v>
      </c>
      <c r="AH159" s="130">
        <f t="shared" si="186"/>
        <v>5.1071429517910105E-60</v>
      </c>
      <c r="AI159" s="130">
        <f t="shared" si="186"/>
        <v>3.6049607050261509E-63</v>
      </c>
      <c r="AJ159" s="130" t="e">
        <f t="shared" si="186"/>
        <v>#DIV/0!</v>
      </c>
      <c r="AK159" s="148">
        <f t="shared" si="186"/>
        <v>167.49463192769946</v>
      </c>
      <c r="AQ159" s="130" t="s">
        <v>14</v>
      </c>
      <c r="AR159" s="130">
        <f t="shared" si="187"/>
        <v>5.3717575496245364E-60</v>
      </c>
      <c r="AS159" s="130">
        <f t="shared" si="187"/>
        <v>3.7141672874628514E-63</v>
      </c>
      <c r="AT159" s="130" t="e">
        <f t="shared" si="187"/>
        <v>#DIV/0!</v>
      </c>
      <c r="AU159" s="148">
        <f t="shared" si="187"/>
        <v>204.57447627220378</v>
      </c>
      <c r="BA159" s="130" t="s">
        <v>14</v>
      </c>
      <c r="BB159" s="130">
        <f t="shared" si="188"/>
        <v>5.7367441617505202E-60</v>
      </c>
      <c r="BC159" s="130">
        <f t="shared" si="188"/>
        <v>4.0840502820205865E-63</v>
      </c>
      <c r="BD159" s="130" t="e">
        <f t="shared" si="188"/>
        <v>#DIV/0!</v>
      </c>
      <c r="BE159" s="148">
        <f t="shared" si="188"/>
        <v>186.04899898362632</v>
      </c>
      <c r="BK159" s="130" t="s">
        <v>14</v>
      </c>
      <c r="BL159" s="130">
        <f t="shared" si="189"/>
        <v>6.0880010829110609E-60</v>
      </c>
      <c r="BM159" s="130">
        <f t="shared" si="189"/>
        <v>4.3513942931882881E-63</v>
      </c>
      <c r="BN159" s="130" t="e">
        <f t="shared" si="189"/>
        <v>#DIV/0!</v>
      </c>
      <c r="BO159" s="148">
        <f t="shared" si="189"/>
        <v>196.37231473379339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-297.24492472640168</v>
      </c>
      <c r="J28" s="206">
        <f t="shared" si="7"/>
        <v>-301.60666189235599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-295.76340979037678</v>
      </c>
      <c r="J29" s="206">
        <f t="shared" si="10"/>
        <v>-298.17828564710948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-311.42628535512682</v>
      </c>
      <c r="H30" s="206">
        <f t="shared" si="10"/>
        <v>-295.76340979037678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-313.84116121185946</v>
      </c>
      <c r="H31" s="206">
        <f t="shared" si="10"/>
        <v>-298.17828564710942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8.0941158775330054E-130</v>
      </c>
      <c r="J33" s="206">
        <f t="shared" si="13"/>
        <v>1.032502316943902E-131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3.5610918805385939E-129</v>
      </c>
      <c r="J34" s="206">
        <f t="shared" si="16"/>
        <v>3.1828481548399473E-130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5.6141336940823496E-136</v>
      </c>
      <c r="H35" s="206">
        <f t="shared" si="16"/>
        <v>3.5610918805385939E-129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5.0178247764090915E-137</v>
      </c>
      <c r="H36" s="206">
        <f t="shared" si="16"/>
        <v>3.1828481548401283E-130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4.9702310550567931E-71</v>
      </c>
      <c r="O38" s="206">
        <f t="shared" si="20"/>
        <v>3.8963230820457873E-69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2.0248703438789082E-46</v>
      </c>
      <c r="T38" s="206">
        <f t="shared" si="21"/>
        <v>1.5873606219933031E-44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1.1618275669536825E-48</v>
      </c>
      <c r="O39" s="206">
        <f t="shared" si="20"/>
        <v>1.2998969834527718E-47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6.7691394587859201E-27</v>
      </c>
      <c r="T39" s="206">
        <f t="shared" si="21"/>
        <v>7.5735713399523213E-26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7.1657762871139614E-65</v>
      </c>
      <c r="M40" s="206">
        <f t="shared" si="20"/>
        <v>1.1618275669536825E-48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2.9193346816110901E-40</v>
      </c>
      <c r="R40" s="206">
        <f t="shared" si="21"/>
        <v>6.7691394587859201E-27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8.0173437476093691E-64</v>
      </c>
      <c r="M41" s="206">
        <f t="shared" si="20"/>
        <v>1.2998969834526979E-47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3.2662629586808411E-39</v>
      </c>
      <c r="R41" s="206">
        <f t="shared" si="21"/>
        <v>7.5735713399518908E-26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14.218238626382504</v>
      </c>
      <c r="J46">
        <f>'Trip Length Frequency'!L28</f>
        <v>14.419064500776091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14.150025774224261</v>
      </c>
      <c r="J47">
        <f>'Trip Length Frequency'!L29</f>
        <v>14.261213023026356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14.871185844427771</v>
      </c>
      <c r="H48">
        <f>'Trip Length Frequency'!J30</f>
        <v>14.150025774224261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14.982373093229864</v>
      </c>
      <c r="H49">
        <f>'Trip Length Frequency'!J31</f>
        <v>14.261213023026354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E91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5.3717164395702159E-86</v>
      </c>
      <c r="G25" s="4" t="e">
        <f>Gravity!AS134</f>
        <v>#DIV/0!</v>
      </c>
      <c r="H25" s="4">
        <f>Gravity!AT134</f>
        <v>1132.1106468200883</v>
      </c>
      <c r="I25" s="4">
        <f>Gravity!AU134</f>
        <v>908.89726315695134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2.3898148783242258E-86</v>
      </c>
      <c r="H26" s="4">
        <f>Gravity!AT135</f>
        <v>1224.4726199150384</v>
      </c>
      <c r="I26" s="4">
        <f>Gravity!AU135</f>
        <v>1161.7764807679716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421.75967580370468</v>
      </c>
      <c r="G27" s="4">
        <f>Gravity!AS136</f>
        <v>755.36951457523037</v>
      </c>
      <c r="H27" s="4">
        <f>Gravity!AT136</f>
        <v>1.2138867818915855E-86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427.46948217191635</v>
      </c>
      <c r="G28" s="4">
        <f>Gravity!AS137</f>
        <v>765.9577250759221</v>
      </c>
      <c r="H28" s="4" t="e">
        <f>Gravity!AT137</f>
        <v>#DIV/0!</v>
      </c>
      <c r="I28" s="4">
        <f>Gravity!AU137</f>
        <v>1.7669415141218624E-86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1132.1106468200883</v>
      </c>
      <c r="D36" s="31">
        <f>E36-H36</f>
        <v>0</v>
      </c>
      <c r="E36">
        <f>W6*G66+(W6*0.17/X6^3.8)*(G66^4.8/4.8)</f>
        <v>3196.2060913560231</v>
      </c>
      <c r="F36" s="258"/>
      <c r="G36" s="32" t="s">
        <v>62</v>
      </c>
      <c r="H36" s="33">
        <f>W6*G66+0.17*W6/X6^3.8*G66^4.8/4.8</f>
        <v>3196.2060913560231</v>
      </c>
      <c r="I36" s="32" t="s">
        <v>63</v>
      </c>
      <c r="J36" s="33">
        <f>W6*(1+0.17*(G66/X6)^3.8)</f>
        <v>2.5165384711511485</v>
      </c>
      <c r="K36" s="34">
        <v>1</v>
      </c>
      <c r="L36" s="35" t="s">
        <v>61</v>
      </c>
      <c r="M36" s="36" t="s">
        <v>64</v>
      </c>
      <c r="N36" s="37">
        <f>J36+J54+J51</f>
        <v>15.057107237220322</v>
      </c>
      <c r="O36" s="38" t="s">
        <v>65</v>
      </c>
      <c r="P36" s="39">
        <v>0</v>
      </c>
      <c r="Q36" s="39">
        <f>IF(P36&lt;=0,0,P36)</f>
        <v>0</v>
      </c>
      <c r="R36" s="40">
        <f>G58</f>
        <v>1132.1106461298432</v>
      </c>
      <c r="S36" s="40" t="s">
        <v>39</v>
      </c>
      <c r="T36" s="40">
        <f>I58</f>
        <v>1132.1106468200883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908.89726315695134</v>
      </c>
      <c r="D37" s="31">
        <f t="shared" ref="D37:D54" si="1">E37-H37</f>
        <v>0</v>
      </c>
      <c r="E37">
        <f t="shared" ref="E37:E54" si="2">W7*G67+(W7*0.17/X7^3.8)*(G67^4.8/4.8)</f>
        <v>538.00676647611249</v>
      </c>
      <c r="F37" s="258"/>
      <c r="G37" s="44" t="s">
        <v>67</v>
      </c>
      <c r="H37" s="33">
        <f t="shared" ref="H37:H53" si="3">W7*G67+0.17*W7/X7^3.8*G67^4.8/4.8</f>
        <v>538.00676647611249</v>
      </c>
      <c r="I37" s="44" t="s">
        <v>68</v>
      </c>
      <c r="J37" s="33">
        <f t="shared" ref="J37:J54" si="4">W7*(1+0.17*(G67/X7)^3.8)</f>
        <v>2.5002654770643451</v>
      </c>
      <c r="K37" s="34">
        <v>2</v>
      </c>
      <c r="L37" s="45"/>
      <c r="M37" s="46" t="s">
        <v>69</v>
      </c>
      <c r="N37" s="47">
        <f>J36+J47+J39+J40+J51</f>
        <v>14.137296728882834</v>
      </c>
      <c r="O37" s="48" t="s">
        <v>70</v>
      </c>
      <c r="P37" s="39">
        <v>651.49735530755959</v>
      </c>
      <c r="Q37" s="39">
        <f t="shared" ref="Q37:Q60" si="5">IF(P37&lt;=0,0,P37)</f>
        <v>651.49735530755959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1224.4726199150384</v>
      </c>
      <c r="D38" s="31">
        <f t="shared" si="1"/>
        <v>0</v>
      </c>
      <c r="E38">
        <f t="shared" si="2"/>
        <v>2454.4621622611016</v>
      </c>
      <c r="F38" s="258"/>
      <c r="G38" s="44" t="s">
        <v>72</v>
      </c>
      <c r="H38" s="33">
        <f t="shared" si="3"/>
        <v>2454.4621622611016</v>
      </c>
      <c r="I38" s="44" t="s">
        <v>73</v>
      </c>
      <c r="J38" s="33">
        <f t="shared" si="4"/>
        <v>2.5282009141032251</v>
      </c>
      <c r="K38" s="34">
        <v>3</v>
      </c>
      <c r="L38" s="45"/>
      <c r="M38" s="46" t="s">
        <v>74</v>
      </c>
      <c r="N38" s="47">
        <f>J36+J47+J39+J49+J43</f>
        <v>14.451496675386011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1161.7764807679716</v>
      </c>
      <c r="D39" s="31">
        <f t="shared" si="1"/>
        <v>0</v>
      </c>
      <c r="E39">
        <f t="shared" si="2"/>
        <v>7865.3397795853407</v>
      </c>
      <c r="F39" s="258"/>
      <c r="G39" s="44" t="s">
        <v>77</v>
      </c>
      <c r="H39" s="33">
        <f t="shared" si="3"/>
        <v>7865.3397795853407</v>
      </c>
      <c r="I39" s="44" t="s">
        <v>78</v>
      </c>
      <c r="J39" s="33">
        <f t="shared" si="4"/>
        <v>3.9082632958543657</v>
      </c>
      <c r="K39" s="34">
        <v>4</v>
      </c>
      <c r="L39" s="45"/>
      <c r="M39" s="46" t="s">
        <v>79</v>
      </c>
      <c r="N39" s="47">
        <f>J36+J47+J48+J42+J43</f>
        <v>14.451498419688289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3394.8588686984822</v>
      </c>
      <c r="F40" s="258"/>
      <c r="G40" s="44" t="s">
        <v>81</v>
      </c>
      <c r="H40" s="33">
        <f t="shared" si="3"/>
        <v>3394.8588686984822</v>
      </c>
      <c r="I40" s="44" t="s">
        <v>82</v>
      </c>
      <c r="J40" s="33">
        <f t="shared" si="4"/>
        <v>2.5947217794034465</v>
      </c>
      <c r="K40" s="34">
        <v>5</v>
      </c>
      <c r="L40" s="45"/>
      <c r="M40" s="46" t="s">
        <v>83</v>
      </c>
      <c r="N40" s="47">
        <f>J45+J38+J39+J40+J51</f>
        <v>14.13729397813314</v>
      </c>
      <c r="O40" s="48" t="s">
        <v>84</v>
      </c>
      <c r="P40" s="39">
        <v>480.61329082228366</v>
      </c>
      <c r="Q40" s="39">
        <f t="shared" si="5"/>
        <v>480.61329082228366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6211.0885237087759</v>
      </c>
      <c r="F41" s="258"/>
      <c r="G41" s="44" t="s">
        <v>85</v>
      </c>
      <c r="H41" s="33">
        <f t="shared" si="3"/>
        <v>6211.0885237087759</v>
      </c>
      <c r="I41" s="44" t="s">
        <v>86</v>
      </c>
      <c r="J41" s="33">
        <f t="shared" si="4"/>
        <v>4.2321614179868918</v>
      </c>
      <c r="K41" s="34">
        <v>6</v>
      </c>
      <c r="L41" s="45"/>
      <c r="M41" s="46" t="s">
        <v>87</v>
      </c>
      <c r="N41" s="47">
        <f>J45+J38+J39+J49+J43</f>
        <v>14.451493924636317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5952.2324218192516</v>
      </c>
      <c r="F42" s="258"/>
      <c r="G42" s="44" t="s">
        <v>89</v>
      </c>
      <c r="H42" s="33">
        <f t="shared" si="3"/>
        <v>5952.2324218192516</v>
      </c>
      <c r="I42" s="44" t="s">
        <v>90</v>
      </c>
      <c r="J42" s="33">
        <f t="shared" si="4"/>
        <v>2.6675177591940935</v>
      </c>
      <c r="K42" s="34">
        <v>7</v>
      </c>
      <c r="L42" s="45"/>
      <c r="M42" s="46" t="s">
        <v>91</v>
      </c>
      <c r="N42" s="47">
        <f>J45+J38+J48+J42+J43</f>
        <v>14.451495668938595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2615.7401548197645</v>
      </c>
      <c r="F43" s="258"/>
      <c r="G43" s="44" t="s">
        <v>93</v>
      </c>
      <c r="H43" s="33">
        <f t="shared" si="3"/>
        <v>2615.7401548197645</v>
      </c>
      <c r="I43" s="44" t="s">
        <v>94</v>
      </c>
      <c r="J43" s="33">
        <f t="shared" si="4"/>
        <v>2.9401741742678809</v>
      </c>
      <c r="K43" s="34">
        <v>8</v>
      </c>
      <c r="L43" s="53"/>
      <c r="M43" s="54" t="s">
        <v>95</v>
      </c>
      <c r="N43" s="55">
        <f>J45+J46+J41+J42+J43</f>
        <v>14.905392574151794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14.321292550474571</v>
      </c>
      <c r="O44" s="38" t="s">
        <v>100</v>
      </c>
      <c r="P44" s="39">
        <v>541.15261539793676</v>
      </c>
      <c r="Q44" s="39">
        <f t="shared" si="5"/>
        <v>541.15261539793676</v>
      </c>
      <c r="R44" s="40">
        <f>G59</f>
        <v>908.89726289386908</v>
      </c>
      <c r="S44" s="40" t="s">
        <v>39</v>
      </c>
      <c r="T44" s="40">
        <f>I59</f>
        <v>908.89726315695134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1921.1482005234859</v>
      </c>
      <c r="F45" s="258"/>
      <c r="G45" s="44" t="s">
        <v>101</v>
      </c>
      <c r="H45" s="33">
        <f t="shared" si="3"/>
        <v>1921.1482005234859</v>
      </c>
      <c r="I45" s="44" t="s">
        <v>102</v>
      </c>
      <c r="J45" s="33">
        <f t="shared" si="4"/>
        <v>2.5655392227029274</v>
      </c>
      <c r="K45" s="34">
        <v>10</v>
      </c>
      <c r="L45" s="45"/>
      <c r="M45" s="46" t="s">
        <v>103</v>
      </c>
      <c r="N45" s="47">
        <f>J36+J47+J48+J42+J50</f>
        <v>14.321294294776848</v>
      </c>
      <c r="O45" s="48" t="s">
        <v>104</v>
      </c>
      <c r="P45" s="39">
        <v>84.072878835650613</v>
      </c>
      <c r="Q45" s="39">
        <f t="shared" si="5"/>
        <v>84.072878835650613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14.321289799724877</v>
      </c>
      <c r="O46" s="48" t="s">
        <v>108</v>
      </c>
      <c r="P46" s="39">
        <v>190.68206358115572</v>
      </c>
      <c r="Q46" s="39">
        <f t="shared" si="5"/>
        <v>190.68206358115572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3212.3422577089859</v>
      </c>
      <c r="F47" s="258"/>
      <c r="G47" s="44" t="s">
        <v>109</v>
      </c>
      <c r="H47" s="33">
        <f t="shared" si="3"/>
        <v>3212.3422577089859</v>
      </c>
      <c r="I47" s="44" t="s">
        <v>110</v>
      </c>
      <c r="J47" s="33">
        <f t="shared" si="4"/>
        <v>2.5772044164046992</v>
      </c>
      <c r="K47" s="34">
        <v>12</v>
      </c>
      <c r="L47" s="45"/>
      <c r="M47" s="46" t="s">
        <v>111</v>
      </c>
      <c r="N47" s="47">
        <f>J45+J38+J48+J42+J50</f>
        <v>14.321291544027154</v>
      </c>
      <c r="O47" s="48" t="s">
        <v>112</v>
      </c>
      <c r="P47" s="39">
        <v>92.989705079126054</v>
      </c>
      <c r="Q47" s="39">
        <f t="shared" si="5"/>
        <v>92.989705079126054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663.9870357106056</v>
      </c>
      <c r="F48" s="258"/>
      <c r="G48" s="44" t="s">
        <v>113</v>
      </c>
      <c r="H48" s="33">
        <f t="shared" si="3"/>
        <v>663.9870357106056</v>
      </c>
      <c r="I48" s="44" t="s">
        <v>114</v>
      </c>
      <c r="J48" s="33">
        <f t="shared" si="4"/>
        <v>3.7500635986704673</v>
      </c>
      <c r="K48" s="34">
        <v>13</v>
      </c>
      <c r="L48" s="45"/>
      <c r="M48" s="46" t="s">
        <v>115</v>
      </c>
      <c r="N48" s="47">
        <f>J45+J46+J41+J42+J50</f>
        <v>14.775188449240353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1831.0071150266981</v>
      </c>
      <c r="F49" s="258"/>
      <c r="G49" s="44" t="s">
        <v>117</v>
      </c>
      <c r="H49" s="33">
        <f t="shared" si="3"/>
        <v>1831.0071150266981</v>
      </c>
      <c r="I49" s="44" t="s">
        <v>118</v>
      </c>
      <c r="J49" s="33">
        <f t="shared" si="4"/>
        <v>2.5093163177079174</v>
      </c>
      <c r="K49" s="34">
        <v>14</v>
      </c>
      <c r="L49" s="53"/>
      <c r="M49" s="54" t="s">
        <v>119</v>
      </c>
      <c r="N49" s="55">
        <f>J45+J46+J53+J44</f>
        <v>15.065539222702927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5310.4024513470904</v>
      </c>
      <c r="F50" s="258"/>
      <c r="G50" s="44" t="s">
        <v>121</v>
      </c>
      <c r="H50" s="33">
        <f t="shared" si="3"/>
        <v>5310.4024513470904</v>
      </c>
      <c r="I50" s="44" t="s">
        <v>122</v>
      </c>
      <c r="J50" s="33">
        <f t="shared" si="4"/>
        <v>2.8099700493564397</v>
      </c>
      <c r="K50" s="34">
        <v>15</v>
      </c>
      <c r="L50" s="35" t="s">
        <v>71</v>
      </c>
      <c r="M50" s="36" t="s">
        <v>123</v>
      </c>
      <c r="N50" s="37">
        <f>J37+J46+J41+J42+J43</f>
        <v>14.840118828513212</v>
      </c>
      <c r="O50" s="38" t="s">
        <v>124</v>
      </c>
      <c r="P50" s="39">
        <v>0</v>
      </c>
      <c r="Q50" s="39">
        <f t="shared" si="5"/>
        <v>0</v>
      </c>
      <c r="R50" s="40">
        <f>G60</f>
        <v>1224.4726204624217</v>
      </c>
      <c r="S50" s="40" t="s">
        <v>39</v>
      </c>
      <c r="T50" s="40">
        <f>I60</f>
        <v>1224.4726199150384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3379.6586978357118</v>
      </c>
      <c r="F51" s="258"/>
      <c r="G51" s="44" t="s">
        <v>125</v>
      </c>
      <c r="H51" s="33">
        <f t="shared" si="3"/>
        <v>3379.6586978357118</v>
      </c>
      <c r="I51" s="44" t="s">
        <v>126</v>
      </c>
      <c r="J51" s="33">
        <f t="shared" si="4"/>
        <v>2.5405687660691738</v>
      </c>
      <c r="K51" s="34">
        <v>16</v>
      </c>
      <c r="L51" s="45"/>
      <c r="M51" s="46" t="s">
        <v>127</v>
      </c>
      <c r="N51" s="47">
        <f>J37+J38+J39+J40+J51</f>
        <v>14.072020232494555</v>
      </c>
      <c r="O51" s="48" t="s">
        <v>128</v>
      </c>
      <c r="P51" s="39">
        <v>215.19794574720419</v>
      </c>
      <c r="Q51" s="39">
        <f t="shared" si="5"/>
        <v>215.19794574720419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6211.0885237087759</v>
      </c>
      <c r="F52" s="258"/>
      <c r="G52" s="44" t="s">
        <v>129</v>
      </c>
      <c r="H52" s="33">
        <f t="shared" si="3"/>
        <v>6211.0885237087759</v>
      </c>
      <c r="I52" s="44" t="s">
        <v>130</v>
      </c>
      <c r="J52" s="33">
        <f t="shared" si="4"/>
        <v>4.2321614179868918</v>
      </c>
      <c r="K52" s="34">
        <v>17</v>
      </c>
      <c r="L52" s="45"/>
      <c r="M52" s="46" t="s">
        <v>131</v>
      </c>
      <c r="N52" s="47">
        <f>J37+J38+J39+J49+J43</f>
        <v>14.386220178997734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14.386221923300013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14.072014769435757</v>
      </c>
      <c r="O54" s="56" t="s">
        <v>140</v>
      </c>
      <c r="P54" s="39">
        <v>1009.2746747152175</v>
      </c>
      <c r="Q54" s="39">
        <f t="shared" si="5"/>
        <v>1009.2746747152175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54757.5690505862</v>
      </c>
      <c r="K55" s="34">
        <v>20</v>
      </c>
      <c r="L55" s="35" t="s">
        <v>76</v>
      </c>
      <c r="M55" s="36" t="s">
        <v>142</v>
      </c>
      <c r="N55" s="37">
        <f>J37+J38+J39+J49+J50</f>
        <v>14.256016054086292</v>
      </c>
      <c r="O55" s="38" t="s">
        <v>143</v>
      </c>
      <c r="P55" s="39">
        <v>0</v>
      </c>
      <c r="Q55" s="39">
        <f t="shared" si="5"/>
        <v>0</v>
      </c>
      <c r="R55" s="40">
        <f>G61</f>
        <v>1161.7764807679716</v>
      </c>
      <c r="S55" s="40" t="s">
        <v>39</v>
      </c>
      <c r="T55" s="40">
        <f>I61</f>
        <v>1161.7764807679716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14.256017798388573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14.709914703601772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1132.1106461298432</v>
      </c>
      <c r="H58" s="68" t="s">
        <v>39</v>
      </c>
      <c r="I58" s="69">
        <f>C36</f>
        <v>1132.1106468200883</v>
      </c>
      <c r="K58" s="34">
        <v>23</v>
      </c>
      <c r="L58" s="45"/>
      <c r="M58" s="46" t="s">
        <v>149</v>
      </c>
      <c r="N58" s="47">
        <f>J37+J46+J53+J44</f>
        <v>15.000265477064346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908.89726289386908</v>
      </c>
      <c r="H59" s="68" t="s">
        <v>39</v>
      </c>
      <c r="I59" s="69">
        <f t="shared" ref="I59:I61" si="6">C37</f>
        <v>908.89726315695134</v>
      </c>
      <c r="K59" s="34">
        <v>24</v>
      </c>
      <c r="L59" s="45"/>
      <c r="M59" s="46" t="s">
        <v>151</v>
      </c>
      <c r="N59" s="47">
        <f>J52+J53+J44</f>
        <v>14.232161417986891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1224.4726204624217</v>
      </c>
      <c r="H60" s="68" t="s">
        <v>39</v>
      </c>
      <c r="I60" s="69">
        <f t="shared" si="6"/>
        <v>1224.4726199150384</v>
      </c>
      <c r="K60" s="34">
        <v>25</v>
      </c>
      <c r="L60" s="53"/>
      <c r="M60" s="54" t="s">
        <v>153</v>
      </c>
      <c r="N60" s="55">
        <f>J52+J41+J42+J50</f>
        <v>13.941810644524317</v>
      </c>
      <c r="O60" s="56" t="s">
        <v>154</v>
      </c>
      <c r="P60" s="39">
        <v>1161.7764807679716</v>
      </c>
      <c r="Q60" s="71">
        <f t="shared" si="5"/>
        <v>1161.7764807679716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1161.7764807679716</v>
      </c>
      <c r="H61" s="74" t="s">
        <v>39</v>
      </c>
      <c r="I61" s="69">
        <f t="shared" si="6"/>
        <v>1161.7764807679716</v>
      </c>
      <c r="K61" s="264" t="s">
        <v>155</v>
      </c>
      <c r="L61" s="264"/>
      <c r="M61" s="264"/>
      <c r="N61" s="76">
        <f>SUM(N36:N60)</f>
        <v>361.32175309637751</v>
      </c>
      <c r="U61" s="77" t="s">
        <v>156</v>
      </c>
      <c r="V61" s="78">
        <f>SUMPRODUCT($Q$36:$Q$60,V36:V60)</f>
        <v>1276.7228495411468</v>
      </c>
      <c r="W61" s="78">
        <f>SUMPRODUCT($Q$36:$Q$60,W36:W60)</f>
        <v>215.19794574720419</v>
      </c>
      <c r="X61" s="78">
        <f t="shared" ref="X61:AN61" si="7">SUMPRODUCT($Q$36:$Q$60,X36:X60)</f>
        <v>979.48300522976956</v>
      </c>
      <c r="Y61" s="78">
        <f t="shared" si="7"/>
        <v>2079.1432708561397</v>
      </c>
      <c r="Z61" s="78">
        <f t="shared" si="7"/>
        <v>1347.3085918770473</v>
      </c>
      <c r="AA61" s="78">
        <f t="shared" si="7"/>
        <v>2171.0511554831892</v>
      </c>
      <c r="AB61" s="78">
        <f t="shared" si="7"/>
        <v>2348.1137393979661</v>
      </c>
      <c r="AC61" s="78">
        <f t="shared" si="7"/>
        <v>1009.2746747152175</v>
      </c>
      <c r="AD61" s="78">
        <f t="shared" si="7"/>
        <v>0</v>
      </c>
      <c r="AE61" s="78">
        <f t="shared" si="7"/>
        <v>764.28505948256543</v>
      </c>
      <c r="AF61" s="78">
        <f t="shared" si="7"/>
        <v>0</v>
      </c>
      <c r="AG61" s="78">
        <f t="shared" si="7"/>
        <v>1276.7228495411468</v>
      </c>
      <c r="AH61" s="78">
        <f t="shared" si="7"/>
        <v>177.06258391477667</v>
      </c>
      <c r="AI61" s="78">
        <f t="shared" si="7"/>
        <v>731.83467897909247</v>
      </c>
      <c r="AJ61" s="78">
        <f t="shared" si="7"/>
        <v>2070.6737436618405</v>
      </c>
      <c r="AK61" s="78">
        <f t="shared" si="7"/>
        <v>1347.3085918770473</v>
      </c>
      <c r="AL61" s="78">
        <f t="shared" si="7"/>
        <v>2171.0511554831892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0.42557428318038226</v>
      </c>
      <c r="W64">
        <f t="shared" ref="W64:AN64" si="8">W61/W63</f>
        <v>0.1434652971648028</v>
      </c>
      <c r="X64">
        <f t="shared" si="8"/>
        <v>0.4897415026148848</v>
      </c>
      <c r="Y64">
        <f t="shared" si="8"/>
        <v>0.69304775695204657</v>
      </c>
      <c r="Z64">
        <f t="shared" si="8"/>
        <v>0.67365429593852366</v>
      </c>
      <c r="AA64">
        <f t="shared" si="8"/>
        <v>1.4473674369887928</v>
      </c>
      <c r="AB64">
        <f t="shared" si="8"/>
        <v>0.78270457979932206</v>
      </c>
      <c r="AC64">
        <f t="shared" si="8"/>
        <v>1.0092746747152175</v>
      </c>
      <c r="AD64">
        <f t="shared" si="8"/>
        <v>0</v>
      </c>
      <c r="AE64">
        <f t="shared" si="8"/>
        <v>0.61142804758605229</v>
      </c>
      <c r="AF64">
        <f t="shared" si="8"/>
        <v>0</v>
      </c>
      <c r="AG64">
        <f t="shared" si="8"/>
        <v>0.63836142477057345</v>
      </c>
      <c r="AH64">
        <f t="shared" si="8"/>
        <v>8.8531291957388333E-2</v>
      </c>
      <c r="AI64">
        <f t="shared" si="8"/>
        <v>0.36591733948954625</v>
      </c>
      <c r="AJ64">
        <f t="shared" si="8"/>
        <v>0.92029944162748467</v>
      </c>
      <c r="AK64">
        <f t="shared" si="8"/>
        <v>0.53892343675081888</v>
      </c>
      <c r="AL64">
        <f t="shared" si="8"/>
        <v>1.4473674369887928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1276.7228495411468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215.19794574720419</v>
      </c>
      <c r="H67" s="6"/>
      <c r="U67" t="s">
        <v>162</v>
      </c>
      <c r="V67" s="82">
        <f>AA15*(1+0.17*(V61/AA16)^3.8)</f>
        <v>2.5165384711511485</v>
      </c>
      <c r="W67" s="82">
        <f t="shared" ref="W67:AN67" si="9">AB15*(1+0.17*(W61/AB16)^3.8)</f>
        <v>2.5002654770643451</v>
      </c>
      <c r="X67" s="82">
        <f t="shared" si="9"/>
        <v>2.5282009141032251</v>
      </c>
      <c r="Y67" s="82">
        <f t="shared" si="9"/>
        <v>3.9082632958543657</v>
      </c>
      <c r="Z67" s="82">
        <f t="shared" si="9"/>
        <v>2.5947217794034465</v>
      </c>
      <c r="AA67" s="82">
        <f t="shared" si="9"/>
        <v>4.2321614179868918</v>
      </c>
      <c r="AB67" s="82">
        <f t="shared" si="9"/>
        <v>2.6675177591940935</v>
      </c>
      <c r="AC67" s="82">
        <f t="shared" si="9"/>
        <v>2.9401741742678809</v>
      </c>
      <c r="AD67" s="82">
        <f t="shared" si="9"/>
        <v>2.5</v>
      </c>
      <c r="AE67" s="82">
        <f t="shared" si="9"/>
        <v>2.5655392227029274</v>
      </c>
      <c r="AF67" s="82">
        <f t="shared" si="9"/>
        <v>2.5</v>
      </c>
      <c r="AG67" s="82">
        <f t="shared" si="9"/>
        <v>2.5772044164046992</v>
      </c>
      <c r="AH67" s="82">
        <f t="shared" si="9"/>
        <v>3.7500635986704673</v>
      </c>
      <c r="AI67" s="82">
        <f t="shared" si="9"/>
        <v>2.5093163177079174</v>
      </c>
      <c r="AJ67" s="82">
        <f t="shared" si="9"/>
        <v>2.8099700493564397</v>
      </c>
      <c r="AK67" s="82">
        <f t="shared" si="9"/>
        <v>2.5405687660691738</v>
      </c>
      <c r="AL67" s="82">
        <f t="shared" si="9"/>
        <v>4.2321614179868918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979.48300522976956</v>
      </c>
      <c r="H68" s="6"/>
    </row>
    <row r="69" spans="6:40" x14ac:dyDescent="0.3">
      <c r="F69" s="4" t="s">
        <v>45</v>
      </c>
      <c r="G69" s="4">
        <f>Y61</f>
        <v>2079.1432708561397</v>
      </c>
      <c r="H69" s="6"/>
    </row>
    <row r="70" spans="6:40" x14ac:dyDescent="0.3">
      <c r="F70" s="4" t="s">
        <v>46</v>
      </c>
      <c r="G70" s="4">
        <f>Z61</f>
        <v>1347.3085918770473</v>
      </c>
      <c r="U70" s="41" t="s">
        <v>65</v>
      </c>
      <c r="V70">
        <f t="shared" ref="V70:V94" si="10">SUMPRODUCT($V$67:$AN$67,V36:AN36)</f>
        <v>15.057107237220322</v>
      </c>
      <c r="X70">
        <v>15.000195603366421</v>
      </c>
    </row>
    <row r="71" spans="6:40" x14ac:dyDescent="0.3">
      <c r="F71" s="4" t="s">
        <v>47</v>
      </c>
      <c r="G71" s="4">
        <f>AA61</f>
        <v>2171.0511554831892</v>
      </c>
      <c r="U71" s="41" t="s">
        <v>70</v>
      </c>
      <c r="V71">
        <f t="shared" si="10"/>
        <v>14.137296728882834</v>
      </c>
      <c r="X71">
        <v>13.75090229828113</v>
      </c>
    </row>
    <row r="72" spans="6:40" x14ac:dyDescent="0.3">
      <c r="F72" s="4" t="s">
        <v>48</v>
      </c>
      <c r="G72" s="4">
        <f>AB61</f>
        <v>2348.1137393979661</v>
      </c>
      <c r="U72" s="41" t="s">
        <v>75</v>
      </c>
      <c r="V72">
        <f t="shared" si="10"/>
        <v>14.451496675386011</v>
      </c>
      <c r="X72">
        <v>14.225219683523857</v>
      </c>
    </row>
    <row r="73" spans="6:40" x14ac:dyDescent="0.3">
      <c r="F73" s="4" t="s">
        <v>49</v>
      </c>
      <c r="G73" s="4">
        <f>AC61</f>
        <v>1009.2746747152175</v>
      </c>
      <c r="U73" s="41" t="s">
        <v>80</v>
      </c>
      <c r="V73">
        <f t="shared" si="10"/>
        <v>14.451498419688289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14.13729397813314</v>
      </c>
      <c r="X74">
        <v>13.805151472614</v>
      </c>
    </row>
    <row r="75" spans="6:40" x14ac:dyDescent="0.3">
      <c r="F75" s="4" t="s">
        <v>51</v>
      </c>
      <c r="G75" s="4">
        <f>AE61</f>
        <v>764.28505948256543</v>
      </c>
      <c r="U75" s="41" t="s">
        <v>88</v>
      </c>
      <c r="V75">
        <f t="shared" si="10"/>
        <v>14.451493924636317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14.451495668938593</v>
      </c>
      <c r="X76">
        <v>14.326575531725375</v>
      </c>
    </row>
    <row r="77" spans="6:40" x14ac:dyDescent="0.3">
      <c r="F77" s="4" t="s">
        <v>53</v>
      </c>
      <c r="G77" s="4">
        <f>AG61</f>
        <v>1276.7228495411468</v>
      </c>
      <c r="U77" s="41" t="s">
        <v>96</v>
      </c>
      <c r="V77">
        <f t="shared" si="10"/>
        <v>14.905392574151794</v>
      </c>
      <c r="X77">
        <v>13.750902037729439</v>
      </c>
    </row>
    <row r="78" spans="6:40" x14ac:dyDescent="0.3">
      <c r="F78" s="4" t="s">
        <v>54</v>
      </c>
      <c r="G78" s="4">
        <f>AH61</f>
        <v>177.06258391477667</v>
      </c>
      <c r="U78" s="41" t="s">
        <v>100</v>
      </c>
      <c r="V78">
        <f t="shared" si="10"/>
        <v>14.321292550474571</v>
      </c>
      <c r="X78">
        <v>13.750771910176033</v>
      </c>
    </row>
    <row r="79" spans="6:40" x14ac:dyDescent="0.3">
      <c r="F79" s="4" t="s">
        <v>55</v>
      </c>
      <c r="G79" s="4">
        <f>AI61</f>
        <v>731.83467897909247</v>
      </c>
      <c r="U79" s="41" t="s">
        <v>104</v>
      </c>
      <c r="V79">
        <f t="shared" si="10"/>
        <v>14.321294294776848</v>
      </c>
      <c r="X79">
        <v>13.801434953032715</v>
      </c>
    </row>
    <row r="80" spans="6:40" x14ac:dyDescent="0.3">
      <c r="F80" s="4" t="s">
        <v>56</v>
      </c>
      <c r="G80" s="4">
        <f>AJ61</f>
        <v>2070.6737436618405</v>
      </c>
      <c r="U80" s="41" t="s">
        <v>108</v>
      </c>
      <c r="V80">
        <f t="shared" si="10"/>
        <v>14.321289799724877</v>
      </c>
      <c r="X80">
        <v>13.808577453496937</v>
      </c>
    </row>
    <row r="81" spans="6:24" x14ac:dyDescent="0.3">
      <c r="F81" s="4" t="s">
        <v>57</v>
      </c>
      <c r="G81" s="4">
        <f>AK61</f>
        <v>1347.3085918770473</v>
      </c>
      <c r="U81" s="41" t="s">
        <v>112</v>
      </c>
      <c r="V81">
        <f t="shared" si="10"/>
        <v>14.321291544027154</v>
      </c>
      <c r="X81">
        <v>13.855684127365585</v>
      </c>
    </row>
    <row r="82" spans="6:24" x14ac:dyDescent="0.3">
      <c r="F82" s="4" t="s">
        <v>58</v>
      </c>
      <c r="G82" s="4">
        <f>AL61</f>
        <v>2171.0511554831892</v>
      </c>
      <c r="U82" s="41" t="s">
        <v>116</v>
      </c>
      <c r="V82">
        <f t="shared" si="10"/>
        <v>14.775188449240353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15.065539222702927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14.840118828513212</v>
      </c>
      <c r="X84">
        <v>13.696318465991869</v>
      </c>
    </row>
    <row r="85" spans="6:24" x14ac:dyDescent="0.3">
      <c r="U85" s="41" t="s">
        <v>128</v>
      </c>
      <c r="V85">
        <f t="shared" si="10"/>
        <v>14.072020232494555</v>
      </c>
      <c r="X85">
        <v>13.75056790087643</v>
      </c>
    </row>
    <row r="86" spans="6:24" x14ac:dyDescent="0.3">
      <c r="U86" s="41" t="s">
        <v>132</v>
      </c>
      <c r="V86">
        <f t="shared" si="10"/>
        <v>14.386220178997734</v>
      </c>
      <c r="X86">
        <v>14.224885286119157</v>
      </c>
    </row>
    <row r="87" spans="6:24" x14ac:dyDescent="0.3">
      <c r="U87" s="41" t="s">
        <v>136</v>
      </c>
      <c r="V87">
        <f t="shared" si="10"/>
        <v>14.386221923300011</v>
      </c>
      <c r="X87">
        <v>14.271991959987805</v>
      </c>
    </row>
    <row r="88" spans="6:24" x14ac:dyDescent="0.3">
      <c r="U88" s="41" t="s">
        <v>140</v>
      </c>
      <c r="V88">
        <f t="shared" si="10"/>
        <v>14.072014769435757</v>
      </c>
      <c r="X88">
        <v>11.68222407686552</v>
      </c>
    </row>
    <row r="89" spans="6:24" x14ac:dyDescent="0.3">
      <c r="U89" s="41" t="s">
        <v>143</v>
      </c>
      <c r="V89">
        <f t="shared" si="10"/>
        <v>14.256016054086292</v>
      </c>
      <c r="X89">
        <v>13.753993881759367</v>
      </c>
    </row>
    <row r="90" spans="6:24" x14ac:dyDescent="0.3">
      <c r="U90" s="41" t="s">
        <v>145</v>
      </c>
      <c r="V90">
        <f t="shared" si="10"/>
        <v>14.256017798388569</v>
      </c>
      <c r="X90">
        <v>13.801100555628015</v>
      </c>
    </row>
    <row r="91" spans="6:24" x14ac:dyDescent="0.3">
      <c r="U91" s="41" t="s">
        <v>148</v>
      </c>
      <c r="V91">
        <f t="shared" si="10"/>
        <v>14.709914703601772</v>
      </c>
      <c r="X91">
        <v>13.225427061632079</v>
      </c>
    </row>
    <row r="92" spans="6:24" x14ac:dyDescent="0.3">
      <c r="U92" s="41" t="s">
        <v>150</v>
      </c>
      <c r="V92">
        <f t="shared" si="10"/>
        <v>15.000265477064346</v>
      </c>
      <c r="X92">
        <v>15.239521451121469</v>
      </c>
    </row>
    <row r="93" spans="6:24" x14ac:dyDescent="0.3">
      <c r="U93" s="41" t="s">
        <v>152</v>
      </c>
      <c r="V93">
        <f t="shared" si="10"/>
        <v>14.232161417986891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13.941810644524317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2.5165384711511485</v>
      </c>
      <c r="K97" s="4" t="s">
        <v>61</v>
      </c>
      <c r="L97" s="76">
        <f>MIN(N36:N43)</f>
        <v>14.13729397813314</v>
      </c>
      <c r="M97" s="135" t="s">
        <v>11</v>
      </c>
      <c r="N97" s="4">
        <v>15</v>
      </c>
      <c r="O97" s="4">
        <v>99999</v>
      </c>
      <c r="P97" s="76">
        <f>L97</f>
        <v>14.13729397813314</v>
      </c>
      <c r="Q97" s="76">
        <f>L98</f>
        <v>14.321289799724877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2.5002654770643451</v>
      </c>
      <c r="K98" s="4" t="s">
        <v>66</v>
      </c>
      <c r="L98" s="76">
        <f>MIN(N44:N49)</f>
        <v>14.321289799724877</v>
      </c>
      <c r="M98" s="135" t="s">
        <v>12</v>
      </c>
      <c r="N98" s="4">
        <v>99999</v>
      </c>
      <c r="O98" s="4">
        <v>15</v>
      </c>
      <c r="P98" s="76">
        <f>L99</f>
        <v>14.072014769435757</v>
      </c>
      <c r="Q98" s="76">
        <f>L100</f>
        <v>13.941810644524317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2.5282009141032251</v>
      </c>
      <c r="K99" s="4" t="s">
        <v>71</v>
      </c>
      <c r="L99" s="76">
        <f>MIN(N50:N54)</f>
        <v>14.072014769435757</v>
      </c>
      <c r="M99" s="135" t="s">
        <v>13</v>
      </c>
      <c r="N99" s="76">
        <f>L101</f>
        <v>14.905392574151794</v>
      </c>
      <c r="O99" s="76">
        <f>L102</f>
        <v>14.072014769435757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3.9082632958543657</v>
      </c>
      <c r="K100" s="4" t="s">
        <v>76</v>
      </c>
      <c r="L100" s="76">
        <f>MIN(N55:N60)</f>
        <v>13.941810644524317</v>
      </c>
      <c r="M100" s="135" t="s">
        <v>14</v>
      </c>
      <c r="N100" s="76">
        <f>L104</f>
        <v>14.775188449240353</v>
      </c>
      <c r="O100" s="76">
        <f>L105</f>
        <v>13.941810644524317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2.5947217794034465</v>
      </c>
      <c r="K101" s="4" t="s">
        <v>252</v>
      </c>
      <c r="L101" s="76">
        <f>J104+J103+J102+J107+J106</f>
        <v>14.905392574151794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4.2321614179868918</v>
      </c>
      <c r="K102" s="4" t="s">
        <v>253</v>
      </c>
      <c r="L102" s="76">
        <f>J104+J103+J102+J113</f>
        <v>14.072014769435757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2.6675177591940935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2.9401741742678809</v>
      </c>
      <c r="K104" s="4" t="s">
        <v>255</v>
      </c>
      <c r="L104" s="76">
        <f>J111+J103+J102+J107+J106</f>
        <v>14.775188449240353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13.941810644524317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2.5655392227029274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2.5772044164046992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3.7500635986704673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2.5093163177079174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2.8099700493564397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2.5405687660691738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4.2321614179868918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2024-01-07T17:24:35Z</dcterms:modified>
</cp:coreProperties>
</file>