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0\"/>
    </mc:Choice>
  </mc:AlternateContent>
  <xr:revisionPtr revIDLastSave="0" documentId="13_ncr:1_{8174C99D-418A-4E46-8EB3-76D8F4D73F08}" xr6:coauthVersionLast="47" xr6:coauthVersionMax="47" xr10:uidLastSave="{00000000-0000-0000-0000-000000000000}"/>
  <bookViews>
    <workbookView xWindow="-1332" yWindow="960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ng" localSheetId="1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eg" localSheetId="1" hidden="1">1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um" localSheetId="1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opt" localSheetId="1" hidden="1">'Trip Length Frequency'!$I$28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typ" localSheetId="1" hidden="1">1</definedName>
    <definedName name="solver_val" localSheetId="4" hidden="1">0</definedName>
    <definedName name="solver_val" localSheetId="3" hidden="1">0</definedName>
    <definedName name="solver_val" localSheetId="1" hidden="1">0</definedName>
    <definedName name="solver_ver" localSheetId="4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T8" i="5" l="1"/>
  <c r="BD8" i="5"/>
  <c r="AJ8" i="5"/>
  <c r="P8" i="5"/>
  <c r="D37" i="7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98" i="7"/>
  <c r="Q97" i="7" s="1"/>
  <c r="L100" i="7"/>
  <c r="Q98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7" i="4"/>
  <c r="T88" i="4" l="1"/>
  <c r="T89" i="4"/>
  <c r="V91" i="4"/>
  <c r="V92" i="4" s="1"/>
  <c r="S87" i="4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/>
  <c r="T92" i="4" s="1"/>
  <c r="S91" i="4" l="1"/>
  <c r="S92" i="4" s="1"/>
  <c r="X87" i="4"/>
  <c r="Y87" i="4" s="1"/>
  <c r="S98" i="4" s="1"/>
  <c r="J38" i="5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I28" i="7" s="1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G27" i="7" s="1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T37" i="5"/>
  <c r="U37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G28" i="7" s="1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F27" i="7" s="1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I26" i="7" s="1"/>
  <c r="BF49" i="5"/>
  <c r="BP41" i="5"/>
  <c r="BP42" i="5" s="1"/>
  <c r="BC41" i="5"/>
  <c r="BC42" i="5" s="1"/>
  <c r="BC48" i="5" s="1"/>
  <c r="BH36" i="5"/>
  <c r="BI36" i="5" s="1"/>
  <c r="AT158" i="5"/>
  <c r="AT136" i="5"/>
  <c r="H27" i="7" s="1"/>
  <c r="AT147" i="5"/>
  <c r="AT135" i="5"/>
  <c r="H26" i="7" s="1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I27" i="7" s="1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G26" i="7" s="1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H28" i="7" s="1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F28" i="7" s="1"/>
  <c r="AR159" i="5"/>
  <c r="AR148" i="5"/>
  <c r="AR156" i="5"/>
  <c r="AR145" i="5"/>
  <c r="AR134" i="5"/>
  <c r="F25" i="7" s="1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I25" i="7" s="1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G25" i="7" s="1"/>
  <c r="AR157" i="5"/>
  <c r="AR135" i="5"/>
  <c r="F26" i="7" s="1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H25" i="7" s="1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l="1"/>
  <c r="T44" i="7" s="1"/>
  <c r="I60" i="7"/>
  <c r="T50" i="7" s="1"/>
  <c r="T55" i="7"/>
  <c r="I61" i="7"/>
  <c r="H158" i="5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G156" i="5"/>
  <c r="G145" i="5"/>
  <c r="P145" i="5"/>
  <c r="P134" i="5"/>
  <c r="P156" i="5"/>
  <c r="T114" i="5"/>
  <c r="U114" i="5" s="1"/>
  <c r="P123" i="5"/>
  <c r="T36" i="7" l="1"/>
  <c r="I58" i="7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<sst xmlns="http://schemas.openxmlformats.org/spreadsheetml/2006/main" count="2044" uniqueCount="259">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</sst>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14.13729397813314</v>
      </c>
      <c r="L28" s="147">
        <v>14.321289799724877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14.072014769435757</v>
      </c>
      <c r="L29" s="147">
        <v>13.941810644524317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14.905392574151794</v>
      </c>
      <c r="J30" s="4">
        <v>14.072014769435757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14.775188449240353</v>
      </c>
      <c r="J31" s="4">
        <v>13.941810644524317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14.422798285272513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2.9204365290057867E-11</v>
      </c>
      <c r="V44" s="215">
        <f t="shared" si="1"/>
        <v>2.0732241327060051E-11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3.2977561866959521E-11</v>
      </c>
      <c r="V45" s="215">
        <f t="shared" si="1"/>
        <v>4.2018320087921913E-11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6.9772818965854641E-12</v>
      </c>
      <c r="T46" s="215">
        <f t="shared" si="1"/>
        <v>3.2977561866959521E-11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8.8958981384235219E-12</v>
      </c>
      <c r="T47" s="215">
        <f t="shared" si="1"/>
        <v>4.2018320087921913E-11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2.9204365290057867E-11</v>
      </c>
      <c r="V53" s="216">
        <f t="shared" si="2"/>
        <v>2.0732241327060051E-11</v>
      </c>
      <c r="W53" s="165">
        <f>N40</f>
        <v>2050</v>
      </c>
      <c r="X53" s="165">
        <f>SUM(S53:V53)</f>
        <v>5.5784513896987426E-11</v>
      </c>
      <c r="Y53" s="129">
        <f>W53/X53</f>
        <v>36748550032820.266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3.2977561866959521E-11</v>
      </c>
      <c r="V54" s="216">
        <f t="shared" si="2"/>
        <v>4.2018320087921913E-11</v>
      </c>
      <c r="W54" s="165">
        <f>N41</f>
        <v>2050</v>
      </c>
      <c r="X54" s="165">
        <f>SUM(S54:V54)</f>
        <v>8.0843789234750948E-11</v>
      </c>
      <c r="Y54" s="129">
        <f>W54/X54</f>
        <v>25357544709430.828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6.9772818965854641E-12</v>
      </c>
      <c r="T55" s="216">
        <f t="shared" si="2"/>
        <v>3.2977561866959521E-11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4.5802751043414495E-11</v>
      </c>
      <c r="Y55" s="129">
        <f>W55/X55</f>
        <v>23011718204458.023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8.8958981384235219E-12</v>
      </c>
      <c r="T56" s="216">
        <f t="shared" si="2"/>
        <v>4.2018320087921913E-11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5.6762125506214946E-11</v>
      </c>
      <c r="Y56" s="129">
        <f>W56/X56</f>
        <v>19520058315622.516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2.1721087314878492E-11</v>
      </c>
      <c r="T58" s="165">
        <f>SUM(T53:T56)</f>
        <v>8.0843789234750948E-11</v>
      </c>
      <c r="U58" s="165">
        <f>SUM(U53:U56)</f>
        <v>6.8029834436886883E-11</v>
      </c>
      <c r="V58" s="165">
        <f>SUM(V53:V56)</f>
        <v>6.8598468694851459E-11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94378332460170.75</v>
      </c>
      <c r="T59" s="120">
        <f>T57/T58</f>
        <v>25357544709430.828</v>
      </c>
      <c r="U59" s="120">
        <f>U57/U58</f>
        <v>15493202485709.77</v>
      </c>
      <c r="V59" s="120">
        <f>V57/V58</f>
        <v>16151964046438.824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551.91573745577705</v>
      </c>
      <c r="T64" s="216">
        <f t="shared" si="3"/>
        <v>0</v>
      </c>
      <c r="U64" s="216">
        <f t="shared" si="3"/>
        <v>452.46914490550068</v>
      </c>
      <c r="V64" s="216">
        <f t="shared" si="3"/>
        <v>334.86641651676706</v>
      </c>
      <c r="W64" s="165">
        <f>W53</f>
        <v>2050</v>
      </c>
      <c r="X64" s="165">
        <f>SUM(S64:V64)</f>
        <v>1339.2512988780447</v>
      </c>
      <c r="Y64" s="129">
        <f>W64/X64</f>
        <v>1.5307060009703808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148.28857030589703</v>
      </c>
      <c r="U65" s="216">
        <f t="shared" si="3"/>
        <v>510.92804348982497</v>
      </c>
      <c r="V65" s="216">
        <f t="shared" si="3"/>
        <v>678.67839535187295</v>
      </c>
      <c r="W65" s="165">
        <f>W54</f>
        <v>2050</v>
      </c>
      <c r="X65" s="165">
        <f>SUM(S65:V65)</f>
        <v>1337.8950091475949</v>
      </c>
      <c r="Y65" s="129">
        <f>W65/X65</f>
        <v>1.5322577526513865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658.50423050427366</v>
      </c>
      <c r="T66" s="216">
        <f t="shared" si="3"/>
        <v>836.22999944944718</v>
      </c>
      <c r="U66" s="216">
        <f t="shared" si="3"/>
        <v>90.6028116046745</v>
      </c>
      <c r="V66" s="216">
        <f t="shared" si="3"/>
        <v>0</v>
      </c>
      <c r="W66" s="165">
        <f>W55</f>
        <v>1054</v>
      </c>
      <c r="X66" s="165">
        <f>SUM(S66:V66)</f>
        <v>1585.3370415583954</v>
      </c>
      <c r="Y66" s="129">
        <f>W66/X66</f>
        <v>0.66484285194264559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839.58003203994917</v>
      </c>
      <c r="T67" s="216">
        <f t="shared" si="3"/>
        <v>1065.4814302446555</v>
      </c>
      <c r="U67" s="216">
        <f t="shared" si="3"/>
        <v>0</v>
      </c>
      <c r="V67" s="216">
        <f t="shared" si="3"/>
        <v>94.455188131360131</v>
      </c>
      <c r="W67" s="165">
        <f>W56</f>
        <v>1108</v>
      </c>
      <c r="X67" s="165">
        <f>SUM(S67:V67)</f>
        <v>1999.5166504159647</v>
      </c>
      <c r="Y67" s="129">
        <f>W67/X67</f>
        <v>0.55413392019991425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2049.9999999999995</v>
      </c>
      <c r="U69" s="165">
        <f>SUM(U64:U67)</f>
        <v>1054.0000000000002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1.0000000000000002</v>
      </c>
      <c r="U70" s="120">
        <f>U68/U69</f>
        <v>0.99999999999999978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844.82073135355108</v>
      </c>
      <c r="T75" s="216">
        <f t="shared" si="4"/>
        <v>0</v>
      </c>
      <c r="U75" s="216">
        <f t="shared" si="4"/>
        <v>692.59723536078673</v>
      </c>
      <c r="V75" s="216">
        <f t="shared" si="4"/>
        <v>512.58203328566242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227.2163114808009</v>
      </c>
      <c r="U76" s="216">
        <f t="shared" si="4"/>
        <v>782.87345568428907</v>
      </c>
      <c r="V76" s="216">
        <f t="shared" si="4"/>
        <v>1039.9102328349099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437.80183062475857</v>
      </c>
      <c r="T77" s="216">
        <f t="shared" si="4"/>
        <v>555.96153771396746</v>
      </c>
      <c r="U77" s="216">
        <f t="shared" si="4"/>
        <v>60.236631661274018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465.23977447586662</v>
      </c>
      <c r="T78" s="216">
        <f t="shared" si="4"/>
        <v>590.41940184168243</v>
      </c>
      <c r="U78" s="216">
        <f t="shared" si="4"/>
        <v>0</v>
      </c>
      <c r="V78" s="216">
        <f t="shared" si="4"/>
        <v>52.340823682451003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1747.8623364541763</v>
      </c>
      <c r="T80" s="165">
        <f>SUM(T75:T78)</f>
        <v>1373.5972510364509</v>
      </c>
      <c r="U80" s="165">
        <f>SUM(U75:U78)</f>
        <v>1535.7073227063499</v>
      </c>
      <c r="V80" s="165">
        <f>SUM(V75:V78)</f>
        <v>1604.8330898030233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1.1728612472757776</v>
      </c>
      <c r="T81" s="120">
        <f>T79/T80</f>
        <v>1.4924316414095675</v>
      </c>
      <c r="U81" s="120">
        <f>U79/U80</f>
        <v>0.68632869324511292</v>
      </c>
      <c r="V81" s="120">
        <f>V79/V80</f>
        <v>0.69041447801652422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990.85749669976053</v>
      </c>
      <c r="T86" s="131">
        <f t="shared" si="5"/>
        <v>0</v>
      </c>
      <c r="U86" s="131">
        <f t="shared" si="5"/>
        <v>475.34935549034668</v>
      </c>
      <c r="V86" s="131">
        <f t="shared" si="5"/>
        <v>353.89405695156927</v>
      </c>
      <c r="W86" s="165">
        <f>W75</f>
        <v>2050</v>
      </c>
      <c r="X86" s="165">
        <f>SUM(S86:V86)</f>
        <v>1820.1009091416763</v>
      </c>
      <c r="Y86" s="129">
        <f>W86/X86</f>
        <v>1.1263111785196238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339.10481269831922</v>
      </c>
      <c r="U87" s="131">
        <f t="shared" si="5"/>
        <v>537.30851581608397</v>
      </c>
      <c r="V87" s="131">
        <f t="shared" si="5"/>
        <v>717.96908058675649</v>
      </c>
      <c r="W87" s="165">
        <f>W76</f>
        <v>2050</v>
      </c>
      <c r="X87" s="165">
        <f>SUM(S87:V87)</f>
        <v>1594.3824091011597</v>
      </c>
      <c r="Y87" s="129">
        <f>W87/X87</f>
        <v>1.2857643111828465</v>
      </c>
    </row>
    <row r="88" spans="17:25" ht="15.6" x14ac:dyDescent="0.3">
      <c r="Q88" s="128"/>
      <c r="R88" s="131">
        <v>3</v>
      </c>
      <c r="S88" s="131">
        <f t="shared" si="5"/>
        <v>513.48080112617299</v>
      </c>
      <c r="T88" s="131">
        <f t="shared" si="5"/>
        <v>829.73459029104367</v>
      </c>
      <c r="U88" s="131">
        <f t="shared" si="5"/>
        <v>41.342128693569393</v>
      </c>
      <c r="V88" s="131">
        <f t="shared" si="5"/>
        <v>0</v>
      </c>
      <c r="W88" s="165">
        <f>W77</f>
        <v>1054</v>
      </c>
      <c r="X88" s="165">
        <f>SUM(S88:V88)</f>
        <v>1384.5575201107861</v>
      </c>
      <c r="Y88" s="129">
        <f>W88/X88</f>
        <v>0.76125403581330708</v>
      </c>
    </row>
    <row r="89" spans="17:25" ht="15.6" x14ac:dyDescent="0.3">
      <c r="Q89" s="128"/>
      <c r="R89" s="131">
        <v>4</v>
      </c>
      <c r="S89" s="131">
        <f t="shared" si="5"/>
        <v>545.66170217406636</v>
      </c>
      <c r="T89" s="131">
        <f t="shared" si="5"/>
        <v>881.16059701063716</v>
      </c>
      <c r="U89" s="131">
        <f t="shared" si="5"/>
        <v>0</v>
      </c>
      <c r="V89" s="131">
        <f t="shared" si="5"/>
        <v>36.13686246167434</v>
      </c>
      <c r="W89" s="165">
        <f>W78</f>
        <v>1108</v>
      </c>
      <c r="X89" s="165">
        <f>SUM(S89:V89)</f>
        <v>1462.9591616463779</v>
      </c>
      <c r="Y89" s="129">
        <f>W89/X89</f>
        <v>0.75736905653134179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1116.0138748529116</v>
      </c>
      <c r="T97" s="131">
        <f t="shared" si="6"/>
        <v>0</v>
      </c>
      <c r="U97" s="131">
        <f t="shared" si="6"/>
        <v>535.39129279087604</v>
      </c>
      <c r="V97" s="131">
        <f t="shared" si="6"/>
        <v>398.59483235621286</v>
      </c>
      <c r="W97" s="165">
        <f>W86</f>
        <v>2050</v>
      </c>
      <c r="X97" s="165">
        <f>SUM(S97:V97)</f>
        <v>2050.0000000000005</v>
      </c>
      <c r="Y97" s="129">
        <f>W97/X97</f>
        <v>0.99999999999999978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436.00886591784257</v>
      </c>
      <c r="U98" s="131">
        <f t="shared" si="6"/>
        <v>690.85211373094478</v>
      </c>
      <c r="V98" s="131">
        <f t="shared" si="6"/>
        <v>923.13902035121259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390.88933216994928</v>
      </c>
      <c r="T99" s="131">
        <f t="shared" si="6"/>
        <v>631.63880551295779</v>
      </c>
      <c r="U99" s="131">
        <f t="shared" si="6"/>
        <v>31.471862317092825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413.26728856085867</v>
      </c>
      <c r="T100" s="131">
        <f t="shared" si="6"/>
        <v>667.36377001054018</v>
      </c>
      <c r="U100" s="131">
        <f t="shared" si="6"/>
        <v>0</v>
      </c>
      <c r="V100" s="131">
        <f t="shared" si="6"/>
        <v>27.368941428601158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1920.1704955837195</v>
      </c>
      <c r="T102" s="165">
        <f>SUM(T97:T100)</f>
        <v>1735.0114414413406</v>
      </c>
      <c r="U102" s="165">
        <f>SUM(U97:U100)</f>
        <v>1257.7152688389137</v>
      </c>
      <c r="V102" s="165">
        <f>SUM(V97:V100)</f>
        <v>1349.1027941360267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1.0676135294833875</v>
      </c>
      <c r="T103" s="120">
        <f>T101/T102</f>
        <v>1.1815484042554707</v>
      </c>
      <c r="U103" s="120">
        <f>U101/U102</f>
        <v>0.83802751394838537</v>
      </c>
      <c r="V103" s="120">
        <f>V101/V102</f>
        <v>0.82128656527582811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1191.4715118841484</v>
      </c>
      <c r="T108" s="131">
        <f t="shared" ref="T108:V108" si="7">T97*T$103</f>
        <v>0</v>
      </c>
      <c r="U108" s="131">
        <f t="shared" si="7"/>
        <v>448.67263408714996</v>
      </c>
      <c r="V108" s="131">
        <f t="shared" si="7"/>
        <v>327.3605808025286</v>
      </c>
      <c r="W108" s="165">
        <f>W97</f>
        <v>2050</v>
      </c>
      <c r="X108" s="165">
        <f>SUM(S108:V108)</f>
        <v>1967.5047267738269</v>
      </c>
      <c r="Y108" s="129">
        <f>W108/X108</f>
        <v>1.0419288818489616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515.16557976646436</v>
      </c>
      <c r="U109" s="131">
        <f t="shared" si="8"/>
        <v>578.95307937593088</v>
      </c>
      <c r="V109" s="131">
        <f t="shared" si="8"/>
        <v>758.16167529634015</v>
      </c>
      <c r="W109" s="165">
        <f>W98</f>
        <v>2050</v>
      </c>
      <c r="X109" s="165">
        <f>SUM(S109:V109)</f>
        <v>1852.2803344387353</v>
      </c>
      <c r="Y109" s="129">
        <f>W109/X109</f>
        <v>1.1067439209309407</v>
      </c>
    </row>
    <row r="110" spans="17:25" ht="15.6" x14ac:dyDescent="0.3">
      <c r="Q110" s="70"/>
      <c r="R110" s="131">
        <v>3</v>
      </c>
      <c r="S110" s="131">
        <f t="shared" ref="S110:V110" si="9">S99*S$103</f>
        <v>417.31873955536378</v>
      </c>
      <c r="T110" s="131">
        <f t="shared" si="9"/>
        <v>746.31182271966691</v>
      </c>
      <c r="U110" s="131">
        <f t="shared" si="9"/>
        <v>26.374286536919172</v>
      </c>
      <c r="V110" s="131">
        <f t="shared" si="9"/>
        <v>0</v>
      </c>
      <c r="W110" s="165">
        <f>W99</f>
        <v>1054</v>
      </c>
      <c r="X110" s="165">
        <f>SUM(S110:V110)</f>
        <v>1190.0048488119498</v>
      </c>
      <c r="Y110" s="129">
        <f>W110/X110</f>
        <v>0.88571067676931625</v>
      </c>
    </row>
    <row r="111" spans="17:25" ht="15.6" x14ac:dyDescent="0.3">
      <c r="Q111" s="70"/>
      <c r="R111" s="131">
        <v>4</v>
      </c>
      <c r="S111" s="131">
        <f t="shared" ref="S111:V111" si="10">S100*S$103</f>
        <v>441.20974856048792</v>
      </c>
      <c r="T111" s="131">
        <f t="shared" si="10"/>
        <v>788.52259751386873</v>
      </c>
      <c r="U111" s="131">
        <f t="shared" si="10"/>
        <v>0</v>
      </c>
      <c r="V111" s="131">
        <f t="shared" si="10"/>
        <v>22.477743901131159</v>
      </c>
      <c r="W111" s="165">
        <f>W100</f>
        <v>1108</v>
      </c>
      <c r="X111" s="165">
        <f>SUM(S111:V111)</f>
        <v>1252.2100899754878</v>
      </c>
      <c r="Y111" s="129">
        <f>W111/X111</f>
        <v>0.88483554706198642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1054.0000000000002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0.99999999999999978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14.422798285272513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2.9204365290057867E-11</v>
      </c>
      <c r="H7" s="132">
        <f>'Trip Length Frequency'!V44</f>
        <v>2.0732241327060051E-11</v>
      </c>
      <c r="I7" s="120">
        <f>SUMPRODUCT(E18:H18,E7:H7)</f>
        <v>6.5740934329836011E-8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2.9204365290057867E-11</v>
      </c>
      <c r="R7" s="132">
        <f t="shared" si="0"/>
        <v>2.0732241327060051E-11</v>
      </c>
      <c r="S7" s="120">
        <f>SUMPRODUCT(O18:R18,O7:R7)</f>
        <v>1.0015819127421943E-7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2.9204365290057867E-11</v>
      </c>
      <c r="AB7" s="132">
        <f t="shared" si="1"/>
        <v>2.0732241327060051E-11</v>
      </c>
      <c r="AC7" s="120">
        <f>SUMPRODUCT(Y18:AB18,Y7:AB7)</f>
        <v>1.0015819127421943E-7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2.9204365290057867E-11</v>
      </c>
      <c r="AL7" s="132">
        <f t="shared" si="2"/>
        <v>2.0732241327060051E-11</v>
      </c>
      <c r="AM7" s="120">
        <f>SUMPRODUCT(AI18:AL18,AI7:AL7)</f>
        <v>1.134728500659704E-7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2.9204365290057867E-11</v>
      </c>
      <c r="AV7" s="132">
        <f t="shared" si="3"/>
        <v>2.0732241327060051E-11</v>
      </c>
      <c r="AW7" s="120">
        <f>SUMPRODUCT(AS18:AV18,AS7:AV7)</f>
        <v>1.2089242673309328E-7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2.9204365290057867E-11</v>
      </c>
      <c r="BF7" s="132">
        <f t="shared" si="4"/>
        <v>2.0732241327060051E-11</v>
      </c>
      <c r="BG7" s="120">
        <f>SUMPRODUCT(BC18:BF18,BC7:BF7)</f>
        <v>1.2887184787594503E-7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2.9204365290057867E-11</v>
      </c>
      <c r="BP7" s="132">
        <f t="shared" si="5"/>
        <v>2.0732241327060051E-11</v>
      </c>
      <c r="BQ7" s="120">
        <f>SUMPRODUCT(BM18:BP18,BM7:BP7)</f>
        <v>1.4577261815882504E-7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3.2977561866959521E-11</v>
      </c>
      <c r="H8" s="132">
        <f>'Trip Length Frequency'!V45</f>
        <v>4.2018320087921913E-11</v>
      </c>
      <c r="I8" s="120">
        <f>SUMPRODUCT(E18:H18,E8:H8)</f>
        <v>9.3302858788925309E-8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3.2977561866959521E-11</v>
      </c>
      <c r="R8" s="132">
        <f t="shared" si="0"/>
        <v>4.2018320087921913E-11</v>
      </c>
      <c r="S8" s="120">
        <f>SUMPRODUCT(O18:R18,O8:R8)</f>
        <v>1.4668246182602999E-7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3.2977561866959521E-11</v>
      </c>
      <c r="AB8" s="132">
        <f t="shared" si="1"/>
        <v>4.2018320087921913E-11</v>
      </c>
      <c r="AC8" s="120">
        <f>SUMPRODUCT(Y18:AB18,Y8:AB8)</f>
        <v>1.4668246182602999E-7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3.2977561866959521E-11</v>
      </c>
      <c r="AL8" s="132">
        <f t="shared" si="2"/>
        <v>4.2018320087921913E-11</v>
      </c>
      <c r="AM8" s="120">
        <f>SUMPRODUCT(AI18:AL18,AI8:AL8)</f>
        <v>1.6623246204850599E-7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3.2977561866959521E-11</v>
      </c>
      <c r="AV8" s="132">
        <f t="shared" si="3"/>
        <v>4.2018320087921913E-11</v>
      </c>
      <c r="AW8" s="120">
        <f>SUMPRODUCT(AS18:AV18,AS8:AV8)</f>
        <v>1.7712747932771415E-7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3.2977561866959521E-11</v>
      </c>
      <c r="BF8" s="132">
        <f t="shared" si="4"/>
        <v>4.2018320087921913E-11</v>
      </c>
      <c r="BG8" s="120">
        <f>SUMPRODUCT(BC18:BF18,BC8:BF8)</f>
        <v>1.8884515353215464E-7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3.2977561866959521E-11</v>
      </c>
      <c r="BP8" s="132">
        <f t="shared" si="5"/>
        <v>4.2018320087921913E-11</v>
      </c>
      <c r="BQ8" s="120">
        <f>SUMPRODUCT(BM18:BP18,BM8:BP8)</f>
        <v>2.1364005638638582E-7</v>
      </c>
      <c r="BS8" s="129"/>
    </row>
    <row r="9" spans="2:71" x14ac:dyDescent="0.3">
      <c r="C9" s="128"/>
      <c r="D9" s="4" t="s">
        <v>13</v>
      </c>
      <c r="E9" s="132">
        <f>'Trip Length Frequency'!S46</f>
        <v>6.9772818965854641E-12</v>
      </c>
      <c r="F9" s="132">
        <f>'Trip Length Frequency'!T46</f>
        <v>3.2977561866959521E-11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8.8071123988249676E-8</v>
      </c>
      <c r="K9" s="129"/>
      <c r="M9" s="128"/>
      <c r="N9" s="4" t="s">
        <v>13</v>
      </c>
      <c r="O9" s="132">
        <f t="shared" si="0"/>
        <v>6.9772818965854641E-12</v>
      </c>
      <c r="P9" s="132">
        <f t="shared" si="0"/>
        <v>3.2977561866959521E-11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7.517292695529603E-8</v>
      </c>
      <c r="U9" s="129"/>
      <c r="W9" s="128"/>
      <c r="X9" s="4" t="s">
        <v>13</v>
      </c>
      <c r="Y9" s="132">
        <f t="shared" si="1"/>
        <v>6.9772818965854641E-12</v>
      </c>
      <c r="Z9" s="132">
        <f t="shared" si="1"/>
        <v>3.2977561866959521E-11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7.517292695529603E-8</v>
      </c>
      <c r="AE9" s="129"/>
      <c r="AG9" s="128"/>
      <c r="AH9" s="4" t="s">
        <v>13</v>
      </c>
      <c r="AI9" s="132">
        <f t="shared" si="2"/>
        <v>6.9772818965854641E-12</v>
      </c>
      <c r="AJ9" s="132">
        <f t="shared" si="2"/>
        <v>3.2977561866959521E-11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8.5245548259907119E-8</v>
      </c>
      <c r="AO9" s="129"/>
      <c r="AQ9" s="128"/>
      <c r="AR9" s="4" t="s">
        <v>13</v>
      </c>
      <c r="AS9" s="132">
        <f t="shared" si="3"/>
        <v>6.9772818965854641E-12</v>
      </c>
      <c r="AT9" s="132">
        <f t="shared" si="3"/>
        <v>3.2977561866959521E-11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9.0867858877219697E-8</v>
      </c>
      <c r="AY9" s="129"/>
      <c r="BA9" s="128"/>
      <c r="BB9" s="4" t="s">
        <v>13</v>
      </c>
      <c r="BC9" s="132">
        <f t="shared" si="4"/>
        <v>6.9772818965854641E-12</v>
      </c>
      <c r="BD9" s="132">
        <f t="shared" si="4"/>
        <v>3.2977561866959521E-11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9.6921217863735978E-8</v>
      </c>
      <c r="BI9" s="129"/>
      <c r="BK9" s="128"/>
      <c r="BL9" s="4" t="s">
        <v>13</v>
      </c>
      <c r="BM9" s="132">
        <f t="shared" si="5"/>
        <v>6.9772818965854641E-12</v>
      </c>
      <c r="BN9" s="132">
        <f t="shared" si="5"/>
        <v>3.2977561866959521E-11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1.0969924358684054E-7</v>
      </c>
      <c r="BS9" s="129"/>
    </row>
    <row r="10" spans="2:71" x14ac:dyDescent="0.3">
      <c r="C10" s="128"/>
      <c r="D10" s="4" t="s">
        <v>14</v>
      </c>
      <c r="E10" s="132">
        <f>'Trip Length Frequency'!S47</f>
        <v>8.8958981384235219E-12</v>
      </c>
      <c r="F10" s="132">
        <f>'Trip Length Frequency'!T47</f>
        <v>4.2018320087921913E-11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1.1085362863010356E-7</v>
      </c>
      <c r="K10" s="129"/>
      <c r="M10" s="128"/>
      <c r="N10" s="4" t="s">
        <v>14</v>
      </c>
      <c r="O10" s="132">
        <f t="shared" si="0"/>
        <v>8.8958981384235219E-12</v>
      </c>
      <c r="P10" s="132">
        <f t="shared" si="0"/>
        <v>4.2018320087921913E-11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9.1762061198536497E-8</v>
      </c>
      <c r="U10" s="129"/>
      <c r="W10" s="128"/>
      <c r="X10" s="4" t="s">
        <v>14</v>
      </c>
      <c r="Y10" s="132">
        <f t="shared" si="1"/>
        <v>8.8958981384235219E-12</v>
      </c>
      <c r="Z10" s="132">
        <f t="shared" si="1"/>
        <v>4.2018320087921913E-11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9.1762061198536497E-8</v>
      </c>
      <c r="AE10" s="129"/>
      <c r="AG10" s="128"/>
      <c r="AH10" s="4" t="s">
        <v>14</v>
      </c>
      <c r="AI10" s="132">
        <f t="shared" si="2"/>
        <v>8.8958981384235219E-12</v>
      </c>
      <c r="AJ10" s="132">
        <f t="shared" si="2"/>
        <v>4.2018320087921913E-11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1.0407478367776791E-7</v>
      </c>
      <c r="AO10" s="129"/>
      <c r="AQ10" s="128"/>
      <c r="AR10" s="4" t="s">
        <v>14</v>
      </c>
      <c r="AS10" s="132">
        <f t="shared" si="3"/>
        <v>8.8958981384235219E-12</v>
      </c>
      <c r="AT10" s="132">
        <f t="shared" si="3"/>
        <v>4.2018320087921913E-11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1.1094903463597474E-7</v>
      </c>
      <c r="AY10" s="129"/>
      <c r="BA10" s="128"/>
      <c r="BB10" s="4" t="s">
        <v>14</v>
      </c>
      <c r="BC10" s="132">
        <f t="shared" si="4"/>
        <v>8.8958981384235219E-12</v>
      </c>
      <c r="BD10" s="132">
        <f t="shared" si="4"/>
        <v>4.2018320087921913E-11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1.1835143941240561E-7</v>
      </c>
      <c r="BI10" s="129"/>
      <c r="BK10" s="128"/>
      <c r="BL10" s="4" t="s">
        <v>14</v>
      </c>
      <c r="BM10" s="132">
        <f t="shared" si="5"/>
        <v>8.8958981384235219E-12</v>
      </c>
      <c r="BN10" s="132">
        <f t="shared" si="5"/>
        <v>4.2018320087921913E-11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1.339681714856508E-7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373.82843116207511</v>
      </c>
      <c r="F14" s="139">
        <f t="shared" si="6"/>
        <v>0</v>
      </c>
      <c r="G14" s="139">
        <f t="shared" si="6"/>
        <v>959.85663613529971</v>
      </c>
      <c r="H14" s="139">
        <f t="shared" si="6"/>
        <v>716.31493270262547</v>
      </c>
      <c r="I14" s="120">
        <v>2050</v>
      </c>
      <c r="J14" s="165">
        <f>SUM(E14:H14)</f>
        <v>2050.0000000000005</v>
      </c>
      <c r="K14" s="129">
        <f>I14/J14</f>
        <v>0.99999999999999978</v>
      </c>
      <c r="M14" s="128"/>
      <c r="N14" s="4" t="s">
        <v>11</v>
      </c>
      <c r="O14" s="139">
        <f t="shared" ref="O14:R17" si="7">$S14*(O$18*O7*1)/$S7</f>
        <v>169.55655614173011</v>
      </c>
      <c r="P14" s="139">
        <f t="shared" si="7"/>
        <v>0</v>
      </c>
      <c r="Q14" s="139">
        <f t="shared" si="7"/>
        <v>1222.8285269287862</v>
      </c>
      <c r="R14" s="139">
        <f t="shared" si="7"/>
        <v>794.36146808076398</v>
      </c>
      <c r="S14" s="120">
        <v>2186.7465511512801</v>
      </c>
      <c r="T14" s="165">
        <f>SUM(O14:R14)</f>
        <v>2186.7465511512805</v>
      </c>
      <c r="U14" s="129">
        <f>S14/T14</f>
        <v>0.99999999999999978</v>
      </c>
      <c r="W14" s="128"/>
      <c r="X14" s="4" t="s">
        <v>11</v>
      </c>
      <c r="Y14" s="139">
        <f>$AC14*(Y$18*Y7*1)/$AC7</f>
        <v>180.96974449599904</v>
      </c>
      <c r="Z14" s="139">
        <f t="shared" ref="Z14:AB14" si="8">$AC14*(Z$18*Z7*1)/$AC7</f>
        <v>0</v>
      </c>
      <c r="AA14" s="139">
        <f t="shared" si="8"/>
        <v>1305.1395423232336</v>
      </c>
      <c r="AB14" s="139">
        <f t="shared" si="8"/>
        <v>847.83151526077995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193.08121171608124</v>
      </c>
      <c r="AJ14" s="139">
        <f t="shared" ref="AJ14:AL14" si="9">$AM14*(AJ$18*AJ7*1)/$AM7</f>
        <v>0</v>
      </c>
      <c r="AK14" s="139">
        <f t="shared" si="9"/>
        <v>1393.299137246441</v>
      </c>
      <c r="AL14" s="139">
        <f t="shared" si="9"/>
        <v>906.00369099974466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206.2424639175054</v>
      </c>
      <c r="AT14" s="139">
        <f t="shared" ref="AT14:AV14" si="10">$AW14*(AT$18*AT7*1)/$AW7</f>
        <v>0</v>
      </c>
      <c r="AU14" s="139">
        <f t="shared" si="10"/>
        <v>1488.3629907828254</v>
      </c>
      <c r="AV14" s="139">
        <f t="shared" si="10"/>
        <v>968.33371009557504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220.43475732778049</v>
      </c>
      <c r="BD14" s="139">
        <f t="shared" ref="BD14:BF14" si="11">$BG14*(BD$18*BD7*1)/$BG7</f>
        <v>0</v>
      </c>
      <c r="BE14" s="139">
        <f t="shared" si="11"/>
        <v>1590.6496167467308</v>
      </c>
      <c r="BF14" s="139">
        <f t="shared" si="11"/>
        <v>1035.4510610016441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235.73924734925521</v>
      </c>
      <c r="BN14" s="139">
        <f t="shared" ref="BN14:BP14" si="12">$BQ14*(BN$18*BN7*1)/$BQ7</f>
        <v>0</v>
      </c>
      <c r="BO14" s="139">
        <f t="shared" si="12"/>
        <v>1700.7100443448785</v>
      </c>
      <c r="BP14" s="139">
        <f t="shared" si="12"/>
        <v>1107.7242877251801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263.39847098627871</v>
      </c>
      <c r="G15" s="139">
        <f t="shared" si="6"/>
        <v>763.6916901671301</v>
      </c>
      <c r="H15" s="139">
        <f t="shared" si="6"/>
        <v>1022.9098388465912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144.58546671016185</v>
      </c>
      <c r="Q15" s="139">
        <f t="shared" si="7"/>
        <v>942.85436569513888</v>
      </c>
      <c r="R15" s="139">
        <f t="shared" si="7"/>
        <v>1099.3067187459797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154.31780146856303</v>
      </c>
      <c r="AA15" s="139">
        <f t="shared" si="13"/>
        <v>1006.3197645637524</v>
      </c>
      <c r="AB15" s="139">
        <f t="shared" si="13"/>
        <v>1173.3032360476973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164.99073639257892</v>
      </c>
      <c r="AK15" s="139">
        <f t="shared" si="14"/>
        <v>1073.967813324824</v>
      </c>
      <c r="AL15" s="139">
        <f t="shared" si="14"/>
        <v>1253.4254902448642</v>
      </c>
      <c r="AM15" s="120">
        <v>2492.3840399622668</v>
      </c>
      <c r="AN15" s="165">
        <f>SUM(AI15:AL15)</f>
        <v>2492.3840399622673</v>
      </c>
      <c r="AO15" s="129">
        <f>AM15/AN15</f>
        <v>0.99999999999999978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176.39886615124328</v>
      </c>
      <c r="AU15" s="139">
        <f t="shared" si="15"/>
        <v>1147.0775693574126</v>
      </c>
      <c r="AV15" s="139">
        <f t="shared" si="15"/>
        <v>1339.4627292872501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188.69494948535174</v>
      </c>
      <c r="BE15" s="139">
        <f t="shared" si="16"/>
        <v>1225.7376018059654</v>
      </c>
      <c r="BF15" s="139">
        <f t="shared" si="16"/>
        <v>1432.1028837848382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201.94843215475316</v>
      </c>
      <c r="BO15" s="139">
        <f t="shared" si="17"/>
        <v>1310.3711371040833</v>
      </c>
      <c r="BP15" s="139">
        <f t="shared" si="17"/>
        <v>1531.8540101604769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171.17770628161401</v>
      </c>
      <c r="F16" s="139">
        <f t="shared" si="6"/>
        <v>809.05766497820684</v>
      </c>
      <c r="G16" s="139">
        <f t="shared" si="6"/>
        <v>73.764628740179035</v>
      </c>
      <c r="H16" s="139">
        <f t="shared" si="6"/>
        <v>0</v>
      </c>
      <c r="I16" s="120">
        <v>1054</v>
      </c>
      <c r="J16" s="165">
        <f>SUM(E16:H16)</f>
        <v>1053.9999999999998</v>
      </c>
      <c r="K16" s="129">
        <f>I16/J16</f>
        <v>1.0000000000000002</v>
      </c>
      <c r="M16" s="128"/>
      <c r="N16" s="4" t="s">
        <v>13</v>
      </c>
      <c r="O16" s="139">
        <f t="shared" si="7"/>
        <v>137.18785106930341</v>
      </c>
      <c r="P16" s="139">
        <f t="shared" si="7"/>
        <v>809.74765431800472</v>
      </c>
      <c r="Q16" s="139">
        <f t="shared" si="7"/>
        <v>166.0479592816038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145.00029321221706</v>
      </c>
      <c r="Z16" s="139">
        <f t="shared" si="18"/>
        <v>855.86038697188735</v>
      </c>
      <c r="AA16" s="139">
        <f t="shared" si="18"/>
        <v>175.50389918244153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153.11483823580605</v>
      </c>
      <c r="AJ16" s="139">
        <f t="shared" si="19"/>
        <v>905.92651994776338</v>
      </c>
      <c r="AK16" s="139">
        <f t="shared" si="19"/>
        <v>185.43365005241739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161.99388868355715</v>
      </c>
      <c r="AT16" s="139">
        <f t="shared" si="20"/>
        <v>959.47895295542401</v>
      </c>
      <c r="AU16" s="139">
        <f t="shared" si="20"/>
        <v>196.19878763501063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171.54543458678538</v>
      </c>
      <c r="BD16" s="139">
        <f t="shared" si="21"/>
        <v>1017.0432670332443</v>
      </c>
      <c r="BE16" s="139">
        <f t="shared" si="21"/>
        <v>207.74975999188001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181.82057380926025</v>
      </c>
      <c r="BN16" s="139">
        <f t="shared" si="22"/>
        <v>1078.9234220380731</v>
      </c>
      <c r="BO16" s="139">
        <f t="shared" si="22"/>
        <v>220.14474480835622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182.27768708446212</v>
      </c>
      <c r="F17" s="139">
        <f t="shared" si="6"/>
        <v>860.95884660818319</v>
      </c>
      <c r="G17" s="139">
        <f t="shared" si="6"/>
        <v>0</v>
      </c>
      <c r="H17" s="139">
        <f t="shared" si="6"/>
        <v>64.763466307354662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150.98298495786494</v>
      </c>
      <c r="P17" s="139">
        <f t="shared" si="7"/>
        <v>890.59173861095144</v>
      </c>
      <c r="Q17" s="139">
        <f t="shared" si="7"/>
        <v>0</v>
      </c>
      <c r="R17" s="139">
        <f t="shared" si="7"/>
        <v>131.15851453691431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159.95077089612789</v>
      </c>
      <c r="Z17" s="139">
        <f t="shared" si="23"/>
        <v>943.48932884257442</v>
      </c>
      <c r="AA17" s="139">
        <f t="shared" si="23"/>
        <v>0</v>
      </c>
      <c r="AB17" s="139">
        <f t="shared" si="23"/>
        <v>138.94880615603842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169.26212902015553</v>
      </c>
      <c r="AJ17" s="139">
        <f t="shared" si="24"/>
        <v>1000.8110743481419</v>
      </c>
      <c r="AK17" s="139">
        <f t="shared" si="24"/>
        <v>0</v>
      </c>
      <c r="AL17" s="139">
        <f t="shared" si="24"/>
        <v>147.27012314408734</v>
      </c>
      <c r="AM17" s="120">
        <v>1317.3433265123847</v>
      </c>
      <c r="AN17" s="165">
        <f>SUM(AI17:AL17)</f>
        <v>1317.3433265123849</v>
      </c>
      <c r="AO17" s="129">
        <f>AM17/AN17</f>
        <v>0.99999999999999978</v>
      </c>
      <c r="AQ17" s="128"/>
      <c r="AR17" s="4" t="s">
        <v>14</v>
      </c>
      <c r="AS17" s="139">
        <f t="shared" ref="AS17:AV17" si="25">$AW17*(AS$18*AS10*1)/$AW10</f>
        <v>179.46899594500189</v>
      </c>
      <c r="AT17" s="139">
        <f t="shared" si="25"/>
        <v>1062.2894405259287</v>
      </c>
      <c r="AU17" s="139">
        <f t="shared" si="25"/>
        <v>0</v>
      </c>
      <c r="AV17" s="139">
        <f t="shared" si="25"/>
        <v>156.24326115288869</v>
      </c>
      <c r="AW17" s="120">
        <v>1398.0016976238194</v>
      </c>
      <c r="AX17" s="165">
        <f>SUM(AS17:AV17)</f>
        <v>1398.0016976238192</v>
      </c>
      <c r="AY17" s="129">
        <f>AW17/AX17</f>
        <v>1.0000000000000002</v>
      </c>
      <c r="BA17" s="128"/>
      <c r="BB17" s="4" t="s">
        <v>14</v>
      </c>
      <c r="BC17" s="139">
        <f t="shared" ref="BC17:BF17" si="26">$BG17*(BC$18*BC10*1)/$BG10</f>
        <v>190.46069470534582</v>
      </c>
      <c r="BD17" s="139">
        <f t="shared" si="26"/>
        <v>1128.44978552865</v>
      </c>
      <c r="BE17" s="139">
        <f t="shared" si="26"/>
        <v>0</v>
      </c>
      <c r="BF17" s="139">
        <f t="shared" si="26"/>
        <v>165.88983204518655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202.29755317592722</v>
      </c>
      <c r="BN17" s="139">
        <f t="shared" si="27"/>
        <v>1199.6507690223641</v>
      </c>
      <c r="BO17" s="139">
        <f t="shared" si="27"/>
        <v>0</v>
      </c>
      <c r="BP17" s="139">
        <f t="shared" si="27"/>
        <v>176.26062867338061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727.28382452815117</v>
      </c>
      <c r="F19" s="165">
        <f>SUM(F14:F17)</f>
        <v>1933.4149825726688</v>
      </c>
      <c r="G19" s="165">
        <f>SUM(G14:G17)</f>
        <v>1797.3129550426088</v>
      </c>
      <c r="H19" s="165">
        <f>SUM(H14:H17)</f>
        <v>1803.9882378565715</v>
      </c>
      <c r="K19" s="129"/>
      <c r="M19" s="128"/>
      <c r="N19" s="120" t="s">
        <v>195</v>
      </c>
      <c r="O19" s="165">
        <f>SUM(O14:O17)</f>
        <v>457.7273921688984</v>
      </c>
      <c r="P19" s="165">
        <f>SUM(P14:P17)</f>
        <v>1844.924859639118</v>
      </c>
      <c r="Q19" s="165">
        <f>SUM(Q14:Q17)</f>
        <v>2331.7308519055287</v>
      </c>
      <c r="R19" s="165">
        <f>SUM(R14:R17)</f>
        <v>2024.826701363658</v>
      </c>
      <c r="U19" s="129"/>
      <c r="W19" s="128"/>
      <c r="X19" s="120" t="s">
        <v>195</v>
      </c>
      <c r="Y19" s="165">
        <f>SUM(Y14:Y17)</f>
        <v>485.92080860434396</v>
      </c>
      <c r="Z19" s="165">
        <f>SUM(Z14:Z17)</f>
        <v>1953.6675172830248</v>
      </c>
      <c r="AA19" s="165">
        <f>SUM(AA14:AA17)</f>
        <v>2486.963206069428</v>
      </c>
      <c r="AB19" s="165">
        <f>SUM(AB14:AB17)</f>
        <v>2160.0835574645157</v>
      </c>
      <c r="AE19" s="129"/>
      <c r="AG19" s="128"/>
      <c r="AH19" s="120" t="s">
        <v>195</v>
      </c>
      <c r="AI19" s="165">
        <f>SUM(AI14:AI17)</f>
        <v>515.45817897204279</v>
      </c>
      <c r="AJ19" s="165">
        <f>SUM(AJ14:AJ17)</f>
        <v>2071.7283306884842</v>
      </c>
      <c r="AK19" s="165">
        <f>SUM(AK14:AK17)</f>
        <v>2652.700600623682</v>
      </c>
      <c r="AL19" s="165">
        <f>SUM(AL14:AL17)</f>
        <v>2306.6993043886964</v>
      </c>
      <c r="AO19" s="129"/>
      <c r="AQ19" s="128"/>
      <c r="AR19" s="120" t="s">
        <v>195</v>
      </c>
      <c r="AS19" s="165">
        <f>SUM(AS14:AS17)</f>
        <v>547.70534854606444</v>
      </c>
      <c r="AT19" s="165">
        <f>SUM(AT14:AT17)</f>
        <v>2198.1672596325961</v>
      </c>
      <c r="AU19" s="165">
        <f>SUM(AU14:AU17)</f>
        <v>2831.6393477752486</v>
      </c>
      <c r="AV19" s="165">
        <f>SUM(AV14:AV17)</f>
        <v>2464.039700535714</v>
      </c>
      <c r="AY19" s="129"/>
      <c r="BA19" s="128"/>
      <c r="BB19" s="120" t="s">
        <v>195</v>
      </c>
      <c r="BC19" s="165">
        <f>SUM(BC14:BC17)</f>
        <v>582.44088661991168</v>
      </c>
      <c r="BD19" s="165">
        <f>SUM(BD14:BD17)</f>
        <v>2334.1880020472463</v>
      </c>
      <c r="BE19" s="165">
        <f>SUM(BE14:BE17)</f>
        <v>3024.1369785445763</v>
      </c>
      <c r="BF19" s="165">
        <f>SUM(BF14:BF17)</f>
        <v>2633.4437768316689</v>
      </c>
      <c r="BI19" s="129"/>
      <c r="BK19" s="128"/>
      <c r="BL19" s="120" t="s">
        <v>195</v>
      </c>
      <c r="BM19" s="165">
        <f>SUM(BM14:BM17)</f>
        <v>619.85737433444262</v>
      </c>
      <c r="BN19" s="165">
        <f>SUM(BN14:BN17)</f>
        <v>2480.5226232151904</v>
      </c>
      <c r="BO19" s="165">
        <f>SUM(BO14:BO17)</f>
        <v>3231.225926257318</v>
      </c>
      <c r="BP19" s="165">
        <f>SUM(BP14:BP17)</f>
        <v>2815.8389265590376</v>
      </c>
      <c r="BS19" s="129"/>
    </row>
    <row r="20" spans="3:71" x14ac:dyDescent="0.3">
      <c r="C20" s="128"/>
      <c r="D20" s="120" t="s">
        <v>194</v>
      </c>
      <c r="E20" s="120">
        <f>E18/E19</f>
        <v>2.8187069901217776</v>
      </c>
      <c r="F20" s="120">
        <f>F18/F19</f>
        <v>1.0603000486073606</v>
      </c>
      <c r="G20" s="120">
        <f>G18/G19</f>
        <v>0.58643098133959248</v>
      </c>
      <c r="H20" s="120">
        <f>H18/H19</f>
        <v>0.6141946919324055</v>
      </c>
      <c r="K20" s="129"/>
      <c r="M20" s="128"/>
      <c r="N20" s="120" t="s">
        <v>194</v>
      </c>
      <c r="O20" s="120">
        <f>O18/O19</f>
        <v>2.9013173073809142</v>
      </c>
      <c r="P20" s="120">
        <f>P18/P19</f>
        <v>0.89892864598759303</v>
      </c>
      <c r="Q20" s="120">
        <f>Q18/Q19</f>
        <v>0.82248387745377616</v>
      </c>
      <c r="R20" s="120">
        <f>R18/R19</f>
        <v>0.86670654859265606</v>
      </c>
      <c r="U20" s="129"/>
      <c r="W20" s="128"/>
      <c r="X20" s="120" t="s">
        <v>194</v>
      </c>
      <c r="Y20" s="120">
        <f>Y18/Y19</f>
        <v>2.7329811389972321</v>
      </c>
      <c r="Z20" s="120">
        <f>Z18/Z19</f>
        <v>0.84889357649282371</v>
      </c>
      <c r="AA20" s="120">
        <f>AA18/AA19</f>
        <v>0.77114572003857662</v>
      </c>
      <c r="AB20" s="120">
        <f>AB18/AB19</f>
        <v>0.81243642440252095</v>
      </c>
      <c r="AE20" s="129"/>
      <c r="AG20" s="128"/>
      <c r="AH20" s="120" t="s">
        <v>194</v>
      </c>
      <c r="AI20" s="120">
        <f>AI18/AI19</f>
        <v>2.916238934125126</v>
      </c>
      <c r="AJ20" s="120">
        <f>AJ18/AJ19</f>
        <v>0.90829548077766631</v>
      </c>
      <c r="AK20" s="120">
        <f>AK18/AK19</f>
        <v>0.81881419302693925</v>
      </c>
      <c r="AL20" s="120">
        <f>AL18/AL19</f>
        <v>0.86252110045331332</v>
      </c>
      <c r="AO20" s="129"/>
      <c r="AQ20" s="128"/>
      <c r="AR20" s="120" t="s">
        <v>194</v>
      </c>
      <c r="AS20" s="120">
        <f>AS18/AS19</f>
        <v>2.9232669647245038</v>
      </c>
      <c r="AT20" s="120">
        <f>AT18/AT19</f>
        <v>0.91276561929081912</v>
      </c>
      <c r="AU20" s="120">
        <f>AU18/AU19</f>
        <v>0.81707326861186047</v>
      </c>
      <c r="AV20" s="120">
        <f>AV18/AV19</f>
        <v>0.86053580498762383</v>
      </c>
      <c r="AY20" s="129"/>
      <c r="BA20" s="128"/>
      <c r="BB20" s="120" t="s">
        <v>194</v>
      </c>
      <c r="BC20" s="120">
        <f>BC18/BC19</f>
        <v>2.9300106735102953</v>
      </c>
      <c r="BD20" s="120">
        <f>BD18/BD19</f>
        <v>0.91709265428268949</v>
      </c>
      <c r="BE20" s="120">
        <f>BE18/BE19</f>
        <v>0.81539258144667659</v>
      </c>
      <c r="BF20" s="120">
        <f>BF18/BF19</f>
        <v>0.8586194706243252</v>
      </c>
      <c r="BI20" s="129"/>
      <c r="BK20" s="128"/>
      <c r="BL20" s="120" t="s">
        <v>194</v>
      </c>
      <c r="BM20" s="120">
        <f>BM18/BM19</f>
        <v>3.1141977301997925</v>
      </c>
      <c r="BN20" s="120">
        <f>BN18/BN19</f>
        <v>0.97703492204603848</v>
      </c>
      <c r="BO20" s="120">
        <f>BO18/BO19</f>
        <v>0.86302171127071337</v>
      </c>
      <c r="BP20" s="120">
        <f>BP18/BP19</f>
        <v>0.90862389952884459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1053.7128120227987</v>
      </c>
      <c r="F25" s="139">
        <f t="shared" si="28"/>
        <v>0</v>
      </c>
      <c r="G25" s="139">
        <f t="shared" si="28"/>
        <v>562.88966907414397</v>
      </c>
      <c r="H25" s="139">
        <f t="shared" si="28"/>
        <v>439.95682941787084</v>
      </c>
      <c r="I25" s="120">
        <f>I14</f>
        <v>2050</v>
      </c>
      <c r="J25" s="165">
        <f>SUM(E25:H25)</f>
        <v>2056.5593105148137</v>
      </c>
      <c r="K25" s="129">
        <f>I25/J25</f>
        <v>0.99681054152862159</v>
      </c>
      <c r="M25" s="128"/>
      <c r="N25" s="4" t="s">
        <v>11</v>
      </c>
      <c r="O25" s="139">
        <f t="shared" ref="O25:R28" si="29">O14*O$20</f>
        <v>491.93737091390523</v>
      </c>
      <c r="P25" s="139">
        <f t="shared" si="29"/>
        <v>0</v>
      </c>
      <c r="Q25" s="139">
        <f t="shared" si="29"/>
        <v>1005.7567482894774</v>
      </c>
      <c r="R25" s="139">
        <f t="shared" si="29"/>
        <v>688.47828633527422</v>
      </c>
      <c r="S25" s="120">
        <f>S14</f>
        <v>2186.7465511512801</v>
      </c>
      <c r="T25" s="165">
        <f>SUM(O25:R25)</f>
        <v>2186.1724055386567</v>
      </c>
      <c r="U25" s="129">
        <f>S25/T25</f>
        <v>1.0002626259535472</v>
      </c>
      <c r="W25" s="128"/>
      <c r="X25" s="4" t="s">
        <v>11</v>
      </c>
      <c r="Y25" s="139">
        <f>Y14*Y$20</f>
        <v>494.58689843671351</v>
      </c>
      <c r="Z25" s="139">
        <f t="shared" ref="Z25:AB25" si="30">Z14*Z$20</f>
        <v>0</v>
      </c>
      <c r="AA25" s="139">
        <f t="shared" si="30"/>
        <v>1006.4527721156684</v>
      </c>
      <c r="AB25" s="139">
        <f t="shared" si="30"/>
        <v>688.80920475423943</v>
      </c>
      <c r="AC25" s="120">
        <f>AC14</f>
        <v>2333.9408020800124</v>
      </c>
      <c r="AD25" s="165">
        <f>SUM(Y25:AB25)</f>
        <v>2189.8488753066213</v>
      </c>
      <c r="AE25" s="129">
        <f>AC25/AD25</f>
        <v>1.065799940990547</v>
      </c>
      <c r="AG25" s="128"/>
      <c r="AH25" s="4" t="s">
        <v>11</v>
      </c>
      <c r="AI25" s="139">
        <f t="shared" ref="AI25:AL28" si="31">AI14*AI$20</f>
        <v>563.07094705449254</v>
      </c>
      <c r="AJ25" s="139">
        <f t="shared" si="31"/>
        <v>0</v>
      </c>
      <c r="AK25" s="139">
        <f t="shared" si="31"/>
        <v>1140.8531087095753</v>
      </c>
      <c r="AL25" s="139">
        <f t="shared" si="31"/>
        <v>781.44730057586344</v>
      </c>
      <c r="AM25" s="120">
        <f>AM14</f>
        <v>2492.3840399622668</v>
      </c>
      <c r="AN25" s="165">
        <f>SUM(AI25:AL25)</f>
        <v>2485.3713563399315</v>
      </c>
      <c r="AO25" s="129">
        <f>AM25/AN25</f>
        <v>1.0028215838266772</v>
      </c>
      <c r="AQ25" s="128"/>
      <c r="AR25" s="4" t="s">
        <v>11</v>
      </c>
      <c r="AS25" s="139">
        <f t="shared" ref="AS25:AV28" si="32">AS14*AS$20</f>
        <v>602.90178149342898</v>
      </c>
      <c r="AT25" s="139">
        <f t="shared" si="32"/>
        <v>0</v>
      </c>
      <c r="AU25" s="139">
        <f t="shared" si="32"/>
        <v>1216.1016137598474</v>
      </c>
      <c r="AV25" s="139">
        <f t="shared" si="32"/>
        <v>833.28582871374806</v>
      </c>
      <c r="AW25" s="120">
        <f>AW14</f>
        <v>2662.939164795906</v>
      </c>
      <c r="AX25" s="165">
        <f>SUM(AS25:AV25)</f>
        <v>2652.2892239670246</v>
      </c>
      <c r="AY25" s="129">
        <f>AW25/AX25</f>
        <v>1.0040153768799589</v>
      </c>
      <c r="BA25" s="128"/>
      <c r="BB25" s="4" t="s">
        <v>11</v>
      </c>
      <c r="BC25" s="139">
        <f t="shared" ref="BC25:BF28" si="33">BC14*BC$20</f>
        <v>645.87619178304863</v>
      </c>
      <c r="BD25" s="139">
        <f t="shared" si="33"/>
        <v>0</v>
      </c>
      <c r="BE25" s="139">
        <f t="shared" si="33"/>
        <v>1297.0038971762835</v>
      </c>
      <c r="BF25" s="139">
        <f t="shared" si="33"/>
        <v>889.05844185462752</v>
      </c>
      <c r="BG25" s="120">
        <f>BG14</f>
        <v>2846.535435076155</v>
      </c>
      <c r="BH25" s="165">
        <f>SUM(BC25:BF25)</f>
        <v>2831.9385308139599</v>
      </c>
      <c r="BI25" s="129">
        <f>BG25/BH25</f>
        <v>1.0051543859809695</v>
      </c>
      <c r="BK25" s="128"/>
      <c r="BL25" s="4" t="s">
        <v>11</v>
      </c>
      <c r="BM25" s="139">
        <f t="shared" ref="BM25:BP28" si="34">BM14*BM$20</f>
        <v>734.13862901405798</v>
      </c>
      <c r="BN25" s="139">
        <f t="shared" si="34"/>
        <v>0</v>
      </c>
      <c r="BO25" s="139">
        <f t="shared" si="34"/>
        <v>1467.7496928458079</v>
      </c>
      <c r="BP25" s="139">
        <f t="shared" si="34"/>
        <v>1006.504761915665</v>
      </c>
      <c r="BQ25" s="120">
        <f>BQ14</f>
        <v>3044.1735794193137</v>
      </c>
      <c r="BR25" s="165">
        <f>SUM(BM25:BP25)</f>
        <v>3208.3930837755306</v>
      </c>
      <c r="BS25" s="129">
        <f>BQ25/BR25</f>
        <v>0.94881565317334216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279.28141158985579</v>
      </c>
      <c r="G26" s="139">
        <f t="shared" si="28"/>
        <v>447.85246730560215</v>
      </c>
      <c r="H26" s="139">
        <f t="shared" si="28"/>
        <v>628.26579334500866</v>
      </c>
      <c r="I26" s="120">
        <f>I15</f>
        <v>2050</v>
      </c>
      <c r="J26" s="165">
        <f>SUM(E26:H26)</f>
        <v>1355.3996722404665</v>
      </c>
      <c r="K26" s="129">
        <f>I26/J26</f>
        <v>1.5124690096843272</v>
      </c>
      <c r="M26" s="128"/>
      <c r="N26" s="4" t="s">
        <v>12</v>
      </c>
      <c r="O26" s="139">
        <f t="shared" si="29"/>
        <v>0</v>
      </c>
      <c r="P26" s="139">
        <f t="shared" si="29"/>
        <v>129.97201781925</v>
      </c>
      <c r="Q26" s="139">
        <f t="shared" si="29"/>
        <v>775.4825145711585</v>
      </c>
      <c r="R26" s="139">
        <f t="shared" si="29"/>
        <v>952.77633204904566</v>
      </c>
      <c r="S26" s="120">
        <f>S15</f>
        <v>2186.7465511512801</v>
      </c>
      <c r="T26" s="165">
        <f>SUM(O26:R26)</f>
        <v>1858.2308644394543</v>
      </c>
      <c r="U26" s="129">
        <f>S26/T26</f>
        <v>1.1767894899382829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130.99939040515798</v>
      </c>
      <c r="AA26" s="139">
        <f t="shared" si="35"/>
        <v>776.0191794335658</v>
      </c>
      <c r="AB26" s="139">
        <f t="shared" si="35"/>
        <v>953.23428583449822</v>
      </c>
      <c r="AC26" s="120">
        <f>AC15</f>
        <v>2333.9408020800124</v>
      </c>
      <c r="AD26" s="165">
        <f>SUM(Y26:AB26)</f>
        <v>1860.252855673222</v>
      </c>
      <c r="AE26" s="129">
        <f>AC26/AD26</f>
        <v>1.2546363226709649</v>
      </c>
      <c r="AG26" s="128"/>
      <c r="AH26" s="4" t="s">
        <v>12</v>
      </c>
      <c r="AI26" s="139">
        <f t="shared" si="31"/>
        <v>0</v>
      </c>
      <c r="AJ26" s="139">
        <f t="shared" si="31"/>
        <v>149.86034023555868</v>
      </c>
      <c r="AK26" s="139">
        <f t="shared" si="31"/>
        <v>879.3800884044723</v>
      </c>
      <c r="AL26" s="139">
        <f t="shared" si="31"/>
        <v>1081.1059331822341</v>
      </c>
      <c r="AM26" s="120">
        <f>AM15</f>
        <v>2492.3840399622668</v>
      </c>
      <c r="AN26" s="165">
        <f>SUM(AI26:AL26)</f>
        <v>2110.346361822265</v>
      </c>
      <c r="AO26" s="129">
        <f>AM26/AN26</f>
        <v>1.1810307943053082</v>
      </c>
      <c r="AQ26" s="128"/>
      <c r="AR26" s="4" t="s">
        <v>12</v>
      </c>
      <c r="AS26" s="139">
        <f t="shared" si="32"/>
        <v>0</v>
      </c>
      <c r="AT26" s="139">
        <f t="shared" si="32"/>
        <v>161.01082030473788</v>
      </c>
      <c r="AU26" s="139">
        <f t="shared" si="32"/>
        <v>937.24641894620913</v>
      </c>
      <c r="AV26" s="139">
        <f t="shared" si="32"/>
        <v>1152.6556379981234</v>
      </c>
      <c r="AW26" s="120">
        <f>AW15</f>
        <v>2662.939164795906</v>
      </c>
      <c r="AX26" s="165">
        <f>SUM(AS26:AV26)</f>
        <v>2250.9128772490703</v>
      </c>
      <c r="AY26" s="129">
        <f>AW26/AX26</f>
        <v>1.1830485274269653</v>
      </c>
      <c r="BA26" s="128"/>
      <c r="BB26" s="4" t="s">
        <v>12</v>
      </c>
      <c r="BC26" s="139">
        <f t="shared" si="33"/>
        <v>0</v>
      </c>
      <c r="BD26" s="139">
        <f t="shared" si="33"/>
        <v>173.05075207325925</v>
      </c>
      <c r="BE26" s="139">
        <f t="shared" si="33"/>
        <v>999.45734731282471</v>
      </c>
      <c r="BF26" s="139">
        <f t="shared" si="33"/>
        <v>1229.6314199549074</v>
      </c>
      <c r="BG26" s="120">
        <f>BG15</f>
        <v>2846.535435076155</v>
      </c>
      <c r="BH26" s="165">
        <f>SUM(BC26:BF26)</f>
        <v>2402.1395193409917</v>
      </c>
      <c r="BI26" s="129">
        <f>BG26/BH26</f>
        <v>1.185000043568277</v>
      </c>
      <c r="BK26" s="128"/>
      <c r="BL26" s="4" t="s">
        <v>12</v>
      </c>
      <c r="BM26" s="139">
        <f t="shared" si="34"/>
        <v>0</v>
      </c>
      <c r="BN26" s="139">
        <f t="shared" si="34"/>
        <v>197.31067066763896</v>
      </c>
      <c r="BO26" s="139">
        <f t="shared" si="34"/>
        <v>1130.8787411433166</v>
      </c>
      <c r="BP26" s="139">
        <f t="shared" si="34"/>
        <v>1391.879164220911</v>
      </c>
      <c r="BQ26" s="120">
        <f>BQ15</f>
        <v>3044.1735794193137</v>
      </c>
      <c r="BR26" s="165">
        <f>SUM(BM26:BP26)</f>
        <v>2720.0685760318665</v>
      </c>
      <c r="BS26" s="129">
        <f>BQ26/BR26</f>
        <v>1.1191532471803571</v>
      </c>
    </row>
    <row r="27" spans="3:71" x14ac:dyDescent="0.3">
      <c r="C27" s="128"/>
      <c r="D27" s="4" t="s">
        <v>13</v>
      </c>
      <c r="E27" s="139">
        <f t="shared" si="28"/>
        <v>482.49979724899794</v>
      </c>
      <c r="F27" s="139">
        <f t="shared" si="28"/>
        <v>857.8438815025504</v>
      </c>
      <c r="G27" s="139">
        <f t="shared" si="28"/>
        <v>43.2578636202539</v>
      </c>
      <c r="H27" s="139">
        <f t="shared" si="28"/>
        <v>0</v>
      </c>
      <c r="I27" s="120">
        <f>I16</f>
        <v>1054</v>
      </c>
      <c r="J27" s="165">
        <f>SUM(E27:H27)</f>
        <v>1383.6015423718022</v>
      </c>
      <c r="K27" s="129">
        <f>I27/J27</f>
        <v>0.76178001232436365</v>
      </c>
      <c r="M27" s="128"/>
      <c r="N27" s="4" t="s">
        <v>13</v>
      </c>
      <c r="O27" s="139">
        <f t="shared" si="29"/>
        <v>398.0254866697652</v>
      </c>
      <c r="P27" s="139">
        <f t="shared" si="29"/>
        <v>727.90536248771355</v>
      </c>
      <c r="Q27" s="139">
        <f t="shared" si="29"/>
        <v>136.57176939322022</v>
      </c>
      <c r="R27" s="139">
        <f t="shared" si="29"/>
        <v>0</v>
      </c>
      <c r="S27" s="120">
        <f>S16</f>
        <v>1112.9834646689119</v>
      </c>
      <c r="T27" s="165">
        <f>SUM(O27:R27)</f>
        <v>1262.502618550699</v>
      </c>
      <c r="U27" s="129">
        <f>S27/T27</f>
        <v>0.88156923266152987</v>
      </c>
      <c r="W27" s="128"/>
      <c r="X27" s="4" t="s">
        <v>13</v>
      </c>
      <c r="Y27" s="139">
        <f t="shared" ref="Y27:AB27" si="36">Y16*Y$20</f>
        <v>396.28306649805762</v>
      </c>
      <c r="Z27" s="139">
        <f t="shared" si="36"/>
        <v>726.53438487509754</v>
      </c>
      <c r="AA27" s="139">
        <f t="shared" si="36"/>
        <v>135.33908070462164</v>
      </c>
      <c r="AB27" s="139">
        <f t="shared" si="36"/>
        <v>0</v>
      </c>
      <c r="AC27" s="120">
        <f>AC16</f>
        <v>1176.364579366546</v>
      </c>
      <c r="AD27" s="165">
        <f>SUM(Y27:AB27)</f>
        <v>1258.1565320777768</v>
      </c>
      <c r="AE27" s="129">
        <f>AC27/AD27</f>
        <v>0.93499063858440901</v>
      </c>
      <c r="AG27" s="128"/>
      <c r="AH27" s="4" t="s">
        <v>13</v>
      </c>
      <c r="AI27" s="139">
        <f t="shared" si="31"/>
        <v>446.51945265552814</v>
      </c>
      <c r="AJ27" s="139">
        <f t="shared" si="31"/>
        <v>822.84896398519186</v>
      </c>
      <c r="AK27" s="139">
        <f t="shared" si="31"/>
        <v>151.83570452770999</v>
      </c>
      <c r="AL27" s="139">
        <f t="shared" si="31"/>
        <v>0</v>
      </c>
      <c r="AM27" s="120">
        <f>AM16</f>
        <v>1244.4750082359867</v>
      </c>
      <c r="AN27" s="165">
        <f>SUM(AI27:AL27)</f>
        <v>1421.20412116843</v>
      </c>
      <c r="AO27" s="129">
        <f>AM27/AN27</f>
        <v>0.87564832503641554</v>
      </c>
      <c r="AQ27" s="128"/>
      <c r="AR27" s="4" t="s">
        <v>13</v>
      </c>
      <c r="AS27" s="139">
        <f t="shared" si="32"/>
        <v>473.55138327590123</v>
      </c>
      <c r="AT27" s="139">
        <f t="shared" si="32"/>
        <v>875.77940069086435</v>
      </c>
      <c r="AU27" s="139">
        <f t="shared" si="32"/>
        <v>160.3087847106224</v>
      </c>
      <c r="AV27" s="139">
        <f t="shared" si="32"/>
        <v>0</v>
      </c>
      <c r="AW27" s="120">
        <f>AW16</f>
        <v>1317.6716292739918</v>
      </c>
      <c r="AX27" s="165">
        <f>SUM(AS27:AV27)</f>
        <v>1509.6395686773878</v>
      </c>
      <c r="AY27" s="129">
        <f>AW27/AX27</f>
        <v>0.87283856134508897</v>
      </c>
      <c r="BA27" s="128"/>
      <c r="BB27" s="4" t="s">
        <v>13</v>
      </c>
      <c r="BC27" s="139">
        <f t="shared" si="33"/>
        <v>502.62995433124331</v>
      </c>
      <c r="BD27" s="139">
        <f t="shared" si="33"/>
        <v>932.72290928385621</v>
      </c>
      <c r="BE27" s="139">
        <f t="shared" si="33"/>
        <v>169.39761309470654</v>
      </c>
      <c r="BF27" s="139">
        <f t="shared" si="33"/>
        <v>0</v>
      </c>
      <c r="BG27" s="120">
        <f>BG16</f>
        <v>1396.3384616119097</v>
      </c>
      <c r="BH27" s="165">
        <f>SUM(BC27:BF27)</f>
        <v>1604.750476709806</v>
      </c>
      <c r="BI27" s="129">
        <f>BG27/BH27</f>
        <v>0.87012808650152262</v>
      </c>
      <c r="BK27" s="128"/>
      <c r="BL27" s="4" t="s">
        <v>13</v>
      </c>
      <c r="BM27" s="139">
        <f t="shared" si="34"/>
        <v>566.22521826042214</v>
      </c>
      <c r="BN27" s="139">
        <f t="shared" si="34"/>
        <v>1054.1458615446138</v>
      </c>
      <c r="BO27" s="139">
        <f t="shared" si="34"/>
        <v>189.98969439176207</v>
      </c>
      <c r="BP27" s="139">
        <f t="shared" si="34"/>
        <v>0</v>
      </c>
      <c r="BQ27" s="120">
        <f>BQ16</f>
        <v>1480.8887406556896</v>
      </c>
      <c r="BR27" s="165">
        <f>SUM(BM27:BP27)</f>
        <v>1810.360774196798</v>
      </c>
      <c r="BS27" s="129">
        <f>BQ27/BR27</f>
        <v>0.8180075274292854</v>
      </c>
    </row>
    <row r="28" spans="3:71" x14ac:dyDescent="0.3">
      <c r="C28" s="128"/>
      <c r="D28" s="4" t="s">
        <v>14</v>
      </c>
      <c r="E28" s="139">
        <f t="shared" si="28"/>
        <v>513.78739072820338</v>
      </c>
      <c r="F28" s="139">
        <f t="shared" si="28"/>
        <v>912.8747069075938</v>
      </c>
      <c r="G28" s="139">
        <f t="shared" si="28"/>
        <v>0</v>
      </c>
      <c r="H28" s="139">
        <f t="shared" si="28"/>
        <v>39.777377237120419</v>
      </c>
      <c r="I28" s="120">
        <f>I17</f>
        <v>1108</v>
      </c>
      <c r="J28" s="165">
        <f>SUM(E28:H28)</f>
        <v>1466.4394748729176</v>
      </c>
      <c r="K28" s="129">
        <f>I28/J28</f>
        <v>0.75557158613451803</v>
      </c>
      <c r="M28" s="128"/>
      <c r="N28" s="4" t="s">
        <v>14</v>
      </c>
      <c r="O28" s="139">
        <f t="shared" si="29"/>
        <v>438.04954737828581</v>
      </c>
      <c r="P28" s="139">
        <f t="shared" si="29"/>
        <v>800.57842571727895</v>
      </c>
      <c r="Q28" s="139">
        <f t="shared" si="29"/>
        <v>0</v>
      </c>
      <c r="R28" s="139">
        <f t="shared" si="29"/>
        <v>113.6759434528287</v>
      </c>
      <c r="S28" s="120">
        <f>S17</f>
        <v>1172.7332381057306</v>
      </c>
      <c r="T28" s="165">
        <f>SUM(O28:R28)</f>
        <v>1352.3039165483935</v>
      </c>
      <c r="U28" s="129">
        <f>S28/T28</f>
        <v>0.86721130047378903</v>
      </c>
      <c r="W28" s="128"/>
      <c r="X28" s="4" t="s">
        <v>14</v>
      </c>
      <c r="Y28" s="139">
        <f t="shared" ref="Y28:AB28" si="37">Y17*Y$20</f>
        <v>437.14244002718493</v>
      </c>
      <c r="Z28" s="139">
        <f t="shared" si="37"/>
        <v>800.92203074398685</v>
      </c>
      <c r="AA28" s="139">
        <f t="shared" si="37"/>
        <v>0</v>
      </c>
      <c r="AB28" s="139">
        <f t="shared" si="37"/>
        <v>112.88707124841085</v>
      </c>
      <c r="AC28" s="120">
        <f>AC17</f>
        <v>1242.3889058947407</v>
      </c>
      <c r="AD28" s="165">
        <f>SUM(Y28:AB28)</f>
        <v>1350.9515420195826</v>
      </c>
      <c r="AE28" s="129">
        <f>AC28/AD28</f>
        <v>0.91963987400869462</v>
      </c>
      <c r="AG28" s="128"/>
      <c r="AH28" s="4" t="s">
        <v>14</v>
      </c>
      <c r="AI28" s="139">
        <f t="shared" si="31"/>
        <v>493.60881072148794</v>
      </c>
      <c r="AJ28" s="139">
        <f t="shared" si="31"/>
        <v>909.03217594265834</v>
      </c>
      <c r="AK28" s="139">
        <f t="shared" si="31"/>
        <v>0</v>
      </c>
      <c r="AL28" s="139">
        <f t="shared" si="31"/>
        <v>127.02358867813318</v>
      </c>
      <c r="AM28" s="120">
        <f>AM17</f>
        <v>1317.3433265123847</v>
      </c>
      <c r="AN28" s="165">
        <f>SUM(AI28:AL28)</f>
        <v>1529.6645753422795</v>
      </c>
      <c r="AO28" s="129">
        <f>AM28/AN28</f>
        <v>0.86119751202162376</v>
      </c>
      <c r="AQ28" s="128"/>
      <c r="AR28" s="4" t="s">
        <v>14</v>
      </c>
      <c r="AS28" s="139">
        <f t="shared" si="32"/>
        <v>524.63578703830001</v>
      </c>
      <c r="AT28" s="139">
        <f t="shared" si="32"/>
        <v>969.62127904774707</v>
      </c>
      <c r="AU28" s="139">
        <f t="shared" si="32"/>
        <v>0</v>
      </c>
      <c r="AV28" s="139">
        <f t="shared" si="32"/>
        <v>134.45292051009261</v>
      </c>
      <c r="AW28" s="120">
        <f>AW17</f>
        <v>1398.0016976238194</v>
      </c>
      <c r="AX28" s="165">
        <f>SUM(AS28:AV28)</f>
        <v>1628.7099865961395</v>
      </c>
      <c r="AY28" s="129">
        <f>AW28/AX28</f>
        <v>0.85834906713227677</v>
      </c>
      <c r="BA28" s="128"/>
      <c r="BB28" s="4" t="s">
        <v>14</v>
      </c>
      <c r="BC28" s="139">
        <f t="shared" si="33"/>
        <v>558.05186837084898</v>
      </c>
      <c r="BD28" s="139">
        <f t="shared" si="33"/>
        <v>1034.8930090352012</v>
      </c>
      <c r="BE28" s="139">
        <f t="shared" si="33"/>
        <v>0</v>
      </c>
      <c r="BF28" s="139">
        <f t="shared" si="33"/>
        <v>142.43623977259631</v>
      </c>
      <c r="BG28" s="120">
        <f>BG17</f>
        <v>1484.8003122791824</v>
      </c>
      <c r="BH28" s="165">
        <f>SUM(BC28:BF28)</f>
        <v>1735.3811171786465</v>
      </c>
      <c r="BI28" s="129">
        <f>BG28/BH28</f>
        <v>0.85560474156428867</v>
      </c>
      <c r="BK28" s="128"/>
      <c r="BL28" s="4" t="s">
        <v>14</v>
      </c>
      <c r="BM28" s="139">
        <f t="shared" si="34"/>
        <v>629.99458092544432</v>
      </c>
      <c r="BN28" s="139">
        <f t="shared" si="34"/>
        <v>1172.1006955942357</v>
      </c>
      <c r="BO28" s="139">
        <f t="shared" si="34"/>
        <v>0</v>
      </c>
      <c r="BP28" s="139">
        <f t="shared" si="34"/>
        <v>160.15461975861277</v>
      </c>
      <c r="BQ28" s="120">
        <f>BQ17</f>
        <v>1578.2089508716722</v>
      </c>
      <c r="BR28" s="165">
        <f>SUM(BM28:BP28)</f>
        <v>1962.2498962782929</v>
      </c>
      <c r="BS28" s="129">
        <f>BQ28/BR28</f>
        <v>0.80428540415009675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1706.5580144851408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1.0000000000000002</v>
      </c>
      <c r="BD31" s="120">
        <f>BD29/BD30</f>
        <v>1.0000000000000002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1050.3520387680926</v>
      </c>
      <c r="F36" s="139">
        <f t="shared" si="38"/>
        <v>0</v>
      </c>
      <c r="G36" s="139">
        <f t="shared" si="38"/>
        <v>561.0943558506641</v>
      </c>
      <c r="H36" s="139">
        <f t="shared" si="38"/>
        <v>438.55360538124324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492.06656643502697</v>
      </c>
      <c r="P36" s="139">
        <f t="shared" ref="P36:R36" si="39">P25*$U25</f>
        <v>0</v>
      </c>
      <c r="Q36" s="139">
        <f t="shared" si="39"/>
        <v>1006.0208861145335</v>
      </c>
      <c r="R36" s="139">
        <f t="shared" si="39"/>
        <v>688.65909860171962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527.13068716854696</v>
      </c>
      <c r="Z36" s="139">
        <f t="shared" ref="Z36:AB36" si="40">Z25*$AE25</f>
        <v>0</v>
      </c>
      <c r="AA36" s="139">
        <f t="shared" si="40"/>
        <v>1072.6773051306518</v>
      </c>
      <c r="AB36" s="139">
        <f t="shared" si="40"/>
        <v>734.132809780814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564.65969893197325</v>
      </c>
      <c r="AJ36" s="139">
        <f t="shared" ref="AJ36:AL36" si="41">AJ25*$AO25</f>
        <v>0</v>
      </c>
      <c r="AK36" s="139">
        <f t="shared" si="41"/>
        <v>1144.0721213897245</v>
      </c>
      <c r="AL36" s="139">
        <f t="shared" si="41"/>
        <v>783.65221964056889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605.32265936772376</v>
      </c>
      <c r="AT36" s="139">
        <f t="shared" ref="AT36:AV36" si="42">AT25*$AY25</f>
        <v>0</v>
      </c>
      <c r="AU36" s="139">
        <f t="shared" si="42"/>
        <v>1220.9847200634194</v>
      </c>
      <c r="AV36" s="139">
        <f t="shared" si="42"/>
        <v>836.63178536476266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649.20528697141719</v>
      </c>
      <c r="BD36" s="139">
        <f t="shared" ref="BD36:BF36" si="43">BD25*$BI25</f>
        <v>0</v>
      </c>
      <c r="BE36" s="139">
        <f t="shared" si="43"/>
        <v>1303.6891558811517</v>
      </c>
      <c r="BF36" s="139">
        <f t="shared" si="43"/>
        <v>893.64099222358561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696.56222280775535</v>
      </c>
      <c r="BN36" s="139">
        <f t="shared" ref="BN36:BP36" si="44">BN25*$BS25</f>
        <v>0</v>
      </c>
      <c r="BO36" s="139">
        <f t="shared" si="44"/>
        <v>1392.6238835124675</v>
      </c>
      <c r="BP36" s="139">
        <f t="shared" si="44"/>
        <v>954.98747309909095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422.40448001055017</v>
      </c>
      <c r="G37" s="139">
        <f t="shared" si="38"/>
        <v>677.36297771038664</v>
      </c>
      <c r="H37" s="139">
        <f t="shared" si="38"/>
        <v>950.23254227906341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152.94970455576461</v>
      </c>
      <c r="Q37" s="139">
        <f t="shared" si="45"/>
        <v>912.57967277825071</v>
      </c>
      <c r="R37" s="139">
        <f t="shared" si="45"/>
        <v>1121.2171738172644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164.3565934500655</v>
      </c>
      <c r="AA37" s="139">
        <f t="shared" si="46"/>
        <v>973.62184960666866</v>
      </c>
      <c r="AB37" s="139">
        <f t="shared" si="46"/>
        <v>1195.9623590232784</v>
      </c>
      <c r="AC37" s="120">
        <f>AC26</f>
        <v>2333.9408020800124</v>
      </c>
      <c r="AD37" s="165">
        <f>SUM(Y37:AB37)</f>
        <v>2333.9408020800129</v>
      </c>
      <c r="AE37" s="129">
        <f>AC37/AD37</f>
        <v>0.99999999999999978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176.98967666326561</v>
      </c>
      <c r="AK37" s="139">
        <f t="shared" si="47"/>
        <v>1038.5749643046061</v>
      </c>
      <c r="AL37" s="139">
        <f t="shared" si="47"/>
        <v>1276.8193989943954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190.48361386132788</v>
      </c>
      <c r="AU37" s="139">
        <f t="shared" si="48"/>
        <v>1108.8079957705093</v>
      </c>
      <c r="AV37" s="139">
        <f t="shared" si="48"/>
        <v>1363.6475551640692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205.06514874633532</v>
      </c>
      <c r="BE37" s="139">
        <f t="shared" si="49"/>
        <v>1184.3570001103319</v>
      </c>
      <c r="BF37" s="139">
        <f t="shared" si="49"/>
        <v>1457.1132862194877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220.82087778102218</v>
      </c>
      <c r="BO37" s="139">
        <f t="shared" si="50"/>
        <v>1265.6266153177774</v>
      </c>
      <c r="BP37" s="139">
        <f t="shared" si="50"/>
        <v>1557.726086320514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367.55870149484463</v>
      </c>
      <c r="F38" s="139">
        <f t="shared" si="38"/>
        <v>653.48832262339283</v>
      </c>
      <c r="G38" s="139">
        <f t="shared" si="38"/>
        <v>32.952975881762661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350.88702286319688</v>
      </c>
      <c r="P38" s="139">
        <f t="shared" si="51"/>
        <v>641.69897185850641</v>
      </c>
      <c r="Q38" s="139">
        <f t="shared" si="51"/>
        <v>120.39746994720856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370.52095740520673</v>
      </c>
      <c r="Z38" s="139">
        <f t="shared" si="52"/>
        <v>679.30284846789823</v>
      </c>
      <c r="AA38" s="139">
        <f t="shared" si="52"/>
        <v>126.54077349344105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390.99401081399026</v>
      </c>
      <c r="AJ38" s="139">
        <f t="shared" si="53"/>
        <v>720.52631707158309</v>
      </c>
      <c r="AK38" s="139">
        <f t="shared" si="53"/>
        <v>132.95468035041335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413.33390810151445</v>
      </c>
      <c r="AT38" s="139">
        <f t="shared" si="54"/>
        <v>764.41403215467824</v>
      </c>
      <c r="AU38" s="139">
        <f t="shared" si="54"/>
        <v>139.92368901779926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437.35244038059244</v>
      </c>
      <c r="BD38" s="139">
        <f t="shared" si="55"/>
        <v>811.5884002912951</v>
      </c>
      <c r="BE38" s="139">
        <f t="shared" si="55"/>
        <v>147.39762094002228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1396.3384616119099</v>
      </c>
      <c r="BI38" s="129">
        <f>BG38/BH38</f>
        <v>0.99999999999999989</v>
      </c>
      <c r="BK38" s="128"/>
      <c r="BL38" s="4" t="s">
        <v>13</v>
      </c>
      <c r="BM38" s="139">
        <f t="shared" ref="BM38:BP38" si="56">BM27*$BS27</f>
        <v>463.17649075731538</v>
      </c>
      <c r="BN38" s="139">
        <f t="shared" si="56"/>
        <v>862.29924975192341</v>
      </c>
      <c r="BO38" s="139">
        <f t="shared" si="56"/>
        <v>155.41300014645086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388.20315374842397</v>
      </c>
      <c r="F39" s="139">
        <f t="shared" si="38"/>
        <v>689.74219024025388</v>
      </c>
      <c r="G39" s="139">
        <f t="shared" si="38"/>
        <v>0</v>
      </c>
      <c r="H39" s="139">
        <f t="shared" si="38"/>
        <v>30.054656011322148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379.88151765387789</v>
      </c>
      <c r="P39" s="139">
        <f t="shared" si="57"/>
        <v>694.27065769754017</v>
      </c>
      <c r="Q39" s="139">
        <f t="shared" si="57"/>
        <v>0</v>
      </c>
      <c r="R39" s="139">
        <f t="shared" si="57"/>
        <v>98.581062754312484</v>
      </c>
      <c r="S39" s="120">
        <f>S28</f>
        <v>1172.7332381057306</v>
      </c>
      <c r="T39" s="165">
        <f>SUM(O39:R39)</f>
        <v>1172.7332381057304</v>
      </c>
      <c r="U39" s="129">
        <f>S39/T39</f>
        <v>1.0000000000000002</v>
      </c>
      <c r="W39" s="128"/>
      <c r="X39" s="4" t="s">
        <v>14</v>
      </c>
      <c r="Y39" s="139">
        <f t="shared" ref="Y39:AB39" si="58">Y28*$AE28</f>
        <v>402.01361847045371</v>
      </c>
      <c r="Z39" s="139">
        <f t="shared" si="58"/>
        <v>736.55983544418791</v>
      </c>
      <c r="AA39" s="139">
        <f t="shared" si="58"/>
        <v>0</v>
      </c>
      <c r="AB39" s="139">
        <f t="shared" si="58"/>
        <v>103.81545198009908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425.09467970529801</v>
      </c>
      <c r="AJ39" s="139">
        <f t="shared" si="59"/>
        <v>782.85624826942035</v>
      </c>
      <c r="AK39" s="139">
        <f t="shared" si="59"/>
        <v>0</v>
      </c>
      <c r="AL39" s="139">
        <f t="shared" si="59"/>
        <v>109.39239853766639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450.32063838853264</v>
      </c>
      <c r="AT39" s="139">
        <f t="shared" si="60"/>
        <v>832.27352034223873</v>
      </c>
      <c r="AU39" s="139">
        <f t="shared" si="60"/>
        <v>0</v>
      </c>
      <c r="AV39" s="139">
        <f t="shared" si="60"/>
        <v>115.40753889304816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477.47182461690869</v>
      </c>
      <c r="BD39" s="139">
        <f t="shared" si="61"/>
        <v>885.45936554225239</v>
      </c>
      <c r="BE39" s="139">
        <f t="shared" si="61"/>
        <v>0</v>
      </c>
      <c r="BF39" s="139">
        <f t="shared" si="61"/>
        <v>121.86912212002132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506.69544613199184</v>
      </c>
      <c r="BN39" s="139">
        <f t="shared" si="62"/>
        <v>942.70348166061945</v>
      </c>
      <c r="BO39" s="139">
        <f t="shared" si="62"/>
        <v>0</v>
      </c>
      <c r="BP39" s="139">
        <f t="shared" si="62"/>
        <v>128.81002307906093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1806.1138940113613</v>
      </c>
      <c r="F41" s="165">
        <f>SUM(F36:F39)</f>
        <v>1765.634992874197</v>
      </c>
      <c r="G41" s="165">
        <f>SUM(G36:G39)</f>
        <v>1271.4103094428135</v>
      </c>
      <c r="H41" s="165">
        <f>SUM(H36:H39)</f>
        <v>1418.8408036716287</v>
      </c>
      <c r="K41" s="129"/>
      <c r="M41" s="128"/>
      <c r="N41" s="120" t="s">
        <v>195</v>
      </c>
      <c r="O41" s="165">
        <f>SUM(O36:O39)</f>
        <v>1222.8351069521018</v>
      </c>
      <c r="P41" s="165">
        <f>SUM(P36:P39)</f>
        <v>1488.9193341118112</v>
      </c>
      <c r="Q41" s="165">
        <f>SUM(Q36:Q39)</f>
        <v>2038.9980288399927</v>
      </c>
      <c r="R41" s="165">
        <f>SUM(R36:R39)</f>
        <v>1908.4573351732965</v>
      </c>
      <c r="U41" s="129"/>
      <c r="W41" s="128"/>
      <c r="X41" s="120" t="s">
        <v>195</v>
      </c>
      <c r="Y41" s="165">
        <f>SUM(Y36:Y39)</f>
        <v>1299.6652630442072</v>
      </c>
      <c r="Z41" s="165">
        <f>SUM(Z36:Z39)</f>
        <v>1580.2192773621516</v>
      </c>
      <c r="AA41" s="165">
        <f>SUM(AA36:AA39)</f>
        <v>2172.8399282307614</v>
      </c>
      <c r="AB41" s="165">
        <f>SUM(AB36:AB39)</f>
        <v>2033.9106207841915</v>
      </c>
      <c r="AE41" s="129"/>
      <c r="AG41" s="128"/>
      <c r="AH41" s="120" t="s">
        <v>195</v>
      </c>
      <c r="AI41" s="165">
        <f>SUM(AI36:AI39)</f>
        <v>1380.7483894512616</v>
      </c>
      <c r="AJ41" s="165">
        <f>SUM(AJ36:AJ39)</f>
        <v>1680.3722420042691</v>
      </c>
      <c r="AK41" s="165">
        <f>SUM(AK36:AK39)</f>
        <v>2315.6017660447442</v>
      </c>
      <c r="AL41" s="165">
        <f>SUM(AL36:AL39)</f>
        <v>2169.8640171726306</v>
      </c>
      <c r="AO41" s="129"/>
      <c r="AQ41" s="128"/>
      <c r="AR41" s="120" t="s">
        <v>195</v>
      </c>
      <c r="AS41" s="165">
        <f>SUM(AS36:AS39)</f>
        <v>1468.977205857771</v>
      </c>
      <c r="AT41" s="165">
        <f>SUM(AT36:AT39)</f>
        <v>1787.1711663582448</v>
      </c>
      <c r="AU41" s="165">
        <f>SUM(AU36:AU39)</f>
        <v>2469.7164048517284</v>
      </c>
      <c r="AV41" s="165">
        <f>SUM(AV36:AV39)</f>
        <v>2315.6868794218803</v>
      </c>
      <c r="AY41" s="129"/>
      <c r="BA41" s="128"/>
      <c r="BB41" s="120" t="s">
        <v>195</v>
      </c>
      <c r="BC41" s="165">
        <f>SUM(BC36:BC39)</f>
        <v>1564.0295519689182</v>
      </c>
      <c r="BD41" s="165">
        <f>SUM(BD36:BD39)</f>
        <v>1902.1129145798827</v>
      </c>
      <c r="BE41" s="165">
        <f>SUM(BE36:BE39)</f>
        <v>2635.4437769315059</v>
      </c>
      <c r="BF41" s="165">
        <f>SUM(BF36:BF39)</f>
        <v>2472.6234005630949</v>
      </c>
      <c r="BI41" s="129"/>
      <c r="BK41" s="128"/>
      <c r="BL41" s="120" t="s">
        <v>195</v>
      </c>
      <c r="BM41" s="165">
        <f>SUM(BM36:BM39)</f>
        <v>1666.4341596970626</v>
      </c>
      <c r="BN41" s="165">
        <f>SUM(BN36:BN39)</f>
        <v>2025.8236091935651</v>
      </c>
      <c r="BO41" s="165">
        <f>SUM(BO36:BO39)</f>
        <v>2813.6634989766958</v>
      </c>
      <c r="BP41" s="165">
        <f>SUM(BP36:BP39)</f>
        <v>2641.5235824986662</v>
      </c>
      <c r="BS41" s="129"/>
    </row>
    <row r="42" spans="3:71" x14ac:dyDescent="0.3">
      <c r="C42" s="128"/>
      <c r="D42" s="120" t="s">
        <v>194</v>
      </c>
      <c r="E42" s="120">
        <f>E40/E41</f>
        <v>1.135033624843542</v>
      </c>
      <c r="F42" s="120">
        <f>F40/F41</f>
        <v>1.1610553756996502</v>
      </c>
      <c r="G42" s="120">
        <f>G40/G41</f>
        <v>0.82900067127968147</v>
      </c>
      <c r="H42" s="120">
        <f>H40/H41</f>
        <v>0.78091918214697142</v>
      </c>
      <c r="K42" s="129"/>
      <c r="M42" s="128"/>
      <c r="N42" s="120" t="s">
        <v>194</v>
      </c>
      <c r="O42" s="120">
        <f>O40/O41</f>
        <v>1.0860110225915962</v>
      </c>
      <c r="P42" s="120">
        <f>P40/P41</f>
        <v>1.113865451289586</v>
      </c>
      <c r="Q42" s="120">
        <f>Q40/Q41</f>
        <v>0.9405654174883723</v>
      </c>
      <c r="R42" s="120">
        <f>R40/R41</f>
        <v>0.91955451635904295</v>
      </c>
      <c r="U42" s="129"/>
      <c r="W42" s="128"/>
      <c r="X42" s="120" t="s">
        <v>194</v>
      </c>
      <c r="Y42" s="120">
        <f>Y40/Y41</f>
        <v>1.0218111099248366</v>
      </c>
      <c r="Z42" s="120">
        <f>Z40/Z41</f>
        <v>1.049509919150392</v>
      </c>
      <c r="AA42" s="120">
        <f>AA40/AA41</f>
        <v>0.88262876953639047</v>
      </c>
      <c r="AB42" s="120">
        <f>AB40/AB41</f>
        <v>0.86283563491129234</v>
      </c>
      <c r="AE42" s="129"/>
      <c r="AG42" s="128"/>
      <c r="AH42" s="120" t="s">
        <v>194</v>
      </c>
      <c r="AI42" s="120">
        <f>AI40/AI41</f>
        <v>1.088684384436553</v>
      </c>
      <c r="AJ42" s="120">
        <f>AJ40/AJ41</f>
        <v>1.1198360893649111</v>
      </c>
      <c r="AK42" s="120">
        <f>AK40/AK41</f>
        <v>0.93801487522262783</v>
      </c>
      <c r="AL42" s="120">
        <f>AL40/AL41</f>
        <v>0.91691313680968956</v>
      </c>
      <c r="AO42" s="129"/>
      <c r="AQ42" s="128"/>
      <c r="AR42" s="120" t="s">
        <v>194</v>
      </c>
      <c r="AS42" s="120">
        <f>AS40/AS41</f>
        <v>1.0899345105036644</v>
      </c>
      <c r="AT42" s="120">
        <f>AT40/AT41</f>
        <v>1.1226745024830806</v>
      </c>
      <c r="AU42" s="120">
        <f>AU40/AU41</f>
        <v>0.93681072566531443</v>
      </c>
      <c r="AV42" s="120">
        <f>AV40/AV41</f>
        <v>0.91566541489898168</v>
      </c>
      <c r="AY42" s="129"/>
      <c r="BA42" s="128"/>
      <c r="BB42" s="120" t="s">
        <v>194</v>
      </c>
      <c r="BC42" s="120">
        <f>BC40/BC41</f>
        <v>1.0911290086154684</v>
      </c>
      <c r="BD42" s="120">
        <f>BD40/BD41</f>
        <v>1.1254151391244422</v>
      </c>
      <c r="BE42" s="120">
        <f>BE40/BE41</f>
        <v>0.93565223404418751</v>
      </c>
      <c r="BF42" s="120">
        <f>BF40/BF41</f>
        <v>0.91446441098438236</v>
      </c>
      <c r="BI42" s="129"/>
      <c r="BK42" s="128"/>
      <c r="BL42" s="120" t="s">
        <v>194</v>
      </c>
      <c r="BM42" s="120">
        <f>BM40/BM41</f>
        <v>1.158376655307426</v>
      </c>
      <c r="BN42" s="120">
        <f>BN40/BN41</f>
        <v>1.1963318113225327</v>
      </c>
      <c r="BO42" s="120">
        <f>BO40/BO41</f>
        <v>0.9910986617252141</v>
      </c>
      <c r="BP42" s="120">
        <f>BP40/BP41</f>
        <v>0.96858440441217619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1192.1848819247527</v>
      </c>
      <c r="F47" s="139">
        <f t="shared" ref="F47:H47" si="63">F36*F$42</f>
        <v>0</v>
      </c>
      <c r="G47" s="139">
        <f t="shared" si="63"/>
        <v>465.147597651441</v>
      </c>
      <c r="H47" s="139">
        <f t="shared" si="63"/>
        <v>342.47492284192612</v>
      </c>
      <c r="I47" s="120">
        <f>I36</f>
        <v>2050</v>
      </c>
      <c r="J47" s="165">
        <f>SUM(E47:H47)</f>
        <v>1999.8074024181199</v>
      </c>
      <c r="K47" s="129">
        <f>I47/J47</f>
        <v>1.0250987157669225</v>
      </c>
      <c r="L47" s="150"/>
      <c r="M47" s="128"/>
      <c r="N47" s="4" t="s">
        <v>11</v>
      </c>
      <c r="O47" s="139">
        <f>O36*O$42</f>
        <v>534.38971499723925</v>
      </c>
      <c r="P47" s="139">
        <f t="shared" ref="P47:R47" si="64">P36*P$42</f>
        <v>0</v>
      </c>
      <c r="Q47" s="139">
        <f t="shared" si="64"/>
        <v>946.22845475033841</v>
      </c>
      <c r="R47" s="139">
        <f t="shared" si="64"/>
        <v>633.25958435095879</v>
      </c>
      <c r="S47" s="120">
        <f>S36</f>
        <v>2186.7465511512801</v>
      </c>
      <c r="T47" s="165">
        <f>SUM(O47:R47)</f>
        <v>2113.8777540985366</v>
      </c>
      <c r="U47" s="129">
        <f>S47/T47</f>
        <v>1.0344716230214639</v>
      </c>
      <c r="W47" s="128"/>
      <c r="X47" s="4" t="s">
        <v>11</v>
      </c>
      <c r="Y47" s="139">
        <f>Y36*Y$42</f>
        <v>538.62799253113474</v>
      </c>
      <c r="Z47" s="139">
        <f t="shared" ref="Z47:AB47" si="65">Z36*Z$42</f>
        <v>0</v>
      </c>
      <c r="AA47" s="139">
        <f t="shared" si="65"/>
        <v>946.77584993707842</v>
      </c>
      <c r="AB47" s="139">
        <f t="shared" si="65"/>
        <v>633.43594903643964</v>
      </c>
      <c r="AC47" s="120">
        <f>AC36</f>
        <v>2333.9408020800124</v>
      </c>
      <c r="AD47" s="165">
        <f>SUM(Y47:AB47)</f>
        <v>2118.8397915046526</v>
      </c>
      <c r="AE47" s="129">
        <f>AC47/AD47</f>
        <v>1.1015182985697141</v>
      </c>
      <c r="AG47" s="128"/>
      <c r="AH47" s="4" t="s">
        <v>11</v>
      </c>
      <c r="AI47" s="139">
        <f>AI36*AI$42</f>
        <v>614.73619674788461</v>
      </c>
      <c r="AJ47" s="139">
        <f t="shared" ref="AJ47:AL47" si="66">AJ36*AJ$42</f>
        <v>0</v>
      </c>
      <c r="AK47" s="139">
        <f t="shared" si="66"/>
        <v>1073.1566681910697</v>
      </c>
      <c r="AL47" s="139">
        <f t="shared" si="66"/>
        <v>718.54101487850983</v>
      </c>
      <c r="AM47" s="120">
        <f>AM36</f>
        <v>2492.3840399622668</v>
      </c>
      <c r="AN47" s="165">
        <f>SUM(AI47:AL47)</f>
        <v>2406.433879817464</v>
      </c>
      <c r="AO47" s="129">
        <f>AM47/AN47</f>
        <v>1.035716817680161</v>
      </c>
      <c r="BA47" s="128"/>
      <c r="BB47" s="4" t="s">
        <v>11</v>
      </c>
      <c r="BC47" s="139">
        <f>BC36*BC$42</f>
        <v>708.36672116104307</v>
      </c>
      <c r="BD47" s="139">
        <f t="shared" ref="BD47:BF47" si="67">BD36*BD$42</f>
        <v>0</v>
      </c>
      <c r="BE47" s="139">
        <f t="shared" si="67"/>
        <v>1219.7996711993806</v>
      </c>
      <c r="BF47" s="139">
        <f t="shared" si="67"/>
        <v>817.20288358524022</v>
      </c>
      <c r="BG47" s="120">
        <f>BG36</f>
        <v>2846.535435076155</v>
      </c>
      <c r="BH47" s="165">
        <f>SUM(BC47:BF47)</f>
        <v>2745.369275945664</v>
      </c>
      <c r="BI47" s="129">
        <f>BG47/BH47</f>
        <v>1.0368497455030503</v>
      </c>
      <c r="BK47" s="128"/>
      <c r="BL47" s="4" t="s">
        <v>11</v>
      </c>
      <c r="BM47" s="139">
        <f>BM36*BM$42</f>
        <v>806.88141786955362</v>
      </c>
      <c r="BN47" s="139">
        <f t="shared" ref="BN47:BP47" si="68">BN36*BN$42</f>
        <v>0</v>
      </c>
      <c r="BO47" s="139">
        <f t="shared" si="68"/>
        <v>1380.2276672357771</v>
      </c>
      <c r="BP47" s="139">
        <f t="shared" si="68"/>
        <v>924.98597285277219</v>
      </c>
      <c r="BQ47" s="120">
        <f>BQ36</f>
        <v>3044.1735794193137</v>
      </c>
      <c r="BR47" s="165">
        <f>SUM(BM47:BP47)</f>
        <v>3112.0950579581026</v>
      </c>
      <c r="BS47" s="129">
        <f>BQ47/BR47</f>
        <v>0.97817499874719338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490.43499223586474</v>
      </c>
      <c r="G48" s="139">
        <f t="shared" si="69"/>
        <v>561.53436322191442</v>
      </c>
      <c r="H48" s="139">
        <f t="shared" si="69"/>
        <v>742.05481976600367</v>
      </c>
      <c r="I48" s="120">
        <f>I37</f>
        <v>2050</v>
      </c>
      <c r="J48" s="165">
        <f>SUM(E48:H48)</f>
        <v>1794.0241752237828</v>
      </c>
      <c r="K48" s="129">
        <f>I48/J48</f>
        <v>1.142682483497909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170.36539168961559</v>
      </c>
      <c r="Q48" s="139">
        <f t="shared" si="70"/>
        <v>858.34088091807757</v>
      </c>
      <c r="R48" s="139">
        <f t="shared" si="70"/>
        <v>1031.0203160029876</v>
      </c>
      <c r="S48" s="120">
        <f>S37</f>
        <v>2186.7465511512801</v>
      </c>
      <c r="T48" s="165">
        <f>SUM(O48:R48)</f>
        <v>2059.7265886106807</v>
      </c>
      <c r="U48" s="129">
        <f>S48/T48</f>
        <v>1.0616683608605919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172.49387510361211</v>
      </c>
      <c r="AA48" s="139">
        <f t="shared" si="71"/>
        <v>859.34665511207857</v>
      </c>
      <c r="AB48" s="139">
        <f t="shared" si="71"/>
        <v>1031.9189413778574</v>
      </c>
      <c r="AC48" s="120">
        <f>AC37</f>
        <v>2333.9408020800124</v>
      </c>
      <c r="AD48" s="165">
        <f>SUM(Y48:AB48)</f>
        <v>2063.7594715935484</v>
      </c>
      <c r="AE48" s="129">
        <f>AC48/AD48</f>
        <v>1.1309170638368247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198.19942737255144</v>
      </c>
      <c r="AK48" s="139">
        <f t="shared" si="72"/>
        <v>974.19876555153019</v>
      </c>
      <c r="AL48" s="139">
        <f t="shared" si="72"/>
        <v>1170.7324802714138</v>
      </c>
      <c r="AM48" s="120">
        <f>AM37</f>
        <v>2492.3840399622668</v>
      </c>
      <c r="AN48" s="165">
        <f>SUM(AI48:AL48)</f>
        <v>2343.1306731954955</v>
      </c>
      <c r="AO48" s="129">
        <f>AM48/AN48</f>
        <v>1.0636982685063927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230.78342290593142</v>
      </c>
      <c r="BE48" s="139">
        <f t="shared" si="73"/>
        <v>1108.146273059104</v>
      </c>
      <c r="BF48" s="139">
        <f t="shared" si="73"/>
        <v>1332.4782430202215</v>
      </c>
      <c r="BG48" s="120">
        <f>BG37</f>
        <v>2846.535435076155</v>
      </c>
      <c r="BH48" s="165">
        <f>SUM(BC48:BF48)</f>
        <v>2671.4079389852568</v>
      </c>
      <c r="BI48" s="129">
        <f>BG48/BH48</f>
        <v>1.0655562535152983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264.17504069360189</v>
      </c>
      <c r="BO48" s="139">
        <f t="shared" si="74"/>
        <v>1254.3608446852616</v>
      </c>
      <c r="BP48" s="139">
        <f t="shared" si="74"/>
        <v>1508.7891935560651</v>
      </c>
      <c r="BQ48" s="120">
        <f>BQ37</f>
        <v>3044.1735794193137</v>
      </c>
      <c r="BR48" s="165">
        <f>SUM(BM48:BP48)</f>
        <v>3027.3250789349286</v>
      </c>
      <c r="BS48" s="129">
        <f>BQ48/BR48</f>
        <v>1.0055654744849247</v>
      </c>
    </row>
    <row r="49" spans="3:71" x14ac:dyDescent="0.3">
      <c r="C49" s="128"/>
      <c r="D49" s="4" t="s">
        <v>13</v>
      </c>
      <c r="E49" s="139">
        <f t="shared" ref="E49:H49" si="75">E38*E$42</f>
        <v>417.19148530047892</v>
      </c>
      <c r="F49" s="139">
        <f t="shared" si="75"/>
        <v>758.73612993883762</v>
      </c>
      <c r="G49" s="139">
        <f t="shared" si="75"/>
        <v>27.3180391266444</v>
      </c>
      <c r="H49" s="139">
        <f t="shared" si="75"/>
        <v>0</v>
      </c>
      <c r="I49" s="120">
        <f>I38</f>
        <v>1054</v>
      </c>
      <c r="J49" s="165">
        <f>SUM(E49:H49)</f>
        <v>1203.2456543659609</v>
      </c>
      <c r="K49" s="129">
        <f>I49/J49</f>
        <v>0.87596410273793635</v>
      </c>
      <c r="L49" s="150"/>
      <c r="M49" s="128"/>
      <c r="N49" s="4" t="s">
        <v>13</v>
      </c>
      <c r="O49" s="139">
        <f t="shared" ref="O49:R49" si="76">O38*O$42</f>
        <v>381.06717451378125</v>
      </c>
      <c r="P49" s="139">
        <f t="shared" si="76"/>
        <v>714.7663148812386</v>
      </c>
      <c r="Q49" s="139">
        <f t="shared" si="76"/>
        <v>113.24169658543998</v>
      </c>
      <c r="R49" s="139">
        <f t="shared" si="76"/>
        <v>0</v>
      </c>
      <c r="S49" s="120">
        <f>S38</f>
        <v>1112.9834646689119</v>
      </c>
      <c r="T49" s="165">
        <f>SUM(O49:R49)</f>
        <v>1209.0751859804598</v>
      </c>
      <c r="U49" s="129">
        <f>S49/T49</f>
        <v>0.92052461052401346</v>
      </c>
      <c r="W49" s="128"/>
      <c r="X49" s="4" t="s">
        <v>13</v>
      </c>
      <c r="Y49" s="139">
        <f t="shared" ref="Y49:AB49" si="77">Y38*Y$42</f>
        <v>378.60243073662741</v>
      </c>
      <c r="Z49" s="139">
        <f t="shared" si="77"/>
        <v>712.9350775741749</v>
      </c>
      <c r="AA49" s="139">
        <f t="shared" si="77"/>
        <v>111.68852720469897</v>
      </c>
      <c r="AB49" s="139">
        <f t="shared" si="77"/>
        <v>0</v>
      </c>
      <c r="AC49" s="120">
        <f>AC38</f>
        <v>1176.364579366546</v>
      </c>
      <c r="AD49" s="165">
        <f>SUM(Y49:AB49)</f>
        <v>1203.2260355155013</v>
      </c>
      <c r="AE49" s="129">
        <f>AC49/AD49</f>
        <v>0.97767546964901986</v>
      </c>
      <c r="AG49" s="128"/>
      <c r="AH49" s="4" t="s">
        <v>13</v>
      </c>
      <c r="AI49" s="139">
        <f t="shared" ref="AI49:AL49" si="78">AI38*AI$42</f>
        <v>425.66907398140796</v>
      </c>
      <c r="AJ49" s="139">
        <f t="shared" si="78"/>
        <v>806.87137319394355</v>
      </c>
      <c r="AK49" s="139">
        <f t="shared" si="78"/>
        <v>124.71346789915735</v>
      </c>
      <c r="AL49" s="139">
        <f t="shared" si="78"/>
        <v>0</v>
      </c>
      <c r="AM49" s="120">
        <f>AM38</f>
        <v>1244.4750082359867</v>
      </c>
      <c r="AN49" s="165">
        <f>SUM(AI49:AL49)</f>
        <v>1357.253915074509</v>
      </c>
      <c r="AO49" s="129">
        <f>AM49/AN49</f>
        <v>0.91690655257212417</v>
      </c>
      <c r="BA49" s="128"/>
      <c r="BB49" s="4" t="s">
        <v>13</v>
      </c>
      <c r="BC49" s="139">
        <f t="shared" ref="BC49:BF49" si="79">BC38*BC$42</f>
        <v>477.20793468803157</v>
      </c>
      <c r="BD49" s="139">
        <f t="shared" si="79"/>
        <v>913.37387242561135</v>
      </c>
      <c r="BE49" s="139">
        <f t="shared" si="79"/>
        <v>137.91291332533015</v>
      </c>
      <c r="BF49" s="139">
        <f t="shared" si="79"/>
        <v>0</v>
      </c>
      <c r="BG49" s="120">
        <f>BG38</f>
        <v>1396.3384616119097</v>
      </c>
      <c r="BH49" s="165">
        <f>SUM(BC49:BF49)</f>
        <v>1528.4947204389732</v>
      </c>
      <c r="BI49" s="129">
        <f>BG49/BH49</f>
        <v>0.91353829551396215</v>
      </c>
      <c r="BK49" s="128"/>
      <c r="BL49" s="4" t="s">
        <v>13</v>
      </c>
      <c r="BM49" s="139">
        <f t="shared" ref="BM49:BP49" si="80">BM38*BM$42</f>
        <v>536.53283418048989</v>
      </c>
      <c r="BN49" s="139">
        <f t="shared" si="80"/>
        <v>1031.5960233577796</v>
      </c>
      <c r="BO49" s="139">
        <f t="shared" si="80"/>
        <v>154.02961645984794</v>
      </c>
      <c r="BP49" s="139">
        <f t="shared" si="80"/>
        <v>0</v>
      </c>
      <c r="BQ49" s="120">
        <f>BQ38</f>
        <v>1480.8887406556896</v>
      </c>
      <c r="BR49" s="165">
        <f>SUM(BM49:BP49)</f>
        <v>1722.1584739981176</v>
      </c>
      <c r="BS49" s="129">
        <f>BQ49/BR49</f>
        <v>0.85990271105405147</v>
      </c>
    </row>
    <row r="50" spans="3:71" x14ac:dyDescent="0.3">
      <c r="C50" s="128"/>
      <c r="D50" s="4" t="s">
        <v>14</v>
      </c>
      <c r="E50" s="139">
        <f t="shared" ref="E50:H50" si="81">E39*E$42</f>
        <v>440.62363277476851</v>
      </c>
      <c r="F50" s="139">
        <f t="shared" si="81"/>
        <v>800.82887782529758</v>
      </c>
      <c r="G50" s="139">
        <f t="shared" si="81"/>
        <v>0</v>
      </c>
      <c r="H50" s="139">
        <f t="shared" si="81"/>
        <v>23.470257392070252</v>
      </c>
      <c r="I50" s="120">
        <f>I39</f>
        <v>1108</v>
      </c>
      <c r="J50" s="165">
        <f>SUM(E50:H50)</f>
        <v>1264.9227679921362</v>
      </c>
      <c r="K50" s="129">
        <f>I50/J50</f>
        <v>0.87594280697372051</v>
      </c>
      <c r="L50" s="150"/>
      <c r="M50" s="128"/>
      <c r="N50" s="4" t="s">
        <v>14</v>
      </c>
      <c r="O50" s="139">
        <f t="shared" ref="O50:R50" si="82">O39*O$42</f>
        <v>412.55551545093545</v>
      </c>
      <c r="P50" s="139">
        <f t="shared" si="82"/>
        <v>773.32409945338827</v>
      </c>
      <c r="Q50" s="139">
        <f t="shared" si="82"/>
        <v>0</v>
      </c>
      <c r="R50" s="139">
        <f t="shared" si="82"/>
        <v>90.650661483202285</v>
      </c>
      <c r="S50" s="120">
        <f>S39</f>
        <v>1172.7332381057306</v>
      </c>
      <c r="T50" s="165">
        <f>SUM(O50:R50)</f>
        <v>1276.5302763875261</v>
      </c>
      <c r="U50" s="129">
        <f>S50/T50</f>
        <v>0.91868815005662663</v>
      </c>
      <c r="W50" s="128"/>
      <c r="X50" s="4" t="s">
        <v>14</v>
      </c>
      <c r="Y50" s="139">
        <f t="shared" ref="Y50:AB50" si="83">Y39*Y$42</f>
        <v>410.78198169419409</v>
      </c>
      <c r="Z50" s="139">
        <f t="shared" si="83"/>
        <v>773.02685334645571</v>
      </c>
      <c r="AA50" s="139">
        <f t="shared" si="83"/>
        <v>0</v>
      </c>
      <c r="AB50" s="139">
        <f t="shared" si="83"/>
        <v>89.57567142285157</v>
      </c>
      <c r="AC50" s="120">
        <f>AC39</f>
        <v>1242.3889058947407</v>
      </c>
      <c r="AD50" s="165">
        <f>SUM(Y50:AB50)</f>
        <v>1273.3845064635013</v>
      </c>
      <c r="AE50" s="129">
        <f>AC50/AD50</f>
        <v>0.97565888354112063</v>
      </c>
      <c r="AG50" s="128"/>
      <c r="AH50" s="4" t="s">
        <v>14</v>
      </c>
      <c r="AI50" s="139">
        <f t="shared" ref="AI50:AL50" si="84">AI39*AI$42</f>
        <v>462.79393970221605</v>
      </c>
      <c r="AJ50" s="139">
        <f t="shared" si="84"/>
        <v>876.6706795969136</v>
      </c>
      <c r="AK50" s="139">
        <f t="shared" si="84"/>
        <v>0</v>
      </c>
      <c r="AL50" s="139">
        <f t="shared" si="84"/>
        <v>100.30332728630739</v>
      </c>
      <c r="AM50" s="120">
        <f>AM39</f>
        <v>1317.3433265123847</v>
      </c>
      <c r="AN50" s="165">
        <f>SUM(AI50:AL50)</f>
        <v>1439.7679465854371</v>
      </c>
      <c r="AO50" s="129">
        <f>AM50/AN50</f>
        <v>0.91496920016632166</v>
      </c>
      <c r="BA50" s="128"/>
      <c r="BB50" s="4" t="s">
        <v>14</v>
      </c>
      <c r="BC50" s="139">
        <f t="shared" ref="BC50:BF50" si="85">BC39*BC$42</f>
        <v>520.98335863606633</v>
      </c>
      <c r="BD50" s="139">
        <f t="shared" si="85"/>
        <v>996.50937506077435</v>
      </c>
      <c r="BE50" s="139">
        <f t="shared" si="85"/>
        <v>0</v>
      </c>
      <c r="BF50" s="139">
        <f t="shared" si="85"/>
        <v>111.44497497666906</v>
      </c>
      <c r="BG50" s="120">
        <f>BG39</f>
        <v>1484.8003122791824</v>
      </c>
      <c r="BH50" s="165">
        <f>SUM(BC50:BF50)</f>
        <v>1628.9377086735099</v>
      </c>
      <c r="BI50" s="129">
        <f>BG50/BH50</f>
        <v>0.91151448233603571</v>
      </c>
      <c r="BK50" s="128"/>
      <c r="BL50" s="4" t="s">
        <v>14</v>
      </c>
      <c r="BM50" s="139">
        <f t="shared" ref="BM50:BP50" si="86">BM39*BM$42</f>
        <v>586.94417614988072</v>
      </c>
      <c r="BN50" s="139">
        <f t="shared" si="86"/>
        <v>1127.7861637551068</v>
      </c>
      <c r="BO50" s="139">
        <f t="shared" si="86"/>
        <v>0</v>
      </c>
      <c r="BP50" s="139">
        <f t="shared" si="86"/>
        <v>124.7633794863509</v>
      </c>
      <c r="BQ50" s="120">
        <f>BQ39</f>
        <v>1578.2089508716722</v>
      </c>
      <c r="BR50" s="165">
        <f>SUM(BM50:BP50)</f>
        <v>1839.4937193913383</v>
      </c>
      <c r="BS50" s="129">
        <f>BQ50/BR50</f>
        <v>0.85795832529065585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1658.4558060242427</v>
      </c>
      <c r="AA52" s="165">
        <f>SUM(AA47:AA50)</f>
        <v>1917.811032253856</v>
      </c>
      <c r="AB52" s="165">
        <f>SUM(AB47:AB50)</f>
        <v>1754.9305618371488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1989.5768224362312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2788.6181283808869</v>
      </c>
      <c r="BP52" s="165">
        <f>SUM(BP47:BP50)</f>
        <v>2558.5385458951882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0.99999999999999989</v>
      </c>
      <c r="AA53" s="120">
        <f>AA51/AA52</f>
        <v>1</v>
      </c>
      <c r="AB53" s="120">
        <f>AB51/AB52</f>
        <v>0.99999999999999989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0.99999999999999978</v>
      </c>
      <c r="AO53" s="129"/>
      <c r="BA53" s="128"/>
      <c r="BB53" s="120" t="s">
        <v>194</v>
      </c>
      <c r="BC53" s="120">
        <f>BC51/BC52</f>
        <v>1</v>
      </c>
      <c r="BD53" s="120">
        <f>BD51/BD52</f>
        <v>0.99999999999999978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0.99999999999999989</v>
      </c>
      <c r="BP53" s="120">
        <f>BP51/BP52</f>
        <v>1.0000000000000002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1222.1071914178042</v>
      </c>
      <c r="F58" s="139">
        <f t="shared" ref="F58:H58" si="87">F47*$K47</f>
        <v>0</v>
      </c>
      <c r="G58" s="139">
        <f t="shared" si="87"/>
        <v>476.82220499456133</v>
      </c>
      <c r="H58" s="139">
        <f t="shared" si="87"/>
        <v>351.07060358763431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552.81099579917156</v>
      </c>
      <c r="P58" s="139">
        <f t="shared" ref="P58:R58" si="88">P47*$U47</f>
        <v>0</v>
      </c>
      <c r="Q58" s="139">
        <f t="shared" si="88"/>
        <v>978.84648533467441</v>
      </c>
      <c r="R58" s="139">
        <f t="shared" si="88"/>
        <v>655.08907001743398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636.69261740852437</v>
      </c>
      <c r="AJ58" s="139">
        <f t="shared" ref="AJ58:AL58" si="89">AJ47*$AO47</f>
        <v>0</v>
      </c>
      <c r="AK58" s="139">
        <f t="shared" si="89"/>
        <v>1111.4864092510991</v>
      </c>
      <c r="AL58" s="139">
        <f t="shared" si="89"/>
        <v>744.20501330264347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734.46985455865774</v>
      </c>
      <c r="BD58" s="139">
        <f t="shared" ref="BD58:BF58" si="90">BD47*$BI47</f>
        <v>0</v>
      </c>
      <c r="BE58" s="139">
        <f t="shared" si="90"/>
        <v>1264.7489786477822</v>
      </c>
      <c r="BF58" s="139">
        <f t="shared" si="90"/>
        <v>847.31660186971521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789.27122991368424</v>
      </c>
      <c r="BN58" s="139">
        <f t="shared" ref="BN58:BP58" si="91">BN47*$BS47</f>
        <v>0</v>
      </c>
      <c r="BO58" s="139">
        <f t="shared" si="91"/>
        <v>1350.1041966691978</v>
      </c>
      <c r="BP58" s="139">
        <f t="shared" si="91"/>
        <v>904.79815283643188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560.41147492235564</v>
      </c>
      <c r="G59" s="139">
        <f t="shared" si="92"/>
        <v>641.65548073583409</v>
      </c>
      <c r="H59" s="139">
        <f t="shared" si="92"/>
        <v>847.93304434181039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180.87154614248689</v>
      </c>
      <c r="Q59" s="139">
        <f t="shared" si="93"/>
        <v>911.27335610393197</v>
      </c>
      <c r="R59" s="139">
        <f t="shared" si="93"/>
        <v>1094.6016489048613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210.82438771514151</v>
      </c>
      <c r="AK59" s="139">
        <f t="shared" si="94"/>
        <v>1036.2535400982279</v>
      </c>
      <c r="AL59" s="139">
        <f t="shared" si="94"/>
        <v>1245.3061121488975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245.91271948508094</v>
      </c>
      <c r="BE59" s="139">
        <f t="shared" si="95"/>
        <v>1180.7921910677996</v>
      </c>
      <c r="BF59" s="139">
        <f t="shared" si="95"/>
        <v>1419.8305245232743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265.64530014213608</v>
      </c>
      <c r="BO59" s="139">
        <f t="shared" si="96"/>
        <v>1261.341957961246</v>
      </c>
      <c r="BP59" s="139">
        <f t="shared" si="96"/>
        <v>1517.1863213159315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365.44476509114099</v>
      </c>
      <c r="F60" s="139">
        <f t="shared" si="97"/>
        <v>664.62561327672813</v>
      </c>
      <c r="G60" s="139">
        <f t="shared" si="97"/>
        <v>23.9296216321309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350.78171240278476</v>
      </c>
      <c r="P60" s="139">
        <f t="shared" si="98"/>
        <v>657.95998362173657</v>
      </c>
      <c r="Q60" s="139">
        <f t="shared" si="98"/>
        <v>104.24176864439065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390.29876316086126</v>
      </c>
      <c r="AJ60" s="139">
        <f t="shared" si="99"/>
        <v>739.82564916439458</v>
      </c>
      <c r="AK60" s="139">
        <f t="shared" si="99"/>
        <v>114.35059591073063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435.94772326064253</v>
      </c>
      <c r="BD60" s="139">
        <f t="shared" si="100"/>
        <v>834.40201058268008</v>
      </c>
      <c r="BE60" s="139">
        <f t="shared" si="100"/>
        <v>125.9887277685869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461.36603868131709</v>
      </c>
      <c r="BN60" s="139">
        <f t="shared" si="101"/>
        <v>887.07221719793324</v>
      </c>
      <c r="BO60" s="139">
        <f t="shared" si="101"/>
        <v>132.450484776439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385.96110171168857</v>
      </c>
      <c r="F61" s="139">
        <f t="shared" si="102"/>
        <v>701.48029514790585</v>
      </c>
      <c r="G61" s="139">
        <f t="shared" si="102"/>
        <v>0</v>
      </c>
      <c r="H61" s="139">
        <f t="shared" si="102"/>
        <v>20.558603140405729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379.0098632852779</v>
      </c>
      <c r="P61" s="139">
        <f t="shared" si="103"/>
        <v>710.44368632103999</v>
      </c>
      <c r="Q61" s="139">
        <f t="shared" si="103"/>
        <v>0</v>
      </c>
      <c r="R61" s="139">
        <f t="shared" si="103"/>
        <v>83.2796884994126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423.44220085115751</v>
      </c>
      <c r="AJ61" s="139">
        <f t="shared" si="104"/>
        <v>802.12667052005372</v>
      </c>
      <c r="AK61" s="139">
        <f t="shared" si="104"/>
        <v>0</v>
      </c>
      <c r="AL61" s="139">
        <f t="shared" si="104"/>
        <v>91.774455141173462</v>
      </c>
      <c r="AM61" s="120">
        <f>AM50</f>
        <v>1317.3433265123847</v>
      </c>
      <c r="AN61" s="165">
        <f>SUM(AI61:AL61)</f>
        <v>1317.3433265123845</v>
      </c>
      <c r="AO61" s="129">
        <f>AM61/AN61</f>
        <v>1.0000000000000002</v>
      </c>
      <c r="BA61" s="128"/>
      <c r="BB61" s="4" t="s">
        <v>14</v>
      </c>
      <c r="BC61" s="139">
        <f t="shared" ref="BC61:BF61" si="105">BC50*$BI50</f>
        <v>474.88387645284325</v>
      </c>
      <c r="BD61" s="139">
        <f t="shared" si="105"/>
        <v>908.33272715152816</v>
      </c>
      <c r="BE61" s="139">
        <f t="shared" si="105"/>
        <v>0</v>
      </c>
      <c r="BF61" s="139">
        <f t="shared" si="105"/>
        <v>101.58370867481095</v>
      </c>
      <c r="BG61" s="120">
        <f>BG50</f>
        <v>1484.8003122791824</v>
      </c>
      <c r="BH61" s="165">
        <f>SUM(BC61:BF61)</f>
        <v>1484.8003122791822</v>
      </c>
      <c r="BI61" s="129">
        <f>BG61/BH61</f>
        <v>1.0000000000000002</v>
      </c>
      <c r="BK61" s="128"/>
      <c r="BL61" s="4" t="s">
        <v>14</v>
      </c>
      <c r="BM61" s="139">
        <f t="shared" ref="BM61:BP61" si="106">BM50*$BS50</f>
        <v>503.57364240865536</v>
      </c>
      <c r="BN61" s="139">
        <f t="shared" si="106"/>
        <v>967.59352834130482</v>
      </c>
      <c r="BO61" s="139">
        <f t="shared" si="106"/>
        <v>0</v>
      </c>
      <c r="BP61" s="139">
        <f t="shared" si="106"/>
        <v>107.04178012171218</v>
      </c>
      <c r="BQ61" s="120">
        <f>BQ50</f>
        <v>1578.2089508716722</v>
      </c>
      <c r="BR61" s="165">
        <f>SUM(BM61:BP61)</f>
        <v>1578.2089508716724</v>
      </c>
      <c r="BS61" s="129">
        <f>BQ61/BR61</f>
        <v>0.99999999999999989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1973.5130582206339</v>
      </c>
      <c r="F63" s="165">
        <f>SUM(F58:F61)</f>
        <v>1926.5173833469898</v>
      </c>
      <c r="G63" s="165">
        <f>SUM(G58:G61)</f>
        <v>1142.4073073625264</v>
      </c>
      <c r="H63" s="165">
        <f>SUM(H58:H61)</f>
        <v>1219.5622510698504</v>
      </c>
      <c r="K63" s="129"/>
      <c r="M63" s="128"/>
      <c r="N63" s="120" t="s">
        <v>195</v>
      </c>
      <c r="O63" s="165">
        <f>SUM(O58:O61)</f>
        <v>1282.6025714872344</v>
      </c>
      <c r="P63" s="165">
        <f>SUM(P58:P61)</f>
        <v>1549.2752160852633</v>
      </c>
      <c r="Q63" s="165">
        <f>SUM(Q58:Q61)</f>
        <v>1994.361610082997</v>
      </c>
      <c r="R63" s="165">
        <f>SUM(R58:R61)</f>
        <v>1832.9704074217079</v>
      </c>
      <c r="U63" s="129"/>
      <c r="AG63" s="128"/>
      <c r="AH63" s="120" t="s">
        <v>195</v>
      </c>
      <c r="AI63" s="165">
        <f>SUM(AI58:AI61)</f>
        <v>1450.4335814205433</v>
      </c>
      <c r="AJ63" s="165">
        <f>SUM(AJ58:AJ61)</f>
        <v>1752.7767073995897</v>
      </c>
      <c r="AK63" s="165">
        <f>SUM(AK58:AK61)</f>
        <v>2262.0905452600573</v>
      </c>
      <c r="AL63" s="165">
        <f>SUM(AL58:AL61)</f>
        <v>2081.2855805927143</v>
      </c>
      <c r="AO63" s="129"/>
      <c r="BA63" s="128"/>
      <c r="BB63" s="120" t="s">
        <v>195</v>
      </c>
      <c r="BC63" s="165">
        <f>SUM(BC58:BC61)</f>
        <v>1645.3014542721435</v>
      </c>
      <c r="BD63" s="165">
        <f>SUM(BD58:BD61)</f>
        <v>1988.6474572192892</v>
      </c>
      <c r="BE63" s="165">
        <f>SUM(BE58:BE61)</f>
        <v>2571.5298974841689</v>
      </c>
      <c r="BF63" s="165">
        <f>SUM(BF58:BF61)</f>
        <v>2368.7308350678009</v>
      </c>
      <c r="BI63" s="129"/>
      <c r="BK63" s="128"/>
      <c r="BL63" s="120" t="s">
        <v>195</v>
      </c>
      <c r="BM63" s="165">
        <f>SUM(BM58:BM61)</f>
        <v>1754.2109110036567</v>
      </c>
      <c r="BN63" s="165">
        <f>SUM(BN58:BN61)</f>
        <v>2120.3110456813738</v>
      </c>
      <c r="BO63" s="165">
        <f>SUM(BO58:BO61)</f>
        <v>2743.896639406883</v>
      </c>
      <c r="BP63" s="165">
        <f>SUM(BP58:BP61)</f>
        <v>2529.0262542740757</v>
      </c>
      <c r="BS63" s="129"/>
    </row>
    <row r="64" spans="3:71" x14ac:dyDescent="0.3">
      <c r="C64" s="128"/>
      <c r="D64" s="120" t="s">
        <v>194</v>
      </c>
      <c r="E64" s="120">
        <f>E62/E63</f>
        <v>1.0387567447100292</v>
      </c>
      <c r="F64" s="120">
        <f>F62/F63</f>
        <v>1.0640962898754023</v>
      </c>
      <c r="G64" s="120">
        <f>G62/G63</f>
        <v>0.92261314612331036</v>
      </c>
      <c r="H64" s="120">
        <f>H62/H63</f>
        <v>0.90852270888838726</v>
      </c>
      <c r="K64" s="129"/>
      <c r="M64" s="128"/>
      <c r="N64" s="120" t="s">
        <v>194</v>
      </c>
      <c r="O64" s="120">
        <f>O62/O63</f>
        <v>1.0354044459945742</v>
      </c>
      <c r="P64" s="120">
        <f>P62/P63</f>
        <v>1.0704720431885941</v>
      </c>
      <c r="Q64" s="120">
        <f>Q62/Q63</f>
        <v>0.96161650051719794</v>
      </c>
      <c r="R64" s="120">
        <f>R62/R63</f>
        <v>0.95742438324777335</v>
      </c>
      <c r="U64" s="129"/>
      <c r="AG64" s="128"/>
      <c r="AH64" s="120" t="s">
        <v>194</v>
      </c>
      <c r="AI64" s="120">
        <f>AI62/AI63</f>
        <v>1.0363792108007366</v>
      </c>
      <c r="AJ64" s="120">
        <f>AJ62/AJ63</f>
        <v>1.0735774113264835</v>
      </c>
      <c r="AK64" s="120">
        <f>AK62/AK63</f>
        <v>0.96020422621590917</v>
      </c>
      <c r="AL64" s="120">
        <f>AL62/AL63</f>
        <v>0.95593648511687357</v>
      </c>
      <c r="AO64" s="129"/>
      <c r="BA64" s="128"/>
      <c r="BB64" s="120" t="s">
        <v>194</v>
      </c>
      <c r="BC64" s="120">
        <f>BC62/BC63</f>
        <v>1.0372312077242383</v>
      </c>
      <c r="BD64" s="120">
        <f>BD62/BD63</f>
        <v>1.0764435207563612</v>
      </c>
      <c r="BE64" s="120">
        <f>BE62/BE63</f>
        <v>0.95890732594486405</v>
      </c>
      <c r="BF64" s="120">
        <f>BF62/BF63</f>
        <v>0.95457283204463805</v>
      </c>
      <c r="BI64" s="129"/>
      <c r="BK64" s="128"/>
      <c r="BL64" s="120" t="s">
        <v>194</v>
      </c>
      <c r="BM64" s="120">
        <f>BM62/BM63</f>
        <v>1.1004141041942819</v>
      </c>
      <c r="BN64" s="120">
        <f>BN62/BN63</f>
        <v>1.143019668148578</v>
      </c>
      <c r="BO64" s="120">
        <f>BO62/BO63</f>
        <v>1.0162985326530631</v>
      </c>
      <c r="BP64" s="120">
        <f>BP62/BP63</f>
        <v>1.0116694287262684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1269.4720878438748</v>
      </c>
      <c r="F69" s="139">
        <f t="shared" ref="F69:H69" si="107">F58*F$64</f>
        <v>0</v>
      </c>
      <c r="G69" s="139">
        <f t="shared" si="107"/>
        <v>439.92243469148627</v>
      </c>
      <c r="H69" s="139">
        <f t="shared" si="107"/>
        <v>318.95561578251869</v>
      </c>
      <c r="I69" s="120">
        <f>I58</f>
        <v>2050</v>
      </c>
      <c r="J69" s="165">
        <f>SUM(E69:H69)</f>
        <v>2028.3501383178796</v>
      </c>
      <c r="K69" s="129">
        <f>I69/J69</f>
        <v>1.0106736313780986</v>
      </c>
      <c r="M69" s="128"/>
      <c r="N69" s="4" t="s">
        <v>11</v>
      </c>
      <c r="O69" s="139">
        <f>O58*O$64</f>
        <v>572.38296284515013</v>
      </c>
      <c r="P69" s="139">
        <f t="shared" ref="P69:R69" si="108">P58*P$64</f>
        <v>0</v>
      </c>
      <c r="Q69" s="139">
        <f t="shared" si="108"/>
        <v>941.27493177108829</v>
      </c>
      <c r="R69" s="139">
        <f t="shared" si="108"/>
        <v>627.1982488337992</v>
      </c>
      <c r="S69" s="120">
        <f>S58</f>
        <v>2186.7465511512801</v>
      </c>
      <c r="T69" s="165">
        <f>SUM(O69:R69)</f>
        <v>2140.856143450038</v>
      </c>
      <c r="U69" s="129">
        <f>S69/T69</f>
        <v>1.0214355400953232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596.33177126848068</v>
      </c>
      <c r="G70" s="139">
        <f t="shared" si="109"/>
        <v>591.999781808953</v>
      </c>
      <c r="H70" s="139">
        <f t="shared" si="109"/>
        <v>770.3664264013986</v>
      </c>
      <c r="I70" s="120">
        <f>I59</f>
        <v>2050</v>
      </c>
      <c r="J70" s="165">
        <f>SUM(E70:H70)</f>
        <v>1958.6979794788322</v>
      </c>
      <c r="K70" s="129">
        <f>I70/J70</f>
        <v>1.0466136287869461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193.61793355382801</v>
      </c>
      <c r="Q70" s="139">
        <f t="shared" si="110"/>
        <v>876.29549571122539</v>
      </c>
      <c r="R70" s="139">
        <f t="shared" si="110"/>
        <v>1047.9983086047325</v>
      </c>
      <c r="S70" s="120">
        <f>S59</f>
        <v>2186.7465511512801</v>
      </c>
      <c r="T70" s="165">
        <f>SUM(O70:R70)</f>
        <v>2117.9117378697856</v>
      </c>
      <c r="U70" s="129">
        <f>S70/T70</f>
        <v>1.0325012662476336</v>
      </c>
    </row>
    <row r="71" spans="3:21" x14ac:dyDescent="0.3">
      <c r="C71" s="128"/>
      <c r="D71" s="4" t="s">
        <v>13</v>
      </c>
      <c r="E71" s="139">
        <f t="shared" ref="E71:H71" si="111">E60*E$64</f>
        <v>379.60821455739494</v>
      </c>
      <c r="F71" s="139">
        <f t="shared" si="111"/>
        <v>707.22564924393032</v>
      </c>
      <c r="G71" s="139">
        <f t="shared" si="111"/>
        <v>22.077783499560713</v>
      </c>
      <c r="H71" s="139">
        <f t="shared" si="111"/>
        <v>0</v>
      </c>
      <c r="I71" s="120">
        <f>I60</f>
        <v>1054</v>
      </c>
      <c r="J71" s="165">
        <f>SUM(E71:H71)</f>
        <v>1108.9116473008858</v>
      </c>
      <c r="K71" s="129">
        <f>I71/J71</f>
        <v>0.95048149468486343</v>
      </c>
      <c r="M71" s="128"/>
      <c r="N71" s="4" t="s">
        <v>13</v>
      </c>
      <c r="O71" s="139">
        <f t="shared" ref="O71:R71" si="112">O60*O$64</f>
        <v>363.20094459543338</v>
      </c>
      <c r="P71" s="139">
        <f t="shared" si="112"/>
        <v>704.32776800389422</v>
      </c>
      <c r="Q71" s="139">
        <f t="shared" si="112"/>
        <v>100.24060477154231</v>
      </c>
      <c r="R71" s="139">
        <f t="shared" si="112"/>
        <v>0</v>
      </c>
      <c r="S71" s="120">
        <f>S60</f>
        <v>1112.9834646689119</v>
      </c>
      <c r="T71" s="165">
        <f>SUM(O71:R71)</f>
        <v>1167.7693173708701</v>
      </c>
      <c r="U71" s="129">
        <f>S71/T71</f>
        <v>0.95308503838300551</v>
      </c>
    </row>
    <row r="72" spans="3:21" x14ac:dyDescent="0.3">
      <c r="C72" s="128"/>
      <c r="D72" s="4" t="s">
        <v>14</v>
      </c>
      <c r="E72" s="139">
        <f t="shared" ref="E72:H72" si="113">E61*E$64</f>
        <v>400.91969759873012</v>
      </c>
      <c r="F72" s="139">
        <f t="shared" si="113"/>
        <v>746.44257948758877</v>
      </c>
      <c r="G72" s="139">
        <f t="shared" si="113"/>
        <v>0</v>
      </c>
      <c r="H72" s="139">
        <f t="shared" si="113"/>
        <v>18.677957816082717</v>
      </c>
      <c r="I72" s="120">
        <f>I61</f>
        <v>1108</v>
      </c>
      <c r="J72" s="165">
        <f>SUM(E72:H72)</f>
        <v>1166.0402349024016</v>
      </c>
      <c r="K72" s="129">
        <f>I72/J72</f>
        <v>0.95022450069464404</v>
      </c>
      <c r="M72" s="128"/>
      <c r="N72" s="4" t="s">
        <v>14</v>
      </c>
      <c r="O72" s="139">
        <f t="shared" ref="O72:R72" si="114">O61*O$64</f>
        <v>392.42849752137244</v>
      </c>
      <c r="P72" s="139">
        <f t="shared" si="114"/>
        <v>760.51010446652037</v>
      </c>
      <c r="Q72" s="139">
        <f t="shared" si="114"/>
        <v>0</v>
      </c>
      <c r="R72" s="139">
        <f t="shared" si="114"/>
        <v>79.73400439861679</v>
      </c>
      <c r="S72" s="120">
        <f>S61</f>
        <v>1172.7332381057306</v>
      </c>
      <c r="T72" s="165">
        <f>SUM(O72:R72)</f>
        <v>1232.6726063865096</v>
      </c>
      <c r="U72" s="129">
        <f>S72/T72</f>
        <v>0.95137446231040457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0.99999999999999989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1283.0219649543055</v>
      </c>
      <c r="F80" s="139">
        <f t="shared" ref="F80:H80" si="115">F69*$K69</f>
        <v>0</v>
      </c>
      <c r="G80" s="139">
        <f t="shared" si="115"/>
        <v>444.61800459433886</v>
      </c>
      <c r="H80" s="139">
        <f t="shared" si="115"/>
        <v>322.36003045135573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584.65230079509729</v>
      </c>
      <c r="P80" s="139">
        <f t="shared" ref="P80:R80" si="116">P69*$U69</f>
        <v>0</v>
      </c>
      <c r="Q80" s="139">
        <f t="shared" si="116"/>
        <v>961.45166831179006</v>
      </c>
      <c r="R80" s="139">
        <f t="shared" si="116"/>
        <v>640.64258204439261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624.12895908825169</v>
      </c>
      <c r="G81" s="139">
        <f t="shared" si="117"/>
        <v>619.59503988014865</v>
      </c>
      <c r="H81" s="139">
        <f t="shared" si="117"/>
        <v>806.27600103159966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199.91076156257762</v>
      </c>
      <c r="Q81" s="139">
        <f t="shared" si="118"/>
        <v>904.77620892893799</v>
      </c>
      <c r="R81" s="139">
        <f t="shared" si="118"/>
        <v>1082.0595806597646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360.81058316716508</v>
      </c>
      <c r="F82" s="139">
        <f t="shared" si="119"/>
        <v>672.20489217284387</v>
      </c>
      <c r="G82" s="139">
        <f t="shared" si="119"/>
        <v>20.98452465999128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346.16138622048248</v>
      </c>
      <c r="P82" s="139">
        <f t="shared" si="120"/>
        <v>671.28425780220812</v>
      </c>
      <c r="Q82" s="139">
        <f t="shared" si="120"/>
        <v>95.537820646221093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380.96371946940098</v>
      </c>
      <c r="F83" s="139">
        <f t="shared" si="121"/>
        <v>709.28802739081618</v>
      </c>
      <c r="G83" s="139">
        <f t="shared" si="121"/>
        <v>0</v>
      </c>
      <c r="H83" s="139">
        <f t="shared" si="121"/>
        <v>17.748253139782825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373.34645082467563</v>
      </c>
      <c r="P83" s="139">
        <f t="shared" si="122"/>
        <v>723.52989171846548</v>
      </c>
      <c r="Q83" s="139">
        <f t="shared" si="122"/>
        <v>0</v>
      </c>
      <c r="R83" s="139">
        <f t="shared" si="122"/>
        <v>75.856895562589486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2024.7962675908716</v>
      </c>
      <c r="F85" s="165">
        <f>SUM(F80:F83)</f>
        <v>2005.6218786519116</v>
      </c>
      <c r="G85" s="165">
        <f>SUM(G80:G83)</f>
        <v>1085.1975691344787</v>
      </c>
      <c r="H85" s="165">
        <f>SUM(H80:H83)</f>
        <v>1146.3842846227381</v>
      </c>
      <c r="K85" s="129"/>
      <c r="M85" s="128"/>
      <c r="N85" s="120" t="s">
        <v>195</v>
      </c>
      <c r="O85" s="165">
        <f>SUM(O80:O83)</f>
        <v>1304.1601378402554</v>
      </c>
      <c r="P85" s="165">
        <f>SUM(P80:P83)</f>
        <v>1594.7249110832513</v>
      </c>
      <c r="Q85" s="165">
        <f>SUM(Q80:Q83)</f>
        <v>1961.7656978869491</v>
      </c>
      <c r="R85" s="165">
        <f>SUM(R80:R83)</f>
        <v>1798.5590582667467</v>
      </c>
      <c r="U85" s="129"/>
    </row>
    <row r="86" spans="3:21" x14ac:dyDescent="0.3">
      <c r="C86" s="128"/>
      <c r="D86" s="120" t="s">
        <v>194</v>
      </c>
      <c r="E86" s="120">
        <f>E84/E85</f>
        <v>1.0124475399389767</v>
      </c>
      <c r="F86" s="120">
        <f>F84/F85</f>
        <v>1.0221268634035432</v>
      </c>
      <c r="G86" s="120">
        <f>G84/G85</f>
        <v>0.97125171487495965</v>
      </c>
      <c r="H86" s="120">
        <f>H84/H85</f>
        <v>0.96651708756163746</v>
      </c>
      <c r="K86" s="129"/>
      <c r="M86" s="128"/>
      <c r="N86" s="120" t="s">
        <v>194</v>
      </c>
      <c r="O86" s="120">
        <f>O84/O85</f>
        <v>1.0182893698631219</v>
      </c>
      <c r="P86" s="120">
        <f>P84/P85</f>
        <v>1.0399635664421274</v>
      </c>
      <c r="Q86" s="120">
        <f>Q84/Q85</f>
        <v>0.97759433469530155</v>
      </c>
      <c r="R86" s="120">
        <f>R84/R85</f>
        <v>0.97574252775905934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1298.9924321056587</v>
      </c>
      <c r="F91" s="139">
        <f t="shared" ref="F91:H91" si="123">F80*F$86</f>
        <v>0</v>
      </c>
      <c r="G91" s="139">
        <f t="shared" si="123"/>
        <v>431.83599942653433</v>
      </c>
      <c r="H91" s="139">
        <f t="shared" si="123"/>
        <v>311.56647777812509</v>
      </c>
      <c r="I91" s="120">
        <f>I80</f>
        <v>2050</v>
      </c>
      <c r="J91" s="165">
        <f>SUM(E91:H91)</f>
        <v>2042.3949093103181</v>
      </c>
      <c r="K91" s="129">
        <f>I91/J91</f>
        <v>1.0037236142016481</v>
      </c>
      <c r="M91" s="128"/>
      <c r="N91" s="4" t="s">
        <v>11</v>
      </c>
      <c r="O91" s="139">
        <f>O80*O$86</f>
        <v>595.34522296566399</v>
      </c>
      <c r="P91" s="139">
        <f t="shared" ref="P91:R91" si="124">P80*P$86</f>
        <v>0</v>
      </c>
      <c r="Q91" s="139">
        <f t="shared" si="124"/>
        <v>939.90970402495213</v>
      </c>
      <c r="R91" s="139">
        <f t="shared" si="124"/>
        <v>625.10221239408622</v>
      </c>
      <c r="S91" s="120">
        <f>S80</f>
        <v>2186.7465511512801</v>
      </c>
      <c r="T91" s="165">
        <f>SUM(O91:R91)</f>
        <v>2160.3571393847024</v>
      </c>
      <c r="U91" s="129">
        <f>S91/T91</f>
        <v>1.0122153005563208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637.93897531219307</v>
      </c>
      <c r="G92" s="139">
        <f t="shared" si="125"/>
        <v>601.78274501161343</v>
      </c>
      <c r="H92" s="139">
        <f t="shared" si="125"/>
        <v>779.27953228790545</v>
      </c>
      <c r="I92" s="120">
        <f>I81</f>
        <v>2050</v>
      </c>
      <c r="J92" s="165">
        <f>SUM(E92:H92)</f>
        <v>2019.0012526117121</v>
      </c>
      <c r="K92" s="129">
        <f>I92/J92</f>
        <v>1.015353505773307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207.89990856477996</v>
      </c>
      <c r="Q92" s="139">
        <f t="shared" si="126"/>
        <v>884.50409601602223</v>
      </c>
      <c r="R92" s="139">
        <f t="shared" si="126"/>
        <v>1055.8115504188665</v>
      </c>
      <c r="S92" s="120">
        <f>S81</f>
        <v>2186.7465511512801</v>
      </c>
      <c r="T92" s="165">
        <f>SUM(O92:R92)</f>
        <v>2148.2155549996687</v>
      </c>
      <c r="U92" s="129">
        <f>S92/T92</f>
        <v>1.0179362802126333</v>
      </c>
    </row>
    <row r="93" spans="3:21" x14ac:dyDescent="0.3">
      <c r="C93" s="128"/>
      <c r="D93" s="4" t="s">
        <v>13</v>
      </c>
      <c r="E93" s="139">
        <f t="shared" ref="E93:H93" si="127">E82*E$86</f>
        <v>365.30178731154388</v>
      </c>
      <c r="F93" s="139">
        <f t="shared" si="127"/>
        <v>687.07867800114582</v>
      </c>
      <c r="G93" s="139">
        <f t="shared" si="127"/>
        <v>20.381255561852409</v>
      </c>
      <c r="H93" s="139">
        <f t="shared" si="127"/>
        <v>0</v>
      </c>
      <c r="I93" s="120">
        <f>I82</f>
        <v>1054</v>
      </c>
      <c r="J93" s="165">
        <f>SUM(E93:H93)</f>
        <v>1072.7617208745421</v>
      </c>
      <c r="K93" s="129">
        <f>I93/J93</f>
        <v>0.98251082182607419</v>
      </c>
      <c r="M93" s="128"/>
      <c r="N93" s="4" t="s">
        <v>13</v>
      </c>
      <c r="O93" s="139">
        <f t="shared" ref="O93:R93" si="128">O82*O$86</f>
        <v>352.49245984539988</v>
      </c>
      <c r="P93" s="139">
        <f t="shared" si="128"/>
        <v>698.11117084044088</v>
      </c>
      <c r="Q93" s="139">
        <f t="shared" si="128"/>
        <v>93.397232212881548</v>
      </c>
      <c r="R93" s="139">
        <f t="shared" si="128"/>
        <v>0</v>
      </c>
      <c r="S93" s="120">
        <f>S82</f>
        <v>1112.9834646689119</v>
      </c>
      <c r="T93" s="165">
        <f>SUM(O93:R93)</f>
        <v>1144.0008628987223</v>
      </c>
      <c r="U93" s="129">
        <f>S93/T93</f>
        <v>0.97288691011017503</v>
      </c>
    </row>
    <row r="94" spans="3:21" x14ac:dyDescent="0.3">
      <c r="C94" s="128"/>
      <c r="D94" s="4" t="s">
        <v>14</v>
      </c>
      <c r="E94" s="139">
        <f t="shared" ref="E94:H94" si="129">E83*E$86</f>
        <v>385.7057805827975</v>
      </c>
      <c r="F94" s="139">
        <f t="shared" si="129"/>
        <v>724.98234668666134</v>
      </c>
      <c r="G94" s="139">
        <f t="shared" si="129"/>
        <v>0</v>
      </c>
      <c r="H94" s="139">
        <f t="shared" si="129"/>
        <v>17.153989933969584</v>
      </c>
      <c r="I94" s="120">
        <f>I83</f>
        <v>1108</v>
      </c>
      <c r="J94" s="165">
        <f>SUM(E94:H94)</f>
        <v>1127.8421172034284</v>
      </c>
      <c r="K94" s="129">
        <f>I94/J94</f>
        <v>0.98240700812572201</v>
      </c>
      <c r="M94" s="128"/>
      <c r="N94" s="4" t="s">
        <v>14</v>
      </c>
      <c r="O94" s="139">
        <f t="shared" ref="O94:R94" si="130">O83*O$86</f>
        <v>380.17472215089197</v>
      </c>
      <c r="P94" s="139">
        <f t="shared" si="130"/>
        <v>752.44472661902159</v>
      </c>
      <c r="Q94" s="139">
        <f t="shared" si="130"/>
        <v>0</v>
      </c>
      <c r="R94" s="139">
        <f t="shared" si="130"/>
        <v>74.016799024196033</v>
      </c>
      <c r="S94" s="120">
        <f>S83</f>
        <v>1172.7332381057306</v>
      </c>
      <c r="T94" s="165">
        <f>SUM(O94:R94)</f>
        <v>1206.6362477941095</v>
      </c>
      <c r="U94" s="129">
        <f>S94/T94</f>
        <v>0.9719028748304569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2050.0000000000005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1754.9305618371488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0.99999999999999978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0.99999999999999989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1303.8293787736809</v>
      </c>
      <c r="F102" s="139">
        <f t="shared" ref="F102:H102" si="131">F91*$K91</f>
        <v>0</v>
      </c>
      <c r="G102" s="139">
        <f t="shared" si="131"/>
        <v>433.44399008678187</v>
      </c>
      <c r="H102" s="139">
        <f t="shared" si="131"/>
        <v>312.72663113953718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602.61754379895945</v>
      </c>
      <c r="P102" s="139">
        <f t="shared" ref="P102:R102" si="132">P91*$U91</f>
        <v>0</v>
      </c>
      <c r="Q102" s="139">
        <f t="shared" si="132"/>
        <v>951.39098355541944</v>
      </c>
      <c r="R102" s="139">
        <f t="shared" si="132"/>
        <v>632.73802379690108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647.73357505266631</v>
      </c>
      <c r="G103" s="139">
        <f t="shared" si="133"/>
        <v>611.0222198614257</v>
      </c>
      <c r="H103" s="139">
        <f t="shared" si="133"/>
        <v>791.24420508590777</v>
      </c>
      <c r="I103" s="120">
        <f>I92</f>
        <v>2050</v>
      </c>
      <c r="J103" s="165">
        <f>SUM(E103:H103)</f>
        <v>2049.9999999999995</v>
      </c>
      <c r="K103" s="129">
        <f>I103/J103</f>
        <v>1.0000000000000002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211.62885958097868</v>
      </c>
      <c r="Q103" s="139">
        <f t="shared" si="134"/>
        <v>900.36880933138752</v>
      </c>
      <c r="R103" s="139">
        <f t="shared" si="134"/>
        <v>1074.7488822389141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358.91295926599872</v>
      </c>
      <c r="F104" s="139">
        <f t="shared" si="135"/>
        <v>675.06223658207841</v>
      </c>
      <c r="G104" s="139">
        <f t="shared" si="135"/>
        <v>20.024804151922858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342.93530009612601</v>
      </c>
      <c r="P104" s="139">
        <f t="shared" si="136"/>
        <v>679.18321991235302</v>
      </c>
      <c r="Q104" s="139">
        <f t="shared" si="136"/>
        <v>90.86494466043284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378.92006191914231</v>
      </c>
      <c r="F105" s="139">
        <f t="shared" si="137"/>
        <v>712.22773815240794</v>
      </c>
      <c r="G105" s="139">
        <f t="shared" si="137"/>
        <v>0</v>
      </c>
      <c r="H105" s="139">
        <f t="shared" si="137"/>
        <v>16.85219992844981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369.4929053963221</v>
      </c>
      <c r="P105" s="139">
        <f t="shared" si="138"/>
        <v>731.30319295204436</v>
      </c>
      <c r="Q105" s="139">
        <f t="shared" si="138"/>
        <v>0</v>
      </c>
      <c r="R105" s="139">
        <f t="shared" si="138"/>
        <v>71.937139757364278</v>
      </c>
      <c r="S105" s="120">
        <f>S94</f>
        <v>1172.7332381057306</v>
      </c>
      <c r="T105" s="165">
        <f>SUM(O105:R105)</f>
        <v>1172.7332381057308</v>
      </c>
      <c r="U105" s="129">
        <f>S105/T105</f>
        <v>0.99999999999999978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2041.6623999588219</v>
      </c>
      <c r="F107" s="165">
        <f>SUM(F102:F105)</f>
        <v>2035.0235497871527</v>
      </c>
      <c r="G107" s="165">
        <f>SUM(G102:G105)</f>
        <v>1064.4910141001303</v>
      </c>
      <c r="H107" s="165">
        <f>SUM(H102:H105)</f>
        <v>1120.8230361538949</v>
      </c>
      <c r="K107" s="129"/>
      <c r="M107" s="128"/>
      <c r="N107" s="120" t="s">
        <v>195</v>
      </c>
      <c r="O107" s="165">
        <f>SUM(O102:O105)</f>
        <v>1315.0457492914077</v>
      </c>
      <c r="P107" s="165">
        <f>SUM(P102:P105)</f>
        <v>1622.1152724453759</v>
      </c>
      <c r="Q107" s="165">
        <f>SUM(Q102:Q105)</f>
        <v>1942.6247375472399</v>
      </c>
      <c r="R107" s="165">
        <f>SUM(R102:R105)</f>
        <v>1779.4240457931794</v>
      </c>
      <c r="U107" s="129"/>
    </row>
    <row r="108" spans="3:21" x14ac:dyDescent="0.3">
      <c r="C108" s="128"/>
      <c r="D108" s="120" t="s">
        <v>194</v>
      </c>
      <c r="E108" s="120">
        <f>E106/E107</f>
        <v>1.0040837310033952</v>
      </c>
      <c r="F108" s="120">
        <f>F106/F107</f>
        <v>1.0073593498288576</v>
      </c>
      <c r="G108" s="120">
        <f>G106/G107</f>
        <v>0.99014457241896126</v>
      </c>
      <c r="H108" s="120">
        <f>H106/H107</f>
        <v>0.98855926784133807</v>
      </c>
      <c r="K108" s="129"/>
      <c r="M108" s="128"/>
      <c r="N108" s="120" t="s">
        <v>194</v>
      </c>
      <c r="O108" s="120">
        <f>O106/O107</f>
        <v>1.0098602316136418</v>
      </c>
      <c r="P108" s="120">
        <f>P106/P107</f>
        <v>1.0224031757768253</v>
      </c>
      <c r="Q108" s="120">
        <f>Q106/Q107</f>
        <v>0.98722671197695455</v>
      </c>
      <c r="R108" s="120">
        <f>R106/R107</f>
        <v>0.98623516186940541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1309.1538672309166</v>
      </c>
      <c r="F113" s="139">
        <f t="shared" ref="F113:H113" si="139">F102*F$108</f>
        <v>0</v>
      </c>
      <c r="G113" s="139">
        <f t="shared" si="139"/>
        <v>429.17221423204512</v>
      </c>
      <c r="H113" s="139">
        <f t="shared" si="139"/>
        <v>309.14880951378905</v>
      </c>
      <c r="I113" s="120">
        <f>I102</f>
        <v>2050</v>
      </c>
      <c r="J113" s="165">
        <f>SUM(E113:H113)</f>
        <v>2047.4748909767507</v>
      </c>
      <c r="K113" s="129">
        <f>I113/J113</f>
        <v>1.0012332796042469</v>
      </c>
      <c r="M113" s="128"/>
      <c r="N113" s="4" t="s">
        <v>11</v>
      </c>
      <c r="O113" s="139">
        <f>O102*O$108</f>
        <v>608.55949235526111</v>
      </c>
      <c r="P113" s="139">
        <f t="shared" ref="P113:R113" si="140">P102*P$108</f>
        <v>0</v>
      </c>
      <c r="Q113" s="139">
        <f t="shared" si="140"/>
        <v>939.23859249993757</v>
      </c>
      <c r="R113" s="139">
        <f t="shared" si="140"/>
        <v>624.02848732026439</v>
      </c>
      <c r="S113" s="120">
        <f>S102</f>
        <v>2186.7465511512801</v>
      </c>
      <c r="T113" s="165">
        <f>SUM(O113:R113)</f>
        <v>2171.8265721754633</v>
      </c>
      <c r="U113" s="129">
        <f>S113/T113</f>
        <v>1.0068697837879714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652.50047302737539</v>
      </c>
      <c r="G114" s="139">
        <f t="shared" si="141"/>
        <v>605.00033462317583</v>
      </c>
      <c r="H114" s="139">
        <f t="shared" si="141"/>
        <v>782.19179206342653</v>
      </c>
      <c r="I114" s="120">
        <f>I103</f>
        <v>2050</v>
      </c>
      <c r="J114" s="165">
        <f>SUM(E114:H114)</f>
        <v>2039.6925997139779</v>
      </c>
      <c r="K114" s="129">
        <f>I114/J114</f>
        <v>1.0050534086790663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216.37001812162043</v>
      </c>
      <c r="Q114" s="139">
        <f t="shared" si="142"/>
        <v>888.86813920283123</v>
      </c>
      <c r="R114" s="139">
        <f t="shared" si="142"/>
        <v>1059.955137843858</v>
      </c>
      <c r="S114" s="120">
        <f>S103</f>
        <v>2186.7465511512801</v>
      </c>
      <c r="T114" s="165">
        <f>SUM(O114:R114)</f>
        <v>2165.1932951683093</v>
      </c>
      <c r="U114" s="129">
        <f>S114/T114</f>
        <v>1.0099544257924074</v>
      </c>
    </row>
    <row r="115" spans="3:71" x14ac:dyDescent="0.3">
      <c r="C115" s="128"/>
      <c r="D115" s="4" t="s">
        <v>13</v>
      </c>
      <c r="E115" s="139">
        <f t="shared" ref="E115:H115" si="143">E104*E$108</f>
        <v>360.37866324527363</v>
      </c>
      <c r="F115" s="139">
        <f t="shared" si="143"/>
        <v>680.03025573733692</v>
      </c>
      <c r="G115" s="139">
        <f t="shared" si="143"/>
        <v>19.827451144779097</v>
      </c>
      <c r="H115" s="139">
        <f t="shared" si="143"/>
        <v>0</v>
      </c>
      <c r="I115" s="120">
        <f>I104</f>
        <v>1054</v>
      </c>
      <c r="J115" s="165">
        <f>SUM(E115:H115)</f>
        <v>1060.2363701273896</v>
      </c>
      <c r="K115" s="129">
        <f>I115/J115</f>
        <v>0.99411794359908601</v>
      </c>
      <c r="M115" s="128"/>
      <c r="N115" s="4" t="s">
        <v>13</v>
      </c>
      <c r="O115" s="139">
        <f t="shared" ref="O115:R115" si="144">O104*O$108</f>
        <v>346.31672158356758</v>
      </c>
      <c r="P115" s="139">
        <f t="shared" si="144"/>
        <v>694.39908097271962</v>
      </c>
      <c r="Q115" s="139">
        <f t="shared" si="144"/>
        <v>89.704300551087044</v>
      </c>
      <c r="R115" s="139">
        <f t="shared" si="144"/>
        <v>0</v>
      </c>
      <c r="S115" s="120">
        <f>S104</f>
        <v>1112.9834646689119</v>
      </c>
      <c r="T115" s="165">
        <f>SUM(O115:R115)</f>
        <v>1130.4201031073742</v>
      </c>
      <c r="U115" s="129">
        <f>S115/T115</f>
        <v>0.98457508107779457</v>
      </c>
    </row>
    <row r="116" spans="3:71" x14ac:dyDescent="0.3">
      <c r="C116" s="128"/>
      <c r="D116" s="4" t="s">
        <v>14</v>
      </c>
      <c r="E116" s="139">
        <f t="shared" ref="E116:H116" si="145">E105*E$108</f>
        <v>380.46746952380994</v>
      </c>
      <c r="F116" s="139">
        <f t="shared" si="145"/>
        <v>717.46927123528747</v>
      </c>
      <c r="G116" s="139">
        <f t="shared" si="145"/>
        <v>0</v>
      </c>
      <c r="H116" s="139">
        <f t="shared" si="145"/>
        <v>16.659398422784193</v>
      </c>
      <c r="I116" s="120">
        <f>I105</f>
        <v>1108</v>
      </c>
      <c r="J116" s="165">
        <f>SUM(E116:H116)</f>
        <v>1114.5961391818814</v>
      </c>
      <c r="K116" s="129">
        <f>I116/J116</f>
        <v>0.99408203657808913</v>
      </c>
      <c r="M116" s="128"/>
      <c r="N116" s="4" t="s">
        <v>14</v>
      </c>
      <c r="O116" s="139">
        <f t="shared" ref="O116:R116" si="146">O105*O$108</f>
        <v>373.13619102312725</v>
      </c>
      <c r="P116" s="139">
        <f t="shared" si="146"/>
        <v>747.68670692990258</v>
      </c>
      <c r="Q116" s="139">
        <f t="shared" si="146"/>
        <v>0</v>
      </c>
      <c r="R116" s="139">
        <f t="shared" si="146"/>
        <v>70.946936673026201</v>
      </c>
      <c r="S116" s="120">
        <f>S105</f>
        <v>1172.7332381057306</v>
      </c>
      <c r="T116" s="165">
        <f>SUM(O116:R116)</f>
        <v>1191.7698346260561</v>
      </c>
      <c r="U116" s="129">
        <f>S116/T116</f>
        <v>0.98402661657710222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1.0000000000000002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1309.1538672309166</v>
      </c>
      <c r="F122" s="159">
        <f t="shared" si="148"/>
        <v>0</v>
      </c>
      <c r="G122" s="159">
        <f t="shared" si="148"/>
        <v>429.17221423204512</v>
      </c>
      <c r="H122" s="158">
        <f t="shared" si="148"/>
        <v>309.14880951378905</v>
      </c>
      <c r="N122" s="150"/>
      <c r="O122" s="160" t="str">
        <f>N36</f>
        <v>A</v>
      </c>
      <c r="P122" s="159">
        <f>O113</f>
        <v>608.55949235526111</v>
      </c>
      <c r="Q122" s="159">
        <f t="shared" ref="Q122:S122" si="149">P113</f>
        <v>0</v>
      </c>
      <c r="R122" s="159">
        <f t="shared" si="149"/>
        <v>939.23859249993757</v>
      </c>
      <c r="S122" s="159">
        <f t="shared" si="149"/>
        <v>624.02848732026439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538.62799253113474</v>
      </c>
      <c r="AA122" s="159">
        <f t="shared" ref="AA122:AC122" si="150">Z47</f>
        <v>0</v>
      </c>
      <c r="AB122" s="159">
        <f t="shared" si="150"/>
        <v>946.77584993707842</v>
      </c>
      <c r="AC122" s="159">
        <f t="shared" si="150"/>
        <v>633.43594903643964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636.69261740852437</v>
      </c>
      <c r="AK122" s="159">
        <f t="shared" ref="AK122:AM122" si="151">AJ58</f>
        <v>0</v>
      </c>
      <c r="AL122" s="159">
        <f t="shared" si="151"/>
        <v>1111.4864092510991</v>
      </c>
      <c r="AM122" s="159">
        <f t="shared" si="151"/>
        <v>744.20501330264347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605.32265936772376</v>
      </c>
      <c r="AU122" s="159">
        <f t="shared" si="147"/>
        <v>0</v>
      </c>
      <c r="AV122" s="159">
        <f t="shared" si="147"/>
        <v>1220.9847200634194</v>
      </c>
      <c r="AW122" s="158">
        <f t="shared" si="147"/>
        <v>836.63178536476266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734.46985455865774</v>
      </c>
      <c r="BE122" s="159">
        <f t="shared" ref="BE122:BG122" si="152">BD58</f>
        <v>0</v>
      </c>
      <c r="BF122" s="159">
        <f t="shared" si="152"/>
        <v>1264.7489786477822</v>
      </c>
      <c r="BG122" s="159">
        <f t="shared" si="152"/>
        <v>847.31660186971521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789.27122991368424</v>
      </c>
      <c r="BO122" s="159">
        <f t="shared" ref="BO122:BQ122" si="153">BN58</f>
        <v>0</v>
      </c>
      <c r="BP122" s="159">
        <f t="shared" si="153"/>
        <v>1350.1041966691978</v>
      </c>
      <c r="BQ122" s="159">
        <f t="shared" si="153"/>
        <v>904.79815283643188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652.50047302737539</v>
      </c>
      <c r="G123" s="159">
        <f t="shared" si="148"/>
        <v>605.00033462317583</v>
      </c>
      <c r="H123" s="158">
        <f t="shared" si="148"/>
        <v>782.19179206342653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216.37001812162043</v>
      </c>
      <c r="R123" s="159">
        <f t="shared" si="154"/>
        <v>888.86813920283123</v>
      </c>
      <c r="S123" s="159">
        <f t="shared" si="154"/>
        <v>1059.955137843858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172.49387510361211</v>
      </c>
      <c r="AB123" s="159">
        <f t="shared" si="155"/>
        <v>859.34665511207857</v>
      </c>
      <c r="AC123" s="159">
        <f t="shared" si="155"/>
        <v>1031.9189413778574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210.82438771514151</v>
      </c>
      <c r="AL123" s="159">
        <f t="shared" si="156"/>
        <v>1036.2535400982279</v>
      </c>
      <c r="AM123" s="159">
        <f t="shared" si="156"/>
        <v>1245.3061121488975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190.48361386132788</v>
      </c>
      <c r="AV123" s="159">
        <f t="shared" si="147"/>
        <v>1108.8079957705093</v>
      </c>
      <c r="AW123" s="158">
        <f t="shared" si="147"/>
        <v>1363.6475551640692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245.91271948508094</v>
      </c>
      <c r="BF123" s="159">
        <f t="shared" si="157"/>
        <v>1180.7921910677996</v>
      </c>
      <c r="BG123" s="159">
        <f t="shared" si="157"/>
        <v>1419.8305245232743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265.64530014213608</v>
      </c>
      <c r="BP123" s="159">
        <f t="shared" si="158"/>
        <v>1261.341957961246</v>
      </c>
      <c r="BQ123" s="159">
        <f t="shared" si="158"/>
        <v>1517.1863213159315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360.37866324527363</v>
      </c>
      <c r="F124" s="159">
        <f t="shared" si="148"/>
        <v>680.03025573733692</v>
      </c>
      <c r="G124" s="159">
        <f t="shared" si="148"/>
        <v>19.827451144779097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346.31672158356758</v>
      </c>
      <c r="Q124" s="159">
        <f t="shared" si="159"/>
        <v>694.39908097271962</v>
      </c>
      <c r="R124" s="159">
        <f t="shared" si="159"/>
        <v>89.704300551087044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378.60243073662741</v>
      </c>
      <c r="AA124" s="159">
        <f t="shared" si="160"/>
        <v>712.9350775741749</v>
      </c>
      <c r="AB124" s="159">
        <f t="shared" si="160"/>
        <v>111.68852720469897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390.29876316086126</v>
      </c>
      <c r="AK124" s="159">
        <f t="shared" si="161"/>
        <v>739.82564916439458</v>
      </c>
      <c r="AL124" s="159">
        <f t="shared" si="161"/>
        <v>114.35059591073063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413.33390810151445</v>
      </c>
      <c r="AU124" s="159">
        <f t="shared" si="147"/>
        <v>764.41403215467824</v>
      </c>
      <c r="AV124" s="159">
        <f t="shared" si="147"/>
        <v>139.92368901779926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435.94772326064253</v>
      </c>
      <c r="BE124" s="159">
        <f t="shared" si="162"/>
        <v>834.40201058268008</v>
      </c>
      <c r="BF124" s="159">
        <f t="shared" si="162"/>
        <v>125.9887277685869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461.36603868131709</v>
      </c>
      <c r="BO124" s="159">
        <f t="shared" si="163"/>
        <v>887.07221719793324</v>
      </c>
      <c r="BP124" s="159">
        <f t="shared" si="163"/>
        <v>132.450484776439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380.46746952380994</v>
      </c>
      <c r="F125" s="154">
        <f t="shared" si="148"/>
        <v>717.46927123528747</v>
      </c>
      <c r="G125" s="154">
        <f t="shared" si="148"/>
        <v>0</v>
      </c>
      <c r="H125" s="153">
        <f t="shared" si="148"/>
        <v>16.659398422784193</v>
      </c>
      <c r="N125" s="152"/>
      <c r="O125" s="155" t="str">
        <f>N39</f>
        <v>D</v>
      </c>
      <c r="P125" s="159">
        <f t="shared" ref="P125:S125" si="164">O116</f>
        <v>373.13619102312725</v>
      </c>
      <c r="Q125" s="159">
        <f t="shared" si="164"/>
        <v>747.68670692990258</v>
      </c>
      <c r="R125" s="159">
        <f t="shared" si="164"/>
        <v>0</v>
      </c>
      <c r="S125" s="159">
        <f t="shared" si="164"/>
        <v>70.946936673026201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410.78198169419409</v>
      </c>
      <c r="AA125" s="159">
        <f t="shared" si="165"/>
        <v>773.02685334645571</v>
      </c>
      <c r="AB125" s="159">
        <f t="shared" si="165"/>
        <v>0</v>
      </c>
      <c r="AC125" s="159">
        <f t="shared" si="165"/>
        <v>89.57567142285157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423.44220085115751</v>
      </c>
      <c r="AK125" s="159">
        <f t="shared" si="166"/>
        <v>802.12667052005372</v>
      </c>
      <c r="AL125" s="159">
        <f t="shared" si="166"/>
        <v>0</v>
      </c>
      <c r="AM125" s="159">
        <f t="shared" si="166"/>
        <v>91.774455141173462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450.32063838853264</v>
      </c>
      <c r="AU125" s="154">
        <f t="shared" si="147"/>
        <v>832.27352034223873</v>
      </c>
      <c r="AV125" s="154">
        <f t="shared" si="147"/>
        <v>0</v>
      </c>
      <c r="AW125" s="153">
        <f t="shared" si="147"/>
        <v>115.40753889304816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474.88387645284325</v>
      </c>
      <c r="BE125" s="159">
        <f t="shared" si="167"/>
        <v>908.33272715152816</v>
      </c>
      <c r="BF125" s="159">
        <f t="shared" si="167"/>
        <v>0</v>
      </c>
      <c r="BG125" s="159">
        <f t="shared" si="167"/>
        <v>101.58370867481095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503.57364240865536</v>
      </c>
      <c r="BO125" s="159">
        <f t="shared" si="168"/>
        <v>967.59352834130482</v>
      </c>
      <c r="BP125" s="159">
        <f t="shared" si="168"/>
        <v>0</v>
      </c>
      <c r="BQ125" s="159">
        <f t="shared" si="168"/>
        <v>107.04178012171218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1.1307364433034305E-85</v>
      </c>
      <c r="F134" s="130" t="e">
        <f t="shared" si="169"/>
        <v>#DIV/0!</v>
      </c>
      <c r="G134" s="148">
        <f t="shared" si="169"/>
        <v>429.17221423204512</v>
      </c>
      <c r="H134" s="148">
        <f t="shared" si="169"/>
        <v>309.14880951378905</v>
      </c>
      <c r="N134" s="130" t="s">
        <v>11</v>
      </c>
      <c r="O134" s="130">
        <f t="shared" ref="O134:R137" si="170">O129*P122</f>
        <v>5.2562224590133244E-86</v>
      </c>
      <c r="P134" s="130" t="e">
        <f t="shared" si="170"/>
        <v>#DIV/0!</v>
      </c>
      <c r="Q134" s="148">
        <f t="shared" si="170"/>
        <v>939.23859249993757</v>
      </c>
      <c r="R134" s="148">
        <f t="shared" si="170"/>
        <v>624.02848732026439</v>
      </c>
      <c r="W134" s="130" t="s">
        <v>11</v>
      </c>
      <c r="X134" s="130">
        <f t="shared" ref="X134:AA137" si="171">X129*Z122</f>
        <v>4.6522132789979736E-86</v>
      </c>
      <c r="Y134" s="130" t="e">
        <f t="shared" si="171"/>
        <v>#DIV/0!</v>
      </c>
      <c r="Z134" s="148">
        <f t="shared" si="171"/>
        <v>946.77584993707842</v>
      </c>
      <c r="AA134" s="148">
        <f t="shared" si="171"/>
        <v>633.43594903643964</v>
      </c>
      <c r="AG134" s="130" t="s">
        <v>11</v>
      </c>
      <c r="AH134" s="130">
        <f t="shared" ref="AH134:AK137" si="172">AH129*AJ122</f>
        <v>5.4992126113399074E-86</v>
      </c>
      <c r="AI134" s="130" t="e">
        <f t="shared" si="172"/>
        <v>#DIV/0!</v>
      </c>
      <c r="AJ134" s="148">
        <f t="shared" si="172"/>
        <v>1111.4864092510991</v>
      </c>
      <c r="AK134" s="148">
        <f t="shared" si="172"/>
        <v>744.20501330264347</v>
      </c>
      <c r="AQ134" s="130" t="s">
        <v>11</v>
      </c>
      <c r="AR134" s="130">
        <f t="shared" ref="AR134:AU137" si="173">AR129*AT122</f>
        <v>5.2282654318715362E-86</v>
      </c>
      <c r="AS134" s="130" t="e">
        <f t="shared" si="173"/>
        <v>#DIV/0!</v>
      </c>
      <c r="AT134" s="148">
        <f t="shared" si="173"/>
        <v>1220.9847200634194</v>
      </c>
      <c r="AU134" s="148">
        <f t="shared" si="173"/>
        <v>836.63178536476266</v>
      </c>
      <c r="BA134" s="130" t="s">
        <v>11</v>
      </c>
      <c r="BB134" s="130">
        <f t="shared" ref="BB134:BE137" si="174">BB129*BD122</f>
        <v>6.3437297314323811E-86</v>
      </c>
      <c r="BC134" s="130" t="e">
        <f t="shared" si="174"/>
        <v>#DIV/0!</v>
      </c>
      <c r="BD134" s="148">
        <f t="shared" si="174"/>
        <v>1264.7489786477822</v>
      </c>
      <c r="BE134" s="148">
        <f t="shared" si="174"/>
        <v>847.31660186971521</v>
      </c>
      <c r="BK134" s="130" t="s">
        <v>11</v>
      </c>
      <c r="BL134" s="130">
        <f t="shared" ref="BL134:BO137" si="175">BL129*BN122</f>
        <v>6.8170576862903335E-86</v>
      </c>
      <c r="BM134" s="130" t="e">
        <f t="shared" si="175"/>
        <v>#DIV/0!</v>
      </c>
      <c r="BN134" s="148">
        <f t="shared" si="175"/>
        <v>1350.1041966691978</v>
      </c>
      <c r="BO134" s="148">
        <f t="shared" si="175"/>
        <v>904.79815283643188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5.6357475052597598E-86</v>
      </c>
      <c r="G135" s="148">
        <f t="shared" si="169"/>
        <v>605.00033462317583</v>
      </c>
      <c r="H135" s="148">
        <f t="shared" si="169"/>
        <v>782.19179206342653</v>
      </c>
      <c r="N135" s="130" t="s">
        <v>12</v>
      </c>
      <c r="O135" s="130" t="e">
        <f t="shared" si="170"/>
        <v>#DIV/0!</v>
      </c>
      <c r="P135" s="130">
        <f t="shared" si="170"/>
        <v>1.8688213116295652E-86</v>
      </c>
      <c r="Q135" s="148">
        <f t="shared" si="170"/>
        <v>888.86813920283123</v>
      </c>
      <c r="R135" s="148">
        <f t="shared" si="170"/>
        <v>1059.955137843858</v>
      </c>
      <c r="W135" s="130" t="s">
        <v>12</v>
      </c>
      <c r="X135" s="130" t="e">
        <f t="shared" si="171"/>
        <v>#DIV/0!</v>
      </c>
      <c r="Y135" s="130">
        <f t="shared" si="171"/>
        <v>1.4898562782298322E-86</v>
      </c>
      <c r="Z135" s="148">
        <f t="shared" si="171"/>
        <v>859.34665511207857</v>
      </c>
      <c r="AA135" s="148">
        <f t="shared" si="171"/>
        <v>1031.9189413778574</v>
      </c>
      <c r="AG135" s="130" t="s">
        <v>12</v>
      </c>
      <c r="AH135" s="130" t="e">
        <f t="shared" si="172"/>
        <v>#DIV/0!</v>
      </c>
      <c r="AI135" s="130">
        <f t="shared" si="172"/>
        <v>1.8209228440876191E-86</v>
      </c>
      <c r="AJ135" s="148">
        <f t="shared" si="172"/>
        <v>1036.2535400982279</v>
      </c>
      <c r="AK135" s="148">
        <f t="shared" si="172"/>
        <v>1245.3061121488975</v>
      </c>
      <c r="AQ135" s="130" t="s">
        <v>12</v>
      </c>
      <c r="AR135" s="130" t="e">
        <f t="shared" si="173"/>
        <v>#DIV/0!</v>
      </c>
      <c r="AS135" s="130">
        <f t="shared" si="173"/>
        <v>1.6452364342834784E-86</v>
      </c>
      <c r="AT135" s="148">
        <f t="shared" si="173"/>
        <v>1108.8079957705093</v>
      </c>
      <c r="AU135" s="148">
        <f t="shared" si="173"/>
        <v>1363.6475551640692</v>
      </c>
      <c r="BA135" s="130" t="s">
        <v>12</v>
      </c>
      <c r="BB135" s="130" t="e">
        <f t="shared" si="174"/>
        <v>#DIV/0!</v>
      </c>
      <c r="BC135" s="130">
        <f t="shared" si="174"/>
        <v>2.1239861925610328E-86</v>
      </c>
      <c r="BD135" s="148">
        <f t="shared" si="174"/>
        <v>1180.7921910677996</v>
      </c>
      <c r="BE135" s="148">
        <f t="shared" si="174"/>
        <v>1419.8305245232743</v>
      </c>
      <c r="BK135" s="130" t="s">
        <v>12</v>
      </c>
      <c r="BL135" s="130" t="e">
        <f t="shared" si="175"/>
        <v>#DIV/0!</v>
      </c>
      <c r="BM135" s="130">
        <f t="shared" si="175"/>
        <v>2.2944195436578832E-86</v>
      </c>
      <c r="BN135" s="148">
        <f t="shared" si="175"/>
        <v>1261.341957961246</v>
      </c>
      <c r="BO135" s="148">
        <f t="shared" si="175"/>
        <v>1517.1863213159315</v>
      </c>
    </row>
    <row r="136" spans="4:67" x14ac:dyDescent="0.3">
      <c r="D136" s="130" t="s">
        <v>13</v>
      </c>
      <c r="E136" s="148">
        <f t="shared" si="169"/>
        <v>360.37866324527363</v>
      </c>
      <c r="F136" s="148">
        <f t="shared" si="169"/>
        <v>680.03025573733692</v>
      </c>
      <c r="G136" s="130">
        <f t="shared" si="169"/>
        <v>1.712527621725731E-87</v>
      </c>
      <c r="H136" s="130" t="e">
        <f t="shared" si="169"/>
        <v>#DIV/0!</v>
      </c>
      <c r="N136" s="130" t="s">
        <v>13</v>
      </c>
      <c r="O136" s="148">
        <f t="shared" si="170"/>
        <v>346.31672158356758</v>
      </c>
      <c r="P136" s="148">
        <f t="shared" si="170"/>
        <v>694.39908097271962</v>
      </c>
      <c r="Q136" s="130">
        <f t="shared" si="170"/>
        <v>7.7478991807665755E-87</v>
      </c>
      <c r="R136" s="130" t="e">
        <f t="shared" si="170"/>
        <v>#DIV/0!</v>
      </c>
      <c r="W136" s="130" t="s">
        <v>13</v>
      </c>
      <c r="X136" s="148">
        <f t="shared" si="171"/>
        <v>378.60243073662741</v>
      </c>
      <c r="Y136" s="148">
        <f t="shared" si="171"/>
        <v>712.9350775741749</v>
      </c>
      <c r="Z136" s="130">
        <f t="shared" si="171"/>
        <v>9.6467108389913882E-87</v>
      </c>
      <c r="AA136" s="130" t="e">
        <f t="shared" si="171"/>
        <v>#DIV/0!</v>
      </c>
      <c r="AG136" s="130" t="s">
        <v>13</v>
      </c>
      <c r="AH136" s="148">
        <f t="shared" si="172"/>
        <v>390.29876316086126</v>
      </c>
      <c r="AI136" s="148">
        <f t="shared" si="172"/>
        <v>739.82564916439458</v>
      </c>
      <c r="AJ136" s="130">
        <f t="shared" si="172"/>
        <v>9.8766378304499613E-87</v>
      </c>
      <c r="AK136" s="130" t="e">
        <f t="shared" si="172"/>
        <v>#DIV/0!</v>
      </c>
      <c r="AQ136" s="130" t="s">
        <v>13</v>
      </c>
      <c r="AR136" s="148">
        <f t="shared" si="173"/>
        <v>413.33390810151445</v>
      </c>
      <c r="AS136" s="148">
        <f t="shared" si="173"/>
        <v>764.41403215467824</v>
      </c>
      <c r="AT136" s="130">
        <f t="shared" si="173"/>
        <v>1.2085425435020647E-86</v>
      </c>
      <c r="AU136" s="130" t="e">
        <f t="shared" si="173"/>
        <v>#DIV/0!</v>
      </c>
      <c r="BA136" s="130" t="s">
        <v>13</v>
      </c>
      <c r="BB136" s="148">
        <f t="shared" si="174"/>
        <v>435.94772326064253</v>
      </c>
      <c r="BC136" s="148">
        <f t="shared" si="174"/>
        <v>834.40201058268008</v>
      </c>
      <c r="BD136" s="130">
        <f t="shared" si="174"/>
        <v>1.0881841279261036E-86</v>
      </c>
      <c r="BE136" s="130" t="e">
        <f t="shared" si="174"/>
        <v>#DIV/0!</v>
      </c>
      <c r="BK136" s="130" t="s">
        <v>13</v>
      </c>
      <c r="BL136" s="148">
        <f t="shared" si="175"/>
        <v>461.36603868131709</v>
      </c>
      <c r="BM136" s="148">
        <f t="shared" si="175"/>
        <v>887.07221719793324</v>
      </c>
      <c r="BN136" s="130">
        <f t="shared" si="175"/>
        <v>1.143995322617865E-86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380.46746952380994</v>
      </c>
      <c r="F137" s="148">
        <f t="shared" si="169"/>
        <v>717.46927123528747</v>
      </c>
      <c r="G137" s="130" t="e">
        <f t="shared" si="169"/>
        <v>#DIV/0!</v>
      </c>
      <c r="H137" s="130">
        <f t="shared" si="169"/>
        <v>1.438898008222522E-87</v>
      </c>
      <c r="N137" s="130" t="s">
        <v>14</v>
      </c>
      <c r="O137" s="148">
        <f t="shared" si="170"/>
        <v>373.13619102312725</v>
      </c>
      <c r="P137" s="148">
        <f t="shared" si="170"/>
        <v>747.68670692990258</v>
      </c>
      <c r="Q137" s="130" t="e">
        <f t="shared" si="170"/>
        <v>#DIV/0!</v>
      </c>
      <c r="R137" s="130">
        <f t="shared" si="170"/>
        <v>6.1277966513298523E-87</v>
      </c>
      <c r="W137" s="130" t="s">
        <v>14</v>
      </c>
      <c r="X137" s="148">
        <f t="shared" si="171"/>
        <v>410.78198169419409</v>
      </c>
      <c r="Y137" s="148">
        <f t="shared" si="171"/>
        <v>773.02685334645571</v>
      </c>
      <c r="Z137" s="130" t="e">
        <f t="shared" si="171"/>
        <v>#DIV/0!</v>
      </c>
      <c r="AA137" s="130">
        <f t="shared" si="171"/>
        <v>7.7367892840151846E-87</v>
      </c>
      <c r="AG137" s="130" t="s">
        <v>14</v>
      </c>
      <c r="AH137" s="148">
        <f t="shared" si="172"/>
        <v>423.44220085115751</v>
      </c>
      <c r="AI137" s="148">
        <f t="shared" si="172"/>
        <v>802.12667052005372</v>
      </c>
      <c r="AJ137" s="130" t="e">
        <f t="shared" si="172"/>
        <v>#DIV/0!</v>
      </c>
      <c r="AK137" s="130">
        <f t="shared" si="172"/>
        <v>7.9267016345403074E-87</v>
      </c>
      <c r="AQ137" s="130" t="s">
        <v>14</v>
      </c>
      <c r="AR137" s="148">
        <f t="shared" si="173"/>
        <v>450.32063838853264</v>
      </c>
      <c r="AS137" s="148">
        <f t="shared" si="173"/>
        <v>832.27352034223873</v>
      </c>
      <c r="AT137" s="130" t="e">
        <f t="shared" si="173"/>
        <v>#DIV/0!</v>
      </c>
      <c r="AU137" s="130">
        <f t="shared" si="173"/>
        <v>9.9679276305655212E-87</v>
      </c>
      <c r="BA137" s="130" t="s">
        <v>14</v>
      </c>
      <c r="BB137" s="148">
        <f t="shared" si="174"/>
        <v>474.88387645284325</v>
      </c>
      <c r="BC137" s="148">
        <f t="shared" si="174"/>
        <v>908.33272715152816</v>
      </c>
      <c r="BD137" s="130" t="e">
        <f t="shared" si="174"/>
        <v>#DIV/0!</v>
      </c>
      <c r="BE137" s="130">
        <f t="shared" si="174"/>
        <v>8.7739420338333002E-87</v>
      </c>
      <c r="BK137" s="130" t="s">
        <v>14</v>
      </c>
      <c r="BL137" s="148">
        <f t="shared" si="175"/>
        <v>503.57364240865536</v>
      </c>
      <c r="BM137" s="148">
        <f t="shared" si="175"/>
        <v>967.59352834130482</v>
      </c>
      <c r="BN137" s="130" t="e">
        <f t="shared" si="175"/>
        <v>#DIV/0!</v>
      </c>
      <c r="BO137" s="130">
        <f t="shared" si="175"/>
        <v>9.2453641064899829E-87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8.5678309850117948E-72</v>
      </c>
      <c r="H140" s="130">
        <f>'Mode Choice Q'!O38</f>
        <v>4.6601594757126027E-70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2.1345552989254084E-49</v>
      </c>
      <c r="H141" s="130">
        <f>'Mode Choice Q'!O39</f>
        <v>1.2623057868374449E-50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1.5063165044616197E-64</v>
      </c>
      <c r="F142" s="130">
        <f>'Mode Choice Q'!M40</f>
        <v>2.1345552989254084E-49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8.9078602992763584E-66</v>
      </c>
      <c r="F143" s="130">
        <f>'Mode Choice Q'!M41</f>
        <v>1.2623057868374449E-50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9.0255703659128953E-5</v>
      </c>
      <c r="F145" s="130" t="e">
        <f t="shared" si="176"/>
        <v>#DIV/0!</v>
      </c>
      <c r="G145" s="217">
        <f t="shared" si="176"/>
        <v>3.6770749950034364E-69</v>
      </c>
      <c r="H145" s="130">
        <f t="shared" si="176"/>
        <v>1.4406827540609545E-67</v>
      </c>
      <c r="N145" s="130" t="s">
        <v>11</v>
      </c>
      <c r="O145" s="130">
        <f t="shared" ref="O145:R148" si="177">O140*P122</f>
        <v>4.1955316770475702E-5</v>
      </c>
      <c r="P145" s="130" t="e">
        <f t="shared" si="177"/>
        <v>#DIV/0!</v>
      </c>
      <c r="Q145" s="149">
        <f t="shared" si="177"/>
        <v>2.8971206097316144E-84</v>
      </c>
      <c r="R145" s="130">
        <f t="shared" si="177"/>
        <v>1.9248418943936248E-84</v>
      </c>
      <c r="W145" s="130" t="s">
        <v>11</v>
      </c>
      <c r="X145" s="130">
        <f t="shared" ref="X145:AA148" si="178">X140*Z122</f>
        <v>3.7134098361737287E-5</v>
      </c>
      <c r="Y145" s="130" t="e">
        <f t="shared" si="178"/>
        <v>#DIV/0!</v>
      </c>
      <c r="Z145" s="149">
        <f t="shared" si="178"/>
        <v>2.920369594639563E-84</v>
      </c>
      <c r="AA145" s="130">
        <f t="shared" si="178"/>
        <v>1.9538596023975622E-84</v>
      </c>
      <c r="AG145" s="130" t="s">
        <v>11</v>
      </c>
      <c r="AH145" s="130">
        <f t="shared" ref="AH145:AK148" si="179">AH140*AJ122</f>
        <v>4.389487105921896E-5</v>
      </c>
      <c r="AI145" s="130" t="e">
        <f t="shared" si="179"/>
        <v>#DIV/0!</v>
      </c>
      <c r="AJ145" s="149">
        <f t="shared" si="179"/>
        <v>3.4284261841361262E-84</v>
      </c>
      <c r="AK145" s="130">
        <f t="shared" si="179"/>
        <v>2.2955314007764455E-84</v>
      </c>
      <c r="AQ145" s="130" t="s">
        <v>11</v>
      </c>
      <c r="AR145" s="130">
        <f t="shared" ref="AR145:AU148" si="180">AR140*AT122</f>
        <v>4.173216298677631E-5</v>
      </c>
      <c r="AS145" s="130" t="e">
        <f t="shared" si="180"/>
        <v>#DIV/0!</v>
      </c>
      <c r="AT145" s="149">
        <f t="shared" si="180"/>
        <v>3.7661782904894357E-84</v>
      </c>
      <c r="AU145" s="130">
        <f t="shared" si="180"/>
        <v>2.5806256338822359E-84</v>
      </c>
      <c r="BA145" s="130" t="s">
        <v>11</v>
      </c>
      <c r="BB145" s="130">
        <f t="shared" ref="BB145:BE148" si="181">BB140*BD122</f>
        <v>5.0635830668112825E-5</v>
      </c>
      <c r="BC145" s="130" t="e">
        <f t="shared" si="181"/>
        <v>#DIV/0!</v>
      </c>
      <c r="BD145" s="149">
        <f t="shared" si="181"/>
        <v>3.9011709712915604E-84</v>
      </c>
      <c r="BE145" s="130">
        <f t="shared" si="181"/>
        <v>2.6135833960045378E-84</v>
      </c>
      <c r="BK145" s="130" t="s">
        <v>11</v>
      </c>
      <c r="BL145" s="130">
        <f t="shared" ref="BL145:BO148" si="182">BL140*BN122</f>
        <v>5.4413947830626257E-5</v>
      </c>
      <c r="BM145" s="130" t="e">
        <f t="shared" si="182"/>
        <v>#DIV/0!</v>
      </c>
      <c r="BN145" s="149">
        <f t="shared" si="182"/>
        <v>4.164452701037983E-84</v>
      </c>
      <c r="BO145" s="130">
        <f t="shared" si="182"/>
        <v>2.7908876372429262E-84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4.4984696455556158E-5</v>
      </c>
      <c r="G146" s="130">
        <f t="shared" si="176"/>
        <v>1.2914066701215453E-46</v>
      </c>
      <c r="H146" s="130">
        <f t="shared" si="176"/>
        <v>9.873652255384148E-48</v>
      </c>
      <c r="N146" s="130" t="s">
        <v>12</v>
      </c>
      <c r="O146" s="130" t="e">
        <f t="shared" si="177"/>
        <v>#DIV/0!</v>
      </c>
      <c r="P146" s="130">
        <f t="shared" si="177"/>
        <v>1.4916984722056933E-5</v>
      </c>
      <c r="Q146" s="130">
        <f t="shared" si="177"/>
        <v>7.3977936781327781E-85</v>
      </c>
      <c r="R146" s="130">
        <f t="shared" si="177"/>
        <v>8.8217015235556027E-85</v>
      </c>
      <c r="W146" s="130" t="s">
        <v>12</v>
      </c>
      <c r="X146" s="130" t="e">
        <f t="shared" si="178"/>
        <v>#DIV/0!</v>
      </c>
      <c r="Y146" s="130">
        <f t="shared" si="178"/>
        <v>1.1892075075404668E-5</v>
      </c>
      <c r="Z146" s="130">
        <f t="shared" si="178"/>
        <v>7.1520948632652193E-85</v>
      </c>
      <c r="AA146" s="130">
        <f t="shared" si="178"/>
        <v>8.5883643300759531E-85</v>
      </c>
      <c r="AG146" s="130" t="s">
        <v>12</v>
      </c>
      <c r="AH146" s="130" t="e">
        <f t="shared" si="179"/>
        <v>#DIV/0!</v>
      </c>
      <c r="AI146" s="130">
        <f t="shared" si="179"/>
        <v>1.4534657795407042E-5</v>
      </c>
      <c r="AJ146" s="130">
        <f t="shared" si="179"/>
        <v>8.624439947590556E-85</v>
      </c>
      <c r="AK146" s="130">
        <f t="shared" si="179"/>
        <v>1.0364324332805243E-84</v>
      </c>
      <c r="AQ146" s="130" t="s">
        <v>12</v>
      </c>
      <c r="AR146" s="130" t="e">
        <f t="shared" si="180"/>
        <v>#DIV/0!</v>
      </c>
      <c r="AS146" s="130">
        <f t="shared" si="180"/>
        <v>1.31323238886751E-5</v>
      </c>
      <c r="AT146" s="130">
        <f t="shared" si="180"/>
        <v>9.228289798676611E-85</v>
      </c>
      <c r="AU146" s="130">
        <f t="shared" si="180"/>
        <v>1.1349246100598493E-84</v>
      </c>
      <c r="BA146" s="130" t="s">
        <v>12</v>
      </c>
      <c r="BB146" s="130" t="e">
        <f t="shared" si="181"/>
        <v>#DIV/0!</v>
      </c>
      <c r="BC146" s="130">
        <f t="shared" si="181"/>
        <v>1.6953718039883447E-5</v>
      </c>
      <c r="BD146" s="130">
        <f t="shared" si="181"/>
        <v>9.8273935368006449E-85</v>
      </c>
      <c r="BE146" s="130">
        <f t="shared" si="181"/>
        <v>1.1816840783334006E-84</v>
      </c>
      <c r="BK146" s="130" t="s">
        <v>12</v>
      </c>
      <c r="BL146" s="130" t="e">
        <f t="shared" si="182"/>
        <v>#DIV/0!</v>
      </c>
      <c r="BM146" s="130">
        <f t="shared" si="182"/>
        <v>1.8314121883000909E-5</v>
      </c>
      <c r="BN146" s="130">
        <f t="shared" si="182"/>
        <v>1.0497786061876212E-84</v>
      </c>
      <c r="BO146" s="130">
        <f t="shared" si="182"/>
        <v>1.2627105057952081E-84</v>
      </c>
    </row>
    <row r="147" spans="4:67" x14ac:dyDescent="0.3">
      <c r="D147" s="130" t="s">
        <v>13</v>
      </c>
      <c r="E147" s="130">
        <f t="shared" si="176"/>
        <v>5.4284432830217174E-62</v>
      </c>
      <c r="F147" s="130">
        <f t="shared" si="176"/>
        <v>1.4515621858137331E-46</v>
      </c>
      <c r="G147" s="130">
        <f t="shared" si="176"/>
        <v>1.3669444055680195E-6</v>
      </c>
      <c r="H147" s="130" t="e">
        <f t="shared" si="176"/>
        <v>#DIV/0!</v>
      </c>
      <c r="N147" s="130" t="s">
        <v>13</v>
      </c>
      <c r="O147" s="130">
        <f t="shared" si="177"/>
        <v>1.0682283709445273E-84</v>
      </c>
      <c r="P147" s="130">
        <f t="shared" si="177"/>
        <v>5.7792836808486133E-85</v>
      </c>
      <c r="Q147" s="130">
        <f t="shared" si="177"/>
        <v>6.1843951044604527E-6</v>
      </c>
      <c r="R147" s="130" t="e">
        <f t="shared" si="177"/>
        <v>#DIV/0!</v>
      </c>
      <c r="W147" s="130" t="s">
        <v>13</v>
      </c>
      <c r="X147" s="130">
        <f t="shared" si="178"/>
        <v>1.1678149873102051E-84</v>
      </c>
      <c r="Y147" s="130">
        <f t="shared" si="178"/>
        <v>5.9335534453145959E-85</v>
      </c>
      <c r="Z147" s="130">
        <f t="shared" si="178"/>
        <v>7.7000319563917284E-6</v>
      </c>
      <c r="AA147" s="130" t="e">
        <f t="shared" si="178"/>
        <v>#DIV/0!</v>
      </c>
      <c r="AG147" s="130" t="s">
        <v>13</v>
      </c>
      <c r="AH147" s="130">
        <f t="shared" si="179"/>
        <v>1.2038928124710384E-84</v>
      </c>
      <c r="AI147" s="130">
        <f t="shared" si="179"/>
        <v>6.1573559327003082E-85</v>
      </c>
      <c r="AJ147" s="130">
        <f t="shared" si="179"/>
        <v>7.8835603332050965E-6</v>
      </c>
      <c r="AK147" s="130" t="e">
        <f t="shared" si="179"/>
        <v>#DIV/0!</v>
      </c>
      <c r="AQ147" s="130" t="s">
        <v>13</v>
      </c>
      <c r="AR147" s="130">
        <f t="shared" si="180"/>
        <v>1.2749456777265999E-84</v>
      </c>
      <c r="AS147" s="130">
        <f t="shared" si="180"/>
        <v>6.3619979670116775E-85</v>
      </c>
      <c r="AT147" s="130">
        <f t="shared" si="180"/>
        <v>9.6466208648146945E-6</v>
      </c>
      <c r="AU147" s="130" t="e">
        <f t="shared" si="180"/>
        <v>#DIV/0!</v>
      </c>
      <c r="BA147" s="130" t="s">
        <v>13</v>
      </c>
      <c r="BB147" s="130">
        <f t="shared" si="181"/>
        <v>1.34469893369939E-84</v>
      </c>
      <c r="BC147" s="130">
        <f t="shared" si="181"/>
        <v>6.9444877667071735E-85</v>
      </c>
      <c r="BD147" s="130">
        <f t="shared" si="181"/>
        <v>8.6859165774946507E-6</v>
      </c>
      <c r="BE147" s="130" t="e">
        <f t="shared" si="181"/>
        <v>#DIV/0!</v>
      </c>
      <c r="BK147" s="130" t="s">
        <v>13</v>
      </c>
      <c r="BL147" s="130">
        <f t="shared" si="182"/>
        <v>1.4231027876912606E-84</v>
      </c>
      <c r="BM147" s="130">
        <f t="shared" si="182"/>
        <v>7.3828467362093455E-85</v>
      </c>
      <c r="BN147" s="130">
        <f t="shared" si="182"/>
        <v>9.1314031167137475E-6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3.3891510669372845E-63</v>
      </c>
      <c r="F148" s="130">
        <f t="shared" si="176"/>
        <v>9.0566561295834779E-48</v>
      </c>
      <c r="G148" s="130" t="e">
        <f t="shared" si="176"/>
        <v>#DIV/0!</v>
      </c>
      <c r="H148" s="130">
        <f t="shared" si="176"/>
        <v>1.1485324718679191E-6</v>
      </c>
      <c r="N148" s="130" t="s">
        <v>14</v>
      </c>
      <c r="O148" s="130">
        <f t="shared" si="177"/>
        <v>1.1509541429431058E-84</v>
      </c>
      <c r="P148" s="130">
        <f t="shared" si="177"/>
        <v>6.2227812538207922E-85</v>
      </c>
      <c r="Q148" s="130" t="e">
        <f t="shared" si="177"/>
        <v>#DIV/0!</v>
      </c>
      <c r="R148" s="130">
        <f t="shared" si="177"/>
        <v>4.8912246697386681E-6</v>
      </c>
      <c r="W148" s="130" t="s">
        <v>14</v>
      </c>
      <c r="X148" s="130">
        <f t="shared" si="178"/>
        <v>1.2670741542945315E-84</v>
      </c>
      <c r="Y148" s="130">
        <f t="shared" si="178"/>
        <v>6.4336799987476353E-85</v>
      </c>
      <c r="Z148" s="130" t="e">
        <f t="shared" si="178"/>
        <v>#DIV/0!</v>
      </c>
      <c r="AA148" s="130">
        <f t="shared" si="178"/>
        <v>6.1755271533581816E-6</v>
      </c>
      <c r="AG148" s="130" t="s">
        <v>14</v>
      </c>
      <c r="AH148" s="130">
        <f t="shared" si="179"/>
        <v>1.3061251282815913E-84</v>
      </c>
      <c r="AI148" s="130">
        <f t="shared" si="179"/>
        <v>6.6758694012328326E-85</v>
      </c>
      <c r="AJ148" s="130" t="e">
        <f t="shared" si="179"/>
        <v>#DIV/0!</v>
      </c>
      <c r="AK148" s="130">
        <f t="shared" si="179"/>
        <v>6.3271157302694192E-6</v>
      </c>
      <c r="AQ148" s="130" t="s">
        <v>14</v>
      </c>
      <c r="AR148" s="130">
        <f t="shared" si="180"/>
        <v>1.3890327898371599E-84</v>
      </c>
      <c r="AS148" s="130">
        <f t="shared" si="180"/>
        <v>6.9267729550830036E-85</v>
      </c>
      <c r="AT148" s="130" t="e">
        <f t="shared" si="180"/>
        <v>#DIV/0!</v>
      </c>
      <c r="AU148" s="130">
        <f t="shared" si="180"/>
        <v>7.9564281106180175E-6</v>
      </c>
      <c r="BA148" s="130" t="s">
        <v>14</v>
      </c>
      <c r="BB148" s="130">
        <f t="shared" si="181"/>
        <v>1.4647991220621243E-84</v>
      </c>
      <c r="BC148" s="130">
        <f t="shared" si="181"/>
        <v>7.5597918411038004E-85</v>
      </c>
      <c r="BD148" s="130" t="e">
        <f t="shared" si="181"/>
        <v>#DIV/0!</v>
      </c>
      <c r="BE148" s="130">
        <f t="shared" si="181"/>
        <v>7.0033854203417522E-6</v>
      </c>
      <c r="BK148" s="130" t="s">
        <v>14</v>
      </c>
      <c r="BL148" s="130">
        <f t="shared" si="182"/>
        <v>1.5532939016662378E-84</v>
      </c>
      <c r="BM148" s="130">
        <f t="shared" si="182"/>
        <v>8.0530024322675081E-85</v>
      </c>
      <c r="BN148" s="130" t="e">
        <f t="shared" si="182"/>
        <v>#DIV/0!</v>
      </c>
      <c r="BO148" s="130">
        <f t="shared" si="182"/>
        <v>7.3796758560136494E-6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3.4905312611707065E-47</v>
      </c>
      <c r="H151" s="130">
        <f>'Mode Choice Q'!T38</f>
        <v>1.8985472939967592E-45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1.243652923368153E-27</v>
      </c>
      <c r="H152" s="130">
        <f>'Mode Choice Q'!T39</f>
        <v>7.3545542847975843E-29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6.1367280204739352E-40</v>
      </c>
      <c r="F153" s="130">
        <f>'Mode Choice Q'!R40</f>
        <v>1.243652923368153E-27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3.6290590814826597E-41</v>
      </c>
      <c r="F154" s="130">
        <f>'Mode Choice Q'!R41</f>
        <v>7.3545542847975843E-29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1309.1537769752128</v>
      </c>
      <c r="F156" s="130" t="e">
        <f t="shared" si="183"/>
        <v>#DIV/0!</v>
      </c>
      <c r="G156" s="130">
        <f t="shared" si="183"/>
        <v>1.498039030202805E-44</v>
      </c>
      <c r="H156" s="130">
        <f t="shared" si="183"/>
        <v>5.8693363574472376E-43</v>
      </c>
      <c r="N156" s="130" t="s">
        <v>11</v>
      </c>
      <c r="O156" s="148">
        <f t="shared" ref="O156:R159" si="184">O151*P122</f>
        <v>608.55945039994435</v>
      </c>
      <c r="P156" s="130" t="e">
        <f t="shared" si="184"/>
        <v>#DIV/0!</v>
      </c>
      <c r="Q156" s="130">
        <f t="shared" si="184"/>
        <v>1.1802858942176272E-59</v>
      </c>
      <c r="R156" s="130">
        <f t="shared" si="184"/>
        <v>7.8417989534871089E-60</v>
      </c>
      <c r="W156" s="130" t="s">
        <v>11</v>
      </c>
      <c r="X156" s="148">
        <f t="shared" ref="X156:AA159" si="185">X151*Z122</f>
        <v>538.62795539703643</v>
      </c>
      <c r="Y156" s="130" t="e">
        <f t="shared" si="185"/>
        <v>#DIV/0!</v>
      </c>
      <c r="Z156" s="130">
        <f t="shared" si="185"/>
        <v>1.1897575223057213E-59</v>
      </c>
      <c r="AA156" s="130">
        <f t="shared" si="185"/>
        <v>7.9600169915091648E-60</v>
      </c>
      <c r="AG156" s="130" t="s">
        <v>11</v>
      </c>
      <c r="AH156" s="148">
        <f t="shared" ref="AH156:AK159" si="186">AH151*AJ122</f>
        <v>636.69257351365331</v>
      </c>
      <c r="AI156" s="130" t="e">
        <f t="shared" si="186"/>
        <v>#DIV/0!</v>
      </c>
      <c r="AJ156" s="130">
        <f t="shared" si="186"/>
        <v>1.3967395941024009E-59</v>
      </c>
      <c r="AK156" s="130">
        <f t="shared" si="186"/>
        <v>9.3519866690018929E-60</v>
      </c>
      <c r="AQ156" s="130" t="s">
        <v>11</v>
      </c>
      <c r="AR156" s="148">
        <f t="shared" ref="AR156:AU159" si="187">AR151*AT122</f>
        <v>605.32261763556073</v>
      </c>
      <c r="AS156" s="130" t="e">
        <f t="shared" si="187"/>
        <v>#DIV/0!</v>
      </c>
      <c r="AT156" s="130">
        <f t="shared" si="187"/>
        <v>1.5343396807304935E-59</v>
      </c>
      <c r="AU156" s="130">
        <f t="shared" si="187"/>
        <v>1.0513459549099656E-59</v>
      </c>
      <c r="BA156" s="130" t="s">
        <v>11</v>
      </c>
      <c r="BB156" s="148">
        <f t="shared" ref="BB156:BE159" si="188">BB151*BD122</f>
        <v>734.46980392282705</v>
      </c>
      <c r="BC156" s="130" t="e">
        <f t="shared" si="188"/>
        <v>#DIV/0!</v>
      </c>
      <c r="BD156" s="130">
        <f t="shared" si="188"/>
        <v>1.5893356503280902E-59</v>
      </c>
      <c r="BE156" s="130">
        <f t="shared" si="188"/>
        <v>1.0647729353426291E-59</v>
      </c>
      <c r="BK156" s="130" t="s">
        <v>11</v>
      </c>
      <c r="BL156" s="148">
        <f t="shared" ref="BL156:BO159" si="189">BL151*BN122</f>
        <v>789.27117549973639</v>
      </c>
      <c r="BM156" s="130" t="e">
        <f t="shared" si="189"/>
        <v>#DIV/0!</v>
      </c>
      <c r="BN156" s="130">
        <f t="shared" si="189"/>
        <v>1.6965965323159155E-59</v>
      </c>
      <c r="BO156" s="130">
        <f t="shared" si="189"/>
        <v>1.1370066194411366E-59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652.50042804267889</v>
      </c>
      <c r="G157" s="130">
        <f t="shared" si="183"/>
        <v>7.524104347928234E-25</v>
      </c>
      <c r="H157" s="130">
        <f t="shared" si="183"/>
        <v>5.7526719958535748E-26</v>
      </c>
      <c r="N157" s="130" t="s">
        <v>12</v>
      </c>
      <c r="O157" s="130" t="e">
        <f t="shared" si="184"/>
        <v>#DIV/0!</v>
      </c>
      <c r="P157" s="148">
        <f t="shared" si="184"/>
        <v>216.37000320463571</v>
      </c>
      <c r="Q157" s="130">
        <f t="shared" si="184"/>
        <v>4.310166027985285E-63</v>
      </c>
      <c r="R157" s="130">
        <f t="shared" si="184"/>
        <v>5.1397754344309441E-63</v>
      </c>
      <c r="W157" s="130" t="s">
        <v>12</v>
      </c>
      <c r="X157" s="130" t="e">
        <f t="shared" si="185"/>
        <v>#DIV/0!</v>
      </c>
      <c r="Y157" s="148">
        <f t="shared" si="185"/>
        <v>172.49386321153705</v>
      </c>
      <c r="Z157" s="130">
        <f t="shared" si="185"/>
        <v>4.1670148762995178E-63</v>
      </c>
      <c r="AA157" s="130">
        <f t="shared" si="185"/>
        <v>5.0038265166645241E-63</v>
      </c>
      <c r="AG157" s="130" t="s">
        <v>12</v>
      </c>
      <c r="AH157" s="130" t="e">
        <f t="shared" si="186"/>
        <v>#DIV/0!</v>
      </c>
      <c r="AI157" s="148">
        <f t="shared" si="186"/>
        <v>210.82437318048372</v>
      </c>
      <c r="AJ157" s="130">
        <f t="shared" si="186"/>
        <v>5.0248452024802228E-63</v>
      </c>
      <c r="AK157" s="130">
        <f t="shared" si="186"/>
        <v>6.0385515717104628E-63</v>
      </c>
      <c r="AQ157" s="130" t="s">
        <v>12</v>
      </c>
      <c r="AR157" s="130" t="e">
        <f t="shared" si="187"/>
        <v>#DIV/0!</v>
      </c>
      <c r="AS157" s="148">
        <f t="shared" si="187"/>
        <v>190.483600729004</v>
      </c>
      <c r="AT157" s="130">
        <f t="shared" si="187"/>
        <v>5.3766653839281605E-63</v>
      </c>
      <c r="AU157" s="130">
        <f t="shared" si="187"/>
        <v>6.6123951429787502E-63</v>
      </c>
      <c r="BA157" s="130" t="s">
        <v>12</v>
      </c>
      <c r="BB157" s="130" t="e">
        <f t="shared" si="188"/>
        <v>#DIV/0!</v>
      </c>
      <c r="BC157" s="148">
        <f t="shared" si="188"/>
        <v>245.9127025313629</v>
      </c>
      <c r="BD157" s="130">
        <f t="shared" si="188"/>
        <v>5.725720344319131E-63</v>
      </c>
      <c r="BE157" s="130">
        <f t="shared" si="188"/>
        <v>6.8848291691331362E-63</v>
      </c>
      <c r="BK157" s="130" t="s">
        <v>12</v>
      </c>
      <c r="BL157" s="130" t="e">
        <f t="shared" si="189"/>
        <v>#DIV/0!</v>
      </c>
      <c r="BM157" s="148">
        <f t="shared" si="189"/>
        <v>265.64528182801422</v>
      </c>
      <c r="BN157" s="130">
        <f t="shared" si="189"/>
        <v>6.1163101894424263E-63</v>
      </c>
      <c r="BO157" s="130">
        <f t="shared" si="189"/>
        <v>7.3569122931153726E-63</v>
      </c>
    </row>
    <row r="158" spans="4:67" x14ac:dyDescent="0.3">
      <c r="D158" s="130" t="s">
        <v>13</v>
      </c>
      <c r="E158" s="130">
        <f t="shared" si="183"/>
        <v>2.211545840718211E-37</v>
      </c>
      <c r="F158" s="130">
        <f t="shared" si="183"/>
        <v>8.4572161552653175E-25</v>
      </c>
      <c r="G158" s="148">
        <f t="shared" si="183"/>
        <v>19.827449777834691</v>
      </c>
      <c r="H158" s="130" t="e">
        <f t="shared" si="183"/>
        <v>#DIV/0!</v>
      </c>
      <c r="N158" s="130" t="s">
        <v>13</v>
      </c>
      <c r="O158" s="130">
        <f t="shared" si="184"/>
        <v>4.3519585404685688E-60</v>
      </c>
      <c r="P158" s="130">
        <f t="shared" si="184"/>
        <v>3.367175846078842E-63</v>
      </c>
      <c r="Q158" s="148">
        <f t="shared" si="184"/>
        <v>89.70429436669194</v>
      </c>
      <c r="R158" s="130" t="e">
        <f t="shared" si="184"/>
        <v>#DIV/0!</v>
      </c>
      <c r="W158" s="130" t="s">
        <v>13</v>
      </c>
      <c r="X158" s="130">
        <f t="shared" si="185"/>
        <v>4.7576740572973983E-60</v>
      </c>
      <c r="Y158" s="130">
        <f t="shared" si="185"/>
        <v>3.457057819931673E-63</v>
      </c>
      <c r="Z158" s="148">
        <f t="shared" si="185"/>
        <v>111.68851950466701</v>
      </c>
      <c r="AA158" s="130" t="e">
        <f t="shared" si="185"/>
        <v>#DIV/0!</v>
      </c>
      <c r="AG158" s="130" t="s">
        <v>13</v>
      </c>
      <c r="AH158" s="130">
        <f t="shared" si="186"/>
        <v>4.9046549872191462E-60</v>
      </c>
      <c r="AI158" s="130">
        <f t="shared" si="186"/>
        <v>3.587451545423079E-63</v>
      </c>
      <c r="AJ158" s="148">
        <f t="shared" si="186"/>
        <v>114.3505880271703</v>
      </c>
      <c r="AK158" s="130" t="e">
        <f t="shared" si="186"/>
        <v>#DIV/0!</v>
      </c>
      <c r="AQ158" s="130" t="s">
        <v>13</v>
      </c>
      <c r="AR158" s="130">
        <f t="shared" si="187"/>
        <v>5.1941241046704006E-60</v>
      </c>
      <c r="AS158" s="130">
        <f t="shared" si="187"/>
        <v>3.7066818433420244E-63</v>
      </c>
      <c r="AT158" s="148">
        <f t="shared" si="187"/>
        <v>139.92367937117839</v>
      </c>
      <c r="AU158" s="130" t="e">
        <f t="shared" si="187"/>
        <v>#DIV/0!</v>
      </c>
      <c r="BA158" s="130" t="s">
        <v>13</v>
      </c>
      <c r="BB158" s="130">
        <f t="shared" si="188"/>
        <v>5.4782986185787543E-60</v>
      </c>
      <c r="BC158" s="130">
        <f t="shared" si="188"/>
        <v>4.0460570483733123E-63</v>
      </c>
      <c r="BD158" s="148">
        <f t="shared" si="188"/>
        <v>125.98871908267033</v>
      </c>
      <c r="BE158" s="130" t="e">
        <f t="shared" si="188"/>
        <v>#DIV/0!</v>
      </c>
      <c r="BK158" s="130" t="s">
        <v>13</v>
      </c>
      <c r="BL158" s="130">
        <f t="shared" si="189"/>
        <v>5.7977156376978724E-60</v>
      </c>
      <c r="BM158" s="130">
        <f t="shared" si="189"/>
        <v>4.3014575124327257E-63</v>
      </c>
      <c r="BN158" s="148">
        <f t="shared" si="189"/>
        <v>132.45047564503588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1.3807389254841096E-38</v>
      </c>
      <c r="F159" s="130">
        <f t="shared" si="183"/>
        <v>5.2766667029740838E-26</v>
      </c>
      <c r="G159" s="130" t="e">
        <f t="shared" si="183"/>
        <v>#DIV/0!</v>
      </c>
      <c r="H159" s="148">
        <f t="shared" si="183"/>
        <v>16.65939727425172</v>
      </c>
      <c r="N159" s="130" t="s">
        <v>14</v>
      </c>
      <c r="O159" s="130">
        <f t="shared" si="184"/>
        <v>4.6889830379996912E-60</v>
      </c>
      <c r="P159" s="130">
        <f t="shared" si="184"/>
        <v>3.6255702073826691E-63</v>
      </c>
      <c r="Q159" s="130" t="e">
        <f t="shared" si="184"/>
        <v>#DIV/0!</v>
      </c>
      <c r="R159" s="148">
        <f t="shared" si="184"/>
        <v>70.946931781801538</v>
      </c>
      <c r="W159" s="130" t="s">
        <v>14</v>
      </c>
      <c r="X159" s="130">
        <f t="shared" si="185"/>
        <v>5.162055546524544E-60</v>
      </c>
      <c r="Y159" s="130">
        <f t="shared" si="185"/>
        <v>3.7484458437248078E-63</v>
      </c>
      <c r="Z159" s="130" t="e">
        <f t="shared" si="185"/>
        <v>#DIV/0!</v>
      </c>
      <c r="AA159" s="148">
        <f t="shared" si="185"/>
        <v>89.575665247324423</v>
      </c>
      <c r="AG159" s="130" t="s">
        <v>14</v>
      </c>
      <c r="AH159" s="130">
        <f t="shared" si="186"/>
        <v>5.3211490740689696E-60</v>
      </c>
      <c r="AI159" s="130">
        <f t="shared" si="186"/>
        <v>3.8895523114565802E-63</v>
      </c>
      <c r="AJ159" s="130" t="e">
        <f t="shared" si="186"/>
        <v>#DIV/0!</v>
      </c>
      <c r="AK159" s="148">
        <f t="shared" si="186"/>
        <v>91.774448814057735</v>
      </c>
      <c r="AQ159" s="130" t="s">
        <v>14</v>
      </c>
      <c r="AR159" s="130">
        <f t="shared" si="187"/>
        <v>5.6589145890009559E-60</v>
      </c>
      <c r="AS159" s="130">
        <f t="shared" si="187"/>
        <v>4.0357358928265785E-63</v>
      </c>
      <c r="AT159" s="130" t="e">
        <f t="shared" si="187"/>
        <v>#DIV/0!</v>
      </c>
      <c r="AU159" s="148">
        <f t="shared" si="187"/>
        <v>115.40753093662005</v>
      </c>
      <c r="BA159" s="130" t="s">
        <v>14</v>
      </c>
      <c r="BB159" s="130">
        <f t="shared" si="188"/>
        <v>5.9675863539297074E-60</v>
      </c>
      <c r="BC159" s="130">
        <f t="shared" si="188"/>
        <v>4.4045507876870399E-63</v>
      </c>
      <c r="BD159" s="130" t="e">
        <f t="shared" si="188"/>
        <v>#DIV/0!</v>
      </c>
      <c r="BE159" s="148">
        <f t="shared" si="188"/>
        <v>101.58370167142553</v>
      </c>
      <c r="BK159" s="130" t="s">
        <v>14</v>
      </c>
      <c r="BL159" s="130">
        <f t="shared" si="189"/>
        <v>6.3281137676928126E-60</v>
      </c>
      <c r="BM159" s="130">
        <f t="shared" si="189"/>
        <v>4.6919093742018392E-63</v>
      </c>
      <c r="BN159" s="130" t="e">
        <f t="shared" si="189"/>
        <v>#DIV/0!</v>
      </c>
      <c r="BO159" s="148">
        <f t="shared" si="189"/>
        <v>107.04177274203633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-295.48688791107372</v>
      </c>
      <c r="J28" s="206">
        <f t="shared" si="7"/>
        <v>-299.48309316022466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-294.06908877737527</v>
      </c>
      <c r="J29" s="206">
        <f t="shared" si="10"/>
        <v>-291.24118538842367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-312.16922131800283</v>
      </c>
      <c r="H30" s="206">
        <f t="shared" si="10"/>
        <v>-294.06908877737527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-309.34131792905129</v>
      </c>
      <c r="H31" s="206">
        <f t="shared" si="10"/>
        <v>-291.24118538842367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4.6954271353063377E-129</v>
      </c>
      <c r="J33" s="206">
        <f t="shared" si="13"/>
        <v>8.6326715442696607E-131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1.9382841556494378E-128</v>
      </c>
      <c r="J34" s="206">
        <f t="shared" si="16"/>
        <v>3.2776326928123827E-127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2.6707286269907456E-136</v>
      </c>
      <c r="H35" s="206">
        <f t="shared" si="16"/>
        <v>1.9382841556494378E-128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4.5161940966913135E-135</v>
      </c>
      <c r="H36" s="206">
        <f t="shared" si="16"/>
        <v>3.2776326928123827E-127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8.5678309850117948E-72</v>
      </c>
      <c r="O38" s="206">
        <f t="shared" si="20"/>
        <v>4.6601594757126027E-70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3.4905312611707065E-47</v>
      </c>
      <c r="T38" s="206">
        <f t="shared" si="21"/>
        <v>1.8985472939967592E-45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2.1345552989254084E-49</v>
      </c>
      <c r="O39" s="206">
        <f t="shared" si="20"/>
        <v>1.2623057868374449E-50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1.243652923368153E-27</v>
      </c>
      <c r="T39" s="206">
        <f t="shared" si="21"/>
        <v>7.3545542847975843E-29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1.5063165044616197E-64</v>
      </c>
      <c r="M40" s="206">
        <f t="shared" si="20"/>
        <v>2.1345552989254084E-49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6.1367280204739352E-40</v>
      </c>
      <c r="R40" s="206">
        <f t="shared" si="21"/>
        <v>1.243652923368153E-27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8.9078602992763584E-66</v>
      </c>
      <c r="M41" s="206">
        <f t="shared" si="20"/>
        <v>1.2623057868374449E-50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3.6290590814826597E-41</v>
      </c>
      <c r="R41" s="206">
        <f t="shared" si="21"/>
        <v>7.3545542847975843E-29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14.13729397813314</v>
      </c>
      <c r="J46">
        <f>'Trip Length Frequency'!L28</f>
        <v>14.321289799724877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14.072014769435757</v>
      </c>
      <c r="J47">
        <f>'Trip Length Frequency'!L29</f>
        <v>13.941810644524317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14.905392574151794</v>
      </c>
      <c r="H48">
        <f>'Trip Length Frequency'!J30</f>
        <v>14.072014769435757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14.775188449240353</v>
      </c>
      <c r="H49">
        <f>'Trip Length Frequency'!J31</f>
        <v>13.941810644524317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F82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Gravity!AR134</f>
        <v>5.2282654318715362E-86</v>
      </c>
      <c r="G25" s="4" t="e">
        <f>Gravity!AS134</f>
        <v>#DIV/0!</v>
      </c>
      <c r="H25" s="4">
        <f>Gravity!AT134</f>
        <v>1220.9847200634194</v>
      </c>
      <c r="I25" s="4">
        <f>Gravity!AU134</f>
        <v>836.63178536476266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Gravity!AR135</f>
        <v>#DIV/0!</v>
      </c>
      <c r="G26" s="4">
        <f>Gravity!AS135</f>
        <v>1.6452364342834784E-86</v>
      </c>
      <c r="H26" s="4">
        <f>Gravity!AT135</f>
        <v>1108.8079957705093</v>
      </c>
      <c r="I26" s="4">
        <f>Gravity!AU135</f>
        <v>1363.6475551640692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Gravity!AR136</f>
        <v>413.33390810151445</v>
      </c>
      <c r="G27" s="4">
        <f>Gravity!AS136</f>
        <v>764.41403215467824</v>
      </c>
      <c r="H27" s="4">
        <f>Gravity!AT136</f>
        <v>1.2085425435020647E-86</v>
      </c>
      <c r="I27" s="4" t="e">
        <f>Gravity!AU136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Gravity!AR137</f>
        <v>450.32063838853264</v>
      </c>
      <c r="G28" s="4">
        <f>Gravity!AS137</f>
        <v>832.27352034223873</v>
      </c>
      <c r="H28" s="4" t="e">
        <f>Gravity!AT137</f>
        <v>#DIV/0!</v>
      </c>
      <c r="I28" s="4">
        <f>Gravity!AU137</f>
        <v>9.9679276305655212E-87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1220.9847200634194</v>
      </c>
      <c r="D36" s="31">
        <f>E36-H36</f>
        <v>0</v>
      </c>
      <c r="E36">
        <f>W6*G66+(W6*0.17/X6^3.8)*(G66^4.8/4.8)</f>
        <v>3238.5952965604506</v>
      </c>
      <c r="F36" s="258"/>
      <c r="G36" s="32" t="s">
        <v>62</v>
      </c>
      <c r="H36" s="33">
        <f>W6*G66+0.17*W6/X6^3.8*G66^4.8/4.8</f>
        <v>3238.5952965604506</v>
      </c>
      <c r="I36" s="32" t="s">
        <v>63</v>
      </c>
      <c r="J36" s="33">
        <f>W6*(1+0.17*(G66/X6)^3.8)</f>
        <v>2.5173829160582488</v>
      </c>
      <c r="K36" s="34">
        <v>1</v>
      </c>
      <c r="L36" s="35" t="s">
        <v>61</v>
      </c>
      <c r="M36" s="36" t="s">
        <v>64</v>
      </c>
      <c r="N36" s="37">
        <f>J36+J54+J51</f>
        <v>15.075102809264678</v>
      </c>
      <c r="O36" s="38" t="s">
        <v>65</v>
      </c>
      <c r="P36" s="39">
        <v>0</v>
      </c>
      <c r="Q36" s="39">
        <f>IF(P36&lt;=0,0,P36)</f>
        <v>0</v>
      </c>
      <c r="R36" s="40">
        <f>G58</f>
        <v>1220.9847198552829</v>
      </c>
      <c r="S36" s="40" t="s">
        <v>39</v>
      </c>
      <c r="T36" s="40">
        <f>I58</f>
        <v>1220.9847200634194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836.63178536476266</v>
      </c>
      <c r="D37" s="31">
        <f t="shared" ref="D37:D54" si="1">E37-H37</f>
        <v>0</v>
      </c>
      <c r="E37">
        <f t="shared" ref="E37:E54" si="2">W7*G67+(W7*0.17/X7^3.8)*(G67^4.8/4.8)</f>
        <v>643.34052697293623</v>
      </c>
      <c r="F37" s="258"/>
      <c r="G37" s="44" t="s">
        <v>67</v>
      </c>
      <c r="H37" s="33">
        <f t="shared" ref="H37:H53" si="3">W7*G67+0.17*W7/X7^3.8*G67^4.8/4.8</f>
        <v>643.34052697293623</v>
      </c>
      <c r="I37" s="44" t="s">
        <v>68</v>
      </c>
      <c r="J37" s="33">
        <f t="shared" ref="J37:J54" si="4">W7*(1+0.17*(G67/X7)^3.8)</f>
        <v>2.5005236891219496</v>
      </c>
      <c r="K37" s="34">
        <v>2</v>
      </c>
      <c r="L37" s="45"/>
      <c r="M37" s="46" t="s">
        <v>69</v>
      </c>
      <c r="N37" s="47">
        <f>J36+J47+J39+J40+J51</f>
        <v>14.215791616624244</v>
      </c>
      <c r="O37" s="48" t="s">
        <v>70</v>
      </c>
      <c r="P37" s="39">
        <v>731.09436699604589</v>
      </c>
      <c r="Q37" s="39">
        <f t="shared" ref="Q37:Q60" si="5">IF(P37&lt;=0,0,P37)</f>
        <v>731.09436699604589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1108.8079957705093</v>
      </c>
      <c r="D38" s="31">
        <f t="shared" si="1"/>
        <v>0</v>
      </c>
      <c r="E38">
        <f t="shared" si="2"/>
        <v>2560.4790081304791</v>
      </c>
      <c r="F38" s="258"/>
      <c r="G38" s="44" t="s">
        <v>72</v>
      </c>
      <c r="H38" s="33">
        <f t="shared" si="3"/>
        <v>2560.4790081304791</v>
      </c>
      <c r="I38" s="44" t="s">
        <v>73</v>
      </c>
      <c r="J38" s="33">
        <f t="shared" si="4"/>
        <v>2.5330660517315842</v>
      </c>
      <c r="K38" s="34">
        <v>3</v>
      </c>
      <c r="L38" s="45"/>
      <c r="M38" s="46" t="s">
        <v>74</v>
      </c>
      <c r="N38" s="47">
        <f>J36+J47+J39+J49+J43</f>
        <v>14.260152333399896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1363.6475551640692</v>
      </c>
      <c r="D39" s="31">
        <f t="shared" si="1"/>
        <v>0</v>
      </c>
      <c r="E39">
        <f t="shared" si="2"/>
        <v>8080.7997884565821</v>
      </c>
      <c r="F39" s="258"/>
      <c r="G39" s="44" t="s">
        <v>77</v>
      </c>
      <c r="H39" s="33">
        <f t="shared" si="3"/>
        <v>8080.7997884565821</v>
      </c>
      <c r="I39" s="44" t="s">
        <v>78</v>
      </c>
      <c r="J39" s="33">
        <f t="shared" si="4"/>
        <v>3.9247753751405594</v>
      </c>
      <c r="K39" s="34">
        <v>4</v>
      </c>
      <c r="L39" s="45"/>
      <c r="M39" s="46" t="s">
        <v>79</v>
      </c>
      <c r="N39" s="47">
        <f>J36+J47+J48+J42+J43</f>
        <v>14.260153733636807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3737.2799534031114</v>
      </c>
      <c r="F40" s="258"/>
      <c r="G40" s="44" t="s">
        <v>81</v>
      </c>
      <c r="H40" s="33">
        <f t="shared" si="3"/>
        <v>3737.2799534031114</v>
      </c>
      <c r="I40" s="44" t="s">
        <v>82</v>
      </c>
      <c r="J40" s="33">
        <f t="shared" si="4"/>
        <v>2.6347670023329659</v>
      </c>
      <c r="K40" s="34">
        <v>5</v>
      </c>
      <c r="L40" s="45"/>
      <c r="M40" s="46" t="s">
        <v>83</v>
      </c>
      <c r="N40" s="47">
        <f>J45+J38+J39+J40+J51</f>
        <v>14.215791702404697</v>
      </c>
      <c r="O40" s="48" t="s">
        <v>84</v>
      </c>
      <c r="P40" s="39">
        <v>489.89035285923717</v>
      </c>
      <c r="Q40" s="39">
        <f t="shared" si="5"/>
        <v>489.89035285923717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6400.6414475266238</v>
      </c>
      <c r="F41" s="258"/>
      <c r="G41" s="44" t="s">
        <v>85</v>
      </c>
      <c r="H41" s="33">
        <f t="shared" si="3"/>
        <v>6400.6414475266238</v>
      </c>
      <c r="I41" s="44" t="s">
        <v>86</v>
      </c>
      <c r="J41" s="33">
        <f t="shared" si="4"/>
        <v>4.3696469395449826</v>
      </c>
      <c r="K41" s="34">
        <v>6</v>
      </c>
      <c r="L41" s="45"/>
      <c r="M41" s="46" t="s">
        <v>87</v>
      </c>
      <c r="N41" s="47">
        <f>J45+J38+J39+J49+J43</f>
        <v>14.260152419180345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6080.0567521314542</v>
      </c>
      <c r="F42" s="258"/>
      <c r="G42" s="44" t="s">
        <v>89</v>
      </c>
      <c r="H42" s="33">
        <f t="shared" si="3"/>
        <v>6080.0567521314542</v>
      </c>
      <c r="I42" s="44" t="s">
        <v>90</v>
      </c>
      <c r="J42" s="33">
        <f t="shared" si="4"/>
        <v>2.6808501951655819</v>
      </c>
      <c r="K42" s="34">
        <v>7</v>
      </c>
      <c r="L42" s="45"/>
      <c r="M42" s="46" t="s">
        <v>91</v>
      </c>
      <c r="N42" s="47">
        <f>J45+J38+J48+J42+J43</f>
        <v>14.26015381941726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2169.6328941143456</v>
      </c>
      <c r="F43" s="258"/>
      <c r="G43" s="44" t="s">
        <v>93</v>
      </c>
      <c r="H43" s="33">
        <f t="shared" si="3"/>
        <v>2169.6328941143456</v>
      </c>
      <c r="I43" s="44" t="s">
        <v>94</v>
      </c>
      <c r="J43" s="33">
        <f t="shared" si="4"/>
        <v>2.7307053635795335</v>
      </c>
      <c r="K43" s="34">
        <v>8</v>
      </c>
      <c r="L43" s="53"/>
      <c r="M43" s="54" t="s">
        <v>95</v>
      </c>
      <c r="N43" s="55">
        <f>J45+J46+J41+J42+J43</f>
        <v>14.846665878283256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14.419848113114785</v>
      </c>
      <c r="O44" s="38" t="s">
        <v>100</v>
      </c>
      <c r="P44" s="39">
        <v>476.30958140686425</v>
      </c>
      <c r="Q44" s="39">
        <f t="shared" si="5"/>
        <v>476.30958140686425</v>
      </c>
      <c r="R44" s="40">
        <f>G59</f>
        <v>836.63178520321344</v>
      </c>
      <c r="S44" s="40" t="s">
        <v>39</v>
      </c>
      <c r="T44" s="40">
        <f>I59</f>
        <v>836.63178536476266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1920.5508327236864</v>
      </c>
      <c r="F45" s="258"/>
      <c r="G45" s="44" t="s">
        <v>101</v>
      </c>
      <c r="H45" s="33">
        <f t="shared" si="3"/>
        <v>1920.5508327236864</v>
      </c>
      <c r="I45" s="44" t="s">
        <v>102</v>
      </c>
      <c r="J45" s="33">
        <f t="shared" si="4"/>
        <v>2.5654633799931572</v>
      </c>
      <c r="K45" s="34">
        <v>10</v>
      </c>
      <c r="L45" s="45"/>
      <c r="M45" s="46" t="s">
        <v>103</v>
      </c>
      <c r="N45" s="47">
        <f>J36+J47+J48+J42+J50</f>
        <v>14.419849513351696</v>
      </c>
      <c r="O45" s="48" t="s">
        <v>104</v>
      </c>
      <c r="P45" s="39">
        <v>86.160343595956462</v>
      </c>
      <c r="Q45" s="39">
        <f t="shared" si="5"/>
        <v>86.160343595956462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14.419848198895235</v>
      </c>
      <c r="O46" s="48" t="s">
        <v>108</v>
      </c>
      <c r="P46" s="39">
        <v>179.53853731081949</v>
      </c>
      <c r="Q46" s="39">
        <f t="shared" si="5"/>
        <v>179.53853731081949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3255.7790891896193</v>
      </c>
      <c r="F47" s="258"/>
      <c r="G47" s="44" t="s">
        <v>109</v>
      </c>
      <c r="H47" s="33">
        <f t="shared" si="3"/>
        <v>3255.7790891896193</v>
      </c>
      <c r="I47" s="44" t="s">
        <v>110</v>
      </c>
      <c r="J47" s="33">
        <f t="shared" si="4"/>
        <v>2.5811464298860414</v>
      </c>
      <c r="K47" s="34">
        <v>12</v>
      </c>
      <c r="L47" s="45"/>
      <c r="M47" s="46" t="s">
        <v>111</v>
      </c>
      <c r="N47" s="47">
        <f>J45+J38+J48+J42+J50</f>
        <v>14.419849599132149</v>
      </c>
      <c r="O47" s="48" t="s">
        <v>112</v>
      </c>
      <c r="P47" s="39">
        <v>94.623322889573302</v>
      </c>
      <c r="Q47" s="39">
        <f t="shared" si="5"/>
        <v>94.623322889573302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677.94134164354318</v>
      </c>
      <c r="F48" s="258"/>
      <c r="G48" s="44" t="s">
        <v>113</v>
      </c>
      <c r="H48" s="33">
        <f t="shared" si="3"/>
        <v>677.94134164354318</v>
      </c>
      <c r="I48" s="44" t="s">
        <v>114</v>
      </c>
      <c r="J48" s="33">
        <f t="shared" si="4"/>
        <v>3.7500688289474033</v>
      </c>
      <c r="K48" s="34">
        <v>13</v>
      </c>
      <c r="L48" s="45"/>
      <c r="M48" s="46" t="s">
        <v>115</v>
      </c>
      <c r="N48" s="47">
        <f>J45+J46+J41+J42+J50</f>
        <v>15.006361657998145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1640.4595431021014</v>
      </c>
      <c r="F49" s="258"/>
      <c r="G49" s="44" t="s">
        <v>117</v>
      </c>
      <c r="H49" s="33">
        <f t="shared" si="3"/>
        <v>1640.4595431021014</v>
      </c>
      <c r="I49" s="44" t="s">
        <v>118</v>
      </c>
      <c r="J49" s="33">
        <f t="shared" si="4"/>
        <v>2.5061422487355118</v>
      </c>
      <c r="K49" s="34">
        <v>14</v>
      </c>
      <c r="L49" s="53"/>
      <c r="M49" s="54" t="s">
        <v>119</v>
      </c>
      <c r="N49" s="55">
        <f>J45+J46+J53+J44</f>
        <v>15.065463379993158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5679.654928011224</v>
      </c>
      <c r="F50" s="258"/>
      <c r="G50" s="44" t="s">
        <v>121</v>
      </c>
      <c r="H50" s="33">
        <f t="shared" si="3"/>
        <v>5679.654928011224</v>
      </c>
      <c r="I50" s="44" t="s">
        <v>122</v>
      </c>
      <c r="J50" s="33">
        <f t="shared" si="4"/>
        <v>2.8904011432944232</v>
      </c>
      <c r="K50" s="34">
        <v>15</v>
      </c>
      <c r="L50" s="35" t="s">
        <v>71</v>
      </c>
      <c r="M50" s="36" t="s">
        <v>123</v>
      </c>
      <c r="N50" s="37">
        <f>J37+J46+J41+J42+J43</f>
        <v>14.781726187412049</v>
      </c>
      <c r="O50" s="38" t="s">
        <v>124</v>
      </c>
      <c r="P50" s="39">
        <v>0</v>
      </c>
      <c r="Q50" s="39">
        <f t="shared" si="5"/>
        <v>0</v>
      </c>
      <c r="R50" s="40">
        <f>G60</f>
        <v>1108.8079970099527</v>
      </c>
      <c r="S50" s="40" t="s">
        <v>39</v>
      </c>
      <c r="T50" s="40">
        <f>I60</f>
        <v>1108.8079957705093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3713.5508932282514</v>
      </c>
      <c r="F51" s="258"/>
      <c r="G51" s="44" t="s">
        <v>125</v>
      </c>
      <c r="H51" s="33">
        <f t="shared" si="3"/>
        <v>3713.5508932282514</v>
      </c>
      <c r="I51" s="44" t="s">
        <v>126</v>
      </c>
      <c r="J51" s="33">
        <f t="shared" si="4"/>
        <v>2.5577198932064293</v>
      </c>
      <c r="K51" s="34">
        <v>16</v>
      </c>
      <c r="L51" s="45"/>
      <c r="M51" s="46" t="s">
        <v>127</v>
      </c>
      <c r="N51" s="47">
        <f>J37+J38+J39+J40+J51</f>
        <v>14.150852011533487</v>
      </c>
      <c r="O51" s="48" t="s">
        <v>128</v>
      </c>
      <c r="P51" s="39">
        <v>257.32498093139782</v>
      </c>
      <c r="Q51" s="39">
        <f t="shared" si="5"/>
        <v>257.32498093139782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6400.6414475266238</v>
      </c>
      <c r="F52" s="258"/>
      <c r="G52" s="44" t="s">
        <v>129</v>
      </c>
      <c r="H52" s="33">
        <f t="shared" si="3"/>
        <v>6400.6414475266238</v>
      </c>
      <c r="I52" s="44" t="s">
        <v>130</v>
      </c>
      <c r="J52" s="33">
        <f t="shared" si="4"/>
        <v>4.3696469395449826</v>
      </c>
      <c r="K52" s="34">
        <v>17</v>
      </c>
      <c r="L52" s="45"/>
      <c r="M52" s="46" t="s">
        <v>131</v>
      </c>
      <c r="N52" s="47">
        <f>J37+J38+J39+J49+J43</f>
        <v>14.195212728309139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14.195214128546054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14.150849437835079</v>
      </c>
      <c r="O54" s="56" t="s">
        <v>140</v>
      </c>
      <c r="P54" s="39">
        <v>851.4830160785549</v>
      </c>
      <c r="Q54" s="39">
        <f t="shared" si="5"/>
        <v>851.4830160785549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56199.403742721035</v>
      </c>
      <c r="K55" s="34">
        <v>20</v>
      </c>
      <c r="L55" s="35" t="s">
        <v>76</v>
      </c>
      <c r="M55" s="36" t="s">
        <v>142</v>
      </c>
      <c r="N55" s="37">
        <f>J37+J38+J39+J49+J50</f>
        <v>14.354908508024028</v>
      </c>
      <c r="O55" s="38" t="s">
        <v>143</v>
      </c>
      <c r="P55" s="39">
        <v>0</v>
      </c>
      <c r="Q55" s="39">
        <f t="shared" si="5"/>
        <v>0</v>
      </c>
      <c r="R55" s="40">
        <f>G61</f>
        <v>1363.6475551640692</v>
      </c>
      <c r="S55" s="40" t="s">
        <v>39</v>
      </c>
      <c r="T55" s="40">
        <f>I61</f>
        <v>1363.6475551640692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14.354909908260943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14.941421967126939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1220.9847198552829</v>
      </c>
      <c r="H58" s="68" t="s">
        <v>39</v>
      </c>
      <c r="I58" s="69">
        <f>C36</f>
        <v>1220.9847200634194</v>
      </c>
      <c r="K58" s="34">
        <v>23</v>
      </c>
      <c r="L58" s="45"/>
      <c r="M58" s="46" t="s">
        <v>149</v>
      </c>
      <c r="N58" s="47">
        <f>J37+J46+J53+J44</f>
        <v>15.00052368912195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836.63178520321344</v>
      </c>
      <c r="H59" s="68" t="s">
        <v>39</v>
      </c>
      <c r="I59" s="69">
        <f t="shared" ref="I59:I61" si="6">C37</f>
        <v>836.63178536476266</v>
      </c>
      <c r="K59" s="34">
        <v>24</v>
      </c>
      <c r="L59" s="45"/>
      <c r="M59" s="46" t="s">
        <v>151</v>
      </c>
      <c r="N59" s="47">
        <f>J52+J53+J44</f>
        <v>14.369646939544982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1108.8079970099527</v>
      </c>
      <c r="H60" s="68" t="s">
        <v>39</v>
      </c>
      <c r="I60" s="69">
        <f t="shared" si="6"/>
        <v>1108.8079957705093</v>
      </c>
      <c r="K60" s="34">
        <v>25</v>
      </c>
      <c r="L60" s="53"/>
      <c r="M60" s="54" t="s">
        <v>153</v>
      </c>
      <c r="N60" s="55">
        <f>J52+J41+J42+J50</f>
        <v>14.310545217549969</v>
      </c>
      <c r="O60" s="56" t="s">
        <v>154</v>
      </c>
      <c r="P60" s="39">
        <v>1363.6475551640692</v>
      </c>
      <c r="Q60" s="71">
        <f t="shared" si="5"/>
        <v>1363.6475551640692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1363.6475551640692</v>
      </c>
      <c r="H61" s="74" t="s">
        <v>39</v>
      </c>
      <c r="I61" s="69">
        <f t="shared" si="6"/>
        <v>1363.6475551640692</v>
      </c>
      <c r="K61" s="264" t="s">
        <v>155</v>
      </c>
      <c r="L61" s="264"/>
      <c r="M61" s="264"/>
      <c r="N61" s="76">
        <f>SUM(N36:N60)</f>
        <v>361.950995497961</v>
      </c>
      <c r="U61" s="77" t="s">
        <v>156</v>
      </c>
      <c r="V61" s="78">
        <f>SUMPRODUCT($Q$36:$Q$60,V36:V60)</f>
        <v>1293.5642919988666</v>
      </c>
      <c r="W61" s="78">
        <f>SUMPRODUCT($Q$36:$Q$60,W36:W60)</f>
        <v>257.32498093139782</v>
      </c>
      <c r="X61" s="78">
        <f t="shared" ref="X61:AN61" si="7">SUMPRODUCT($Q$36:$Q$60,X36:X60)</f>
        <v>1021.3771939910278</v>
      </c>
      <c r="Y61" s="78">
        <f t="shared" si="7"/>
        <v>2134.1578195043644</v>
      </c>
      <c r="Z61" s="78">
        <f t="shared" si="7"/>
        <v>1478.3097007866809</v>
      </c>
      <c r="AA61" s="78">
        <f t="shared" si="7"/>
        <v>2215.1305712426242</v>
      </c>
      <c r="AB61" s="78">
        <f t="shared" si="7"/>
        <v>2395.9142377281541</v>
      </c>
      <c r="AC61" s="78">
        <f t="shared" si="7"/>
        <v>851.4830160785549</v>
      </c>
      <c r="AD61" s="78">
        <f t="shared" si="7"/>
        <v>0</v>
      </c>
      <c r="AE61" s="78">
        <f t="shared" si="7"/>
        <v>764.05221305962993</v>
      </c>
      <c r="AF61" s="78">
        <f t="shared" si="7"/>
        <v>0</v>
      </c>
      <c r="AG61" s="78">
        <f t="shared" si="7"/>
        <v>1293.5642919988666</v>
      </c>
      <c r="AH61" s="78">
        <f t="shared" si="7"/>
        <v>180.78366648552975</v>
      </c>
      <c r="AI61" s="78">
        <f t="shared" si="7"/>
        <v>655.84811871768375</v>
      </c>
      <c r="AJ61" s="78">
        <f t="shared" si="7"/>
        <v>2200.2793403672827</v>
      </c>
      <c r="AK61" s="78">
        <f t="shared" si="7"/>
        <v>1478.3097007866809</v>
      </c>
      <c r="AL61" s="78">
        <f t="shared" si="7"/>
        <v>2215.1305712426242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0.43118809733295554</v>
      </c>
      <c r="W64">
        <f t="shared" ref="W64:AN64" si="8">W61/W63</f>
        <v>0.17154998728759854</v>
      </c>
      <c r="X64">
        <f t="shared" si="8"/>
        <v>0.51068859699551383</v>
      </c>
      <c r="Y64">
        <f t="shared" si="8"/>
        <v>0.71138593983478815</v>
      </c>
      <c r="Z64">
        <f t="shared" si="8"/>
        <v>0.73915485039334039</v>
      </c>
      <c r="AA64">
        <f t="shared" si="8"/>
        <v>1.4767537141617495</v>
      </c>
      <c r="AB64">
        <f t="shared" si="8"/>
        <v>0.79863807924271801</v>
      </c>
      <c r="AC64">
        <f t="shared" si="8"/>
        <v>0.85148301607855492</v>
      </c>
      <c r="AD64">
        <f t="shared" si="8"/>
        <v>0</v>
      </c>
      <c r="AE64">
        <f t="shared" si="8"/>
        <v>0.611241770447704</v>
      </c>
      <c r="AF64">
        <f t="shared" si="8"/>
        <v>0</v>
      </c>
      <c r="AG64">
        <f t="shared" si="8"/>
        <v>0.64678214599943329</v>
      </c>
      <c r="AH64">
        <f t="shared" si="8"/>
        <v>9.0391833242764869E-2</v>
      </c>
      <c r="AI64">
        <f t="shared" si="8"/>
        <v>0.32792405935884189</v>
      </c>
      <c r="AJ64">
        <f t="shared" si="8"/>
        <v>0.97790192905212558</v>
      </c>
      <c r="AK64">
        <f t="shared" si="8"/>
        <v>0.59132388031467231</v>
      </c>
      <c r="AL64">
        <f t="shared" si="8"/>
        <v>1.4767537141617495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1293.5642919988666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257.32498093139782</v>
      </c>
      <c r="H67" s="6"/>
      <c r="U67" t="s">
        <v>162</v>
      </c>
      <c r="V67" s="82">
        <f>AA15*(1+0.17*(V61/AA16)^3.8)</f>
        <v>2.5173829160582488</v>
      </c>
      <c r="W67" s="82">
        <f t="shared" ref="W67:AN67" si="9">AB15*(1+0.17*(W61/AB16)^3.8)</f>
        <v>2.5005236891219496</v>
      </c>
      <c r="X67" s="82">
        <f t="shared" si="9"/>
        <v>2.5330660517315842</v>
      </c>
      <c r="Y67" s="82">
        <f t="shared" si="9"/>
        <v>3.9247753751405594</v>
      </c>
      <c r="Z67" s="82">
        <f t="shared" si="9"/>
        <v>2.6347670023329659</v>
      </c>
      <c r="AA67" s="82">
        <f t="shared" si="9"/>
        <v>4.3696469395449826</v>
      </c>
      <c r="AB67" s="82">
        <f t="shared" si="9"/>
        <v>2.6808501951655819</v>
      </c>
      <c r="AC67" s="82">
        <f t="shared" si="9"/>
        <v>2.7307053635795335</v>
      </c>
      <c r="AD67" s="82">
        <f t="shared" si="9"/>
        <v>2.5</v>
      </c>
      <c r="AE67" s="82">
        <f t="shared" si="9"/>
        <v>2.5654633799931572</v>
      </c>
      <c r="AF67" s="82">
        <f t="shared" si="9"/>
        <v>2.5</v>
      </c>
      <c r="AG67" s="82">
        <f t="shared" si="9"/>
        <v>2.5811464298860414</v>
      </c>
      <c r="AH67" s="82">
        <f t="shared" si="9"/>
        <v>3.7500688289474033</v>
      </c>
      <c r="AI67" s="82">
        <f t="shared" si="9"/>
        <v>2.5061422487355118</v>
      </c>
      <c r="AJ67" s="82">
        <f t="shared" si="9"/>
        <v>2.8904011432944232</v>
      </c>
      <c r="AK67" s="82">
        <f t="shared" si="9"/>
        <v>2.5577198932064293</v>
      </c>
      <c r="AL67" s="82">
        <f t="shared" si="9"/>
        <v>4.3696469395449826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1021.3771939910278</v>
      </c>
      <c r="H68" s="6"/>
    </row>
    <row r="69" spans="6:40" x14ac:dyDescent="0.3">
      <c r="F69" s="4" t="s">
        <v>45</v>
      </c>
      <c r="G69" s="4">
        <f>Y61</f>
        <v>2134.1578195043644</v>
      </c>
      <c r="H69" s="6"/>
    </row>
    <row r="70" spans="6:40" x14ac:dyDescent="0.3">
      <c r="F70" s="4" t="s">
        <v>46</v>
      </c>
      <c r="G70" s="4">
        <f>Z61</f>
        <v>1478.3097007866809</v>
      </c>
      <c r="U70" s="41" t="s">
        <v>65</v>
      </c>
      <c r="V70">
        <f t="shared" ref="V70:V94" si="10">SUMPRODUCT($V$67:$AN$67,V36:AN36)</f>
        <v>15.075102809264678</v>
      </c>
      <c r="X70">
        <v>15.000195603366421</v>
      </c>
    </row>
    <row r="71" spans="6:40" x14ac:dyDescent="0.3">
      <c r="F71" s="4" t="s">
        <v>47</v>
      </c>
      <c r="G71" s="4">
        <f>AA61</f>
        <v>2215.1305712426242</v>
      </c>
      <c r="U71" s="41" t="s">
        <v>70</v>
      </c>
      <c r="V71">
        <f t="shared" si="10"/>
        <v>14.215791616624244</v>
      </c>
      <c r="X71">
        <v>13.75090229828113</v>
      </c>
    </row>
    <row r="72" spans="6:40" x14ac:dyDescent="0.3">
      <c r="F72" s="4" t="s">
        <v>48</v>
      </c>
      <c r="G72" s="4">
        <f>AB61</f>
        <v>2395.9142377281541</v>
      </c>
      <c r="U72" s="41" t="s">
        <v>75</v>
      </c>
      <c r="V72">
        <f t="shared" si="10"/>
        <v>14.260152333399894</v>
      </c>
      <c r="X72">
        <v>14.225219683523857</v>
      </c>
    </row>
    <row r="73" spans="6:40" x14ac:dyDescent="0.3">
      <c r="F73" s="4" t="s">
        <v>49</v>
      </c>
      <c r="G73" s="4">
        <f>AC61</f>
        <v>851.4830160785549</v>
      </c>
      <c r="U73" s="41" t="s">
        <v>80</v>
      </c>
      <c r="V73">
        <f t="shared" si="10"/>
        <v>14.260153733636809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14.215791702404694</v>
      </c>
      <c r="X74">
        <v>13.805151472614</v>
      </c>
    </row>
    <row r="75" spans="6:40" x14ac:dyDescent="0.3">
      <c r="F75" s="4" t="s">
        <v>51</v>
      </c>
      <c r="G75" s="4">
        <f>AE61</f>
        <v>764.05221305962993</v>
      </c>
      <c r="U75" s="41" t="s">
        <v>88</v>
      </c>
      <c r="V75">
        <f t="shared" si="10"/>
        <v>14.260152419180343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14.26015381941726</v>
      </c>
      <c r="X76">
        <v>14.326575531725375</v>
      </c>
    </row>
    <row r="77" spans="6:40" x14ac:dyDescent="0.3">
      <c r="F77" s="4" t="s">
        <v>53</v>
      </c>
      <c r="G77" s="4">
        <f>AG61</f>
        <v>1293.5642919988666</v>
      </c>
      <c r="U77" s="41" t="s">
        <v>96</v>
      </c>
      <c r="V77">
        <f t="shared" si="10"/>
        <v>14.846665878283254</v>
      </c>
      <c r="X77">
        <v>13.750902037729439</v>
      </c>
    </row>
    <row r="78" spans="6:40" x14ac:dyDescent="0.3">
      <c r="F78" s="4" t="s">
        <v>54</v>
      </c>
      <c r="G78" s="4">
        <f>AH61</f>
        <v>180.78366648552975</v>
      </c>
      <c r="U78" s="41" t="s">
        <v>100</v>
      </c>
      <c r="V78">
        <f t="shared" si="10"/>
        <v>14.419848113114785</v>
      </c>
      <c r="X78">
        <v>13.750771910176033</v>
      </c>
    </row>
    <row r="79" spans="6:40" x14ac:dyDescent="0.3">
      <c r="F79" s="4" t="s">
        <v>55</v>
      </c>
      <c r="G79" s="4">
        <f>AI61</f>
        <v>655.84811871768375</v>
      </c>
      <c r="U79" s="41" t="s">
        <v>104</v>
      </c>
      <c r="V79">
        <f t="shared" si="10"/>
        <v>14.4198495133517</v>
      </c>
      <c r="X79">
        <v>13.801434953032715</v>
      </c>
    </row>
    <row r="80" spans="6:40" x14ac:dyDescent="0.3">
      <c r="F80" s="4" t="s">
        <v>56</v>
      </c>
      <c r="G80" s="4">
        <f>AJ61</f>
        <v>2200.2793403672827</v>
      </c>
      <c r="U80" s="41" t="s">
        <v>108</v>
      </c>
      <c r="V80">
        <f t="shared" si="10"/>
        <v>14.419848198895235</v>
      </c>
      <c r="X80">
        <v>13.808577453496937</v>
      </c>
    </row>
    <row r="81" spans="6:24" x14ac:dyDescent="0.3">
      <c r="F81" s="4" t="s">
        <v>57</v>
      </c>
      <c r="G81" s="4">
        <f>AK61</f>
        <v>1478.3097007866809</v>
      </c>
      <c r="U81" s="41" t="s">
        <v>112</v>
      </c>
      <c r="V81">
        <f t="shared" si="10"/>
        <v>14.419849599132149</v>
      </c>
      <c r="X81">
        <v>13.855684127365585</v>
      </c>
    </row>
    <row r="82" spans="6:24" x14ac:dyDescent="0.3">
      <c r="F82" s="4" t="s">
        <v>58</v>
      </c>
      <c r="G82" s="4">
        <f>AL61</f>
        <v>2215.1305712426242</v>
      </c>
      <c r="U82" s="41" t="s">
        <v>116</v>
      </c>
      <c r="V82">
        <f t="shared" si="10"/>
        <v>15.006361657998145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15.065463379993158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14.781726187412046</v>
      </c>
      <c r="X84">
        <v>13.696318465991869</v>
      </c>
    </row>
    <row r="85" spans="6:24" x14ac:dyDescent="0.3">
      <c r="U85" s="41" t="s">
        <v>128</v>
      </c>
      <c r="V85">
        <f t="shared" si="10"/>
        <v>14.150852011533487</v>
      </c>
      <c r="X85">
        <v>13.75056790087643</v>
      </c>
    </row>
    <row r="86" spans="6:24" x14ac:dyDescent="0.3">
      <c r="U86" s="41" t="s">
        <v>132</v>
      </c>
      <c r="V86">
        <f t="shared" si="10"/>
        <v>14.195212728309137</v>
      </c>
      <c r="X86">
        <v>14.224885286119157</v>
      </c>
    </row>
    <row r="87" spans="6:24" x14ac:dyDescent="0.3">
      <c r="U87" s="41" t="s">
        <v>136</v>
      </c>
      <c r="V87">
        <f t="shared" si="10"/>
        <v>14.195214128546054</v>
      </c>
      <c r="X87">
        <v>14.271991959987805</v>
      </c>
    </row>
    <row r="88" spans="6:24" x14ac:dyDescent="0.3">
      <c r="U88" s="41" t="s">
        <v>140</v>
      </c>
      <c r="V88">
        <f t="shared" si="10"/>
        <v>14.150849437835081</v>
      </c>
      <c r="X88">
        <v>11.68222407686552</v>
      </c>
    </row>
    <row r="89" spans="6:24" x14ac:dyDescent="0.3">
      <c r="U89" s="41" t="s">
        <v>143</v>
      </c>
      <c r="V89">
        <f t="shared" si="10"/>
        <v>14.354908508024028</v>
      </c>
      <c r="X89">
        <v>13.753993881759367</v>
      </c>
    </row>
    <row r="90" spans="6:24" x14ac:dyDescent="0.3">
      <c r="U90" s="41" t="s">
        <v>145</v>
      </c>
      <c r="V90">
        <f t="shared" si="10"/>
        <v>14.354909908260943</v>
      </c>
      <c r="X90">
        <v>13.801100555628015</v>
      </c>
    </row>
    <row r="91" spans="6:24" x14ac:dyDescent="0.3">
      <c r="U91" s="41" t="s">
        <v>148</v>
      </c>
      <c r="V91">
        <f t="shared" si="10"/>
        <v>14.941421967126935</v>
      </c>
      <c r="X91">
        <v>13.225427061632079</v>
      </c>
    </row>
    <row r="92" spans="6:24" x14ac:dyDescent="0.3">
      <c r="U92" s="41" t="s">
        <v>150</v>
      </c>
      <c r="V92">
        <f t="shared" si="10"/>
        <v>15.00052368912195</v>
      </c>
      <c r="X92">
        <v>15.239521451121469</v>
      </c>
    </row>
    <row r="93" spans="6:24" x14ac:dyDescent="0.3">
      <c r="U93" s="41" t="s">
        <v>152</v>
      </c>
      <c r="V93">
        <f t="shared" si="10"/>
        <v>14.369646939544982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14.310545217549969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2.5173829160582488</v>
      </c>
      <c r="K97" s="4" t="s">
        <v>61</v>
      </c>
      <c r="L97" s="76">
        <f>MIN(N36:N43)</f>
        <v>14.215791616624244</v>
      </c>
      <c r="M97" s="135" t="s">
        <v>11</v>
      </c>
      <c r="N97" s="4">
        <v>15</v>
      </c>
      <c r="O97" s="4">
        <v>99999</v>
      </c>
      <c r="P97" s="76">
        <f>L97</f>
        <v>14.215791616624244</v>
      </c>
      <c r="Q97" s="76">
        <f>L98</f>
        <v>14.419848113114785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2.5005236891219496</v>
      </c>
      <c r="K98" s="4" t="s">
        <v>66</v>
      </c>
      <c r="L98" s="76">
        <f>MIN(N44:N49)</f>
        <v>14.419848113114785</v>
      </c>
      <c r="M98" s="135" t="s">
        <v>12</v>
      </c>
      <c r="N98" s="4">
        <v>99999</v>
      </c>
      <c r="O98" s="4">
        <v>15</v>
      </c>
      <c r="P98" s="76">
        <f>L99</f>
        <v>14.150849437835079</v>
      </c>
      <c r="Q98" s="76">
        <f>L100</f>
        <v>14.310545217549969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2.5330660517315842</v>
      </c>
      <c r="K99" s="4" t="s">
        <v>71</v>
      </c>
      <c r="L99" s="76">
        <f>MIN(N50:N54)</f>
        <v>14.150849437835079</v>
      </c>
      <c r="M99" s="135" t="s">
        <v>13</v>
      </c>
      <c r="N99" s="76">
        <f>L101</f>
        <v>14.846665878283257</v>
      </c>
      <c r="O99" s="76">
        <f>L102</f>
        <v>14.150849437835081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3.9247753751405594</v>
      </c>
      <c r="K100" s="4" t="s">
        <v>76</v>
      </c>
      <c r="L100" s="76">
        <f>MIN(N55:N60)</f>
        <v>14.310545217549969</v>
      </c>
      <c r="M100" s="135" t="s">
        <v>14</v>
      </c>
      <c r="N100" s="76">
        <f>L104</f>
        <v>15.006361657998145</v>
      </c>
      <c r="O100" s="76">
        <f>L105</f>
        <v>14.310545217549969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2.6347670023329659</v>
      </c>
      <c r="K101" s="4" t="s">
        <v>252</v>
      </c>
      <c r="L101" s="76">
        <f>J104+J103+J102+J107+J106</f>
        <v>14.846665878283257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4.3696469395449826</v>
      </c>
      <c r="K102" s="4" t="s">
        <v>253</v>
      </c>
      <c r="L102" s="76">
        <f>J104+J103+J102+J113</f>
        <v>14.150849437835081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2.6808501951655819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2.7307053635795335</v>
      </c>
      <c r="K104" s="4" t="s">
        <v>255</v>
      </c>
      <c r="L104" s="76">
        <f>J111+J103+J102+J107+J106</f>
        <v>15.006361657998145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14.310545217549969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2.5654633799931572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2.5811464298860414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3.7500688289474033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2.5061422487355118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2.8904011432944232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2.5577198932064293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4.3696469395449826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2024-01-07T17:25:15Z</dcterms:modified>
</cp:coreProperties>
</file>