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0\"/>
    </mc:Choice>
  </mc:AlternateContent>
  <xr:revisionPtr revIDLastSave="0" documentId="13_ncr:1_{2D533374-BB7D-472B-BF9A-47654349CAB9}" xr6:coauthVersionLast="47" xr6:coauthVersionMax="47" xr10:uidLastSave="{00000000-0000-0000-0000-000000000000}"/>
  <bookViews>
    <workbookView xWindow="-1320" yWindow="636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100" i="7"/>
  <c r="Q98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I28" i="7" s="1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G27" i="7" s="1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G28" i="7" s="1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F27" i="7" s="1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I26" i="7" s="1"/>
  <c r="BF49" i="5"/>
  <c r="BP41" i="5"/>
  <c r="BP42" i="5" s="1"/>
  <c r="BC41" i="5"/>
  <c r="BC42" i="5" s="1"/>
  <c r="BC48" i="5" s="1"/>
  <c r="BH36" i="5"/>
  <c r="BI36" i="5" s="1"/>
  <c r="AT158" i="5"/>
  <c r="AT136" i="5"/>
  <c r="H27" i="7" s="1"/>
  <c r="AT147" i="5"/>
  <c r="AT135" i="5"/>
  <c r="H26" i="7" s="1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I27" i="7" s="1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G26" i="7" s="1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H28" i="7" s="1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F28" i="7" s="1"/>
  <c r="AR159" i="5"/>
  <c r="AR148" i="5"/>
  <c r="AR156" i="5"/>
  <c r="AR145" i="5"/>
  <c r="AR134" i="5"/>
  <c r="F25" i="7" s="1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I25" i="7" s="1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G25" i="7" s="1"/>
  <c r="AR157" i="5"/>
  <c r="AR135" i="5"/>
  <c r="F26" i="7" s="1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H25" i="7" s="1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l="1"/>
  <c r="T44" i="7" s="1"/>
  <c r="I60" i="7"/>
  <c r="T50" i="7" s="1"/>
  <c r="I61" i="7"/>
  <c r="T55" i="7" s="1"/>
  <c r="H158" i="5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G156" i="5"/>
  <c r="G145" i="5"/>
  <c r="P145" i="5"/>
  <c r="P134" i="5"/>
  <c r="P156" i="5"/>
  <c r="T114" i="5"/>
  <c r="U114" i="5" s="1"/>
  <c r="P123" i="5"/>
  <c r="I58" i="7" l="1"/>
  <c r="T36" i="7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<sst xmlns="http://schemas.openxmlformats.org/spreadsheetml/2006/main" count="2044" uniqueCount="259">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</sst>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Q24" sqref="Q24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14.215791616624244</v>
      </c>
      <c r="L28" s="147">
        <v>14.419848113114785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14.150849437835079</v>
      </c>
      <c r="L29" s="147">
        <v>14.310545217549969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14.846665878283257</v>
      </c>
      <c r="J30" s="4">
        <v>14.150849437835081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15.006361657998145</v>
      </c>
      <c r="J31" s="4">
        <v>14.310545217549969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14.575779382753906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2.5233418677801344E-11</v>
      </c>
      <c r="V44" s="215">
        <f t="shared" si="1"/>
        <v>1.725452268529064E-11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2.8476609434093563E-11</v>
      </c>
      <c r="V45" s="215">
        <f t="shared" si="1"/>
        <v>2.1151351588233124E-11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7.7853347471287041E-12</v>
      </c>
      <c r="T46" s="215">
        <f t="shared" si="1"/>
        <v>2.8476609434093486E-11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5.778872878735557E-12</v>
      </c>
      <c r="T47" s="215">
        <f t="shared" si="1"/>
        <v>2.1151351588233124E-11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2.5233418677801344E-11</v>
      </c>
      <c r="V53" s="216">
        <f t="shared" si="2"/>
        <v>1.725452268529064E-11</v>
      </c>
      <c r="W53" s="165">
        <f>N40</f>
        <v>2050</v>
      </c>
      <c r="X53" s="165">
        <f>SUM(S53:V53)</f>
        <v>4.8335848642961485E-11</v>
      </c>
      <c r="Y53" s="129">
        <f>W53/X53</f>
        <v>42411585966816.672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2.8476609434093563E-11</v>
      </c>
      <c r="V54" s="216">
        <f t="shared" si="2"/>
        <v>2.1151351588233124E-11</v>
      </c>
      <c r="W54" s="165">
        <f>N41</f>
        <v>2050</v>
      </c>
      <c r="X54" s="165">
        <f>SUM(S54:V54)</f>
        <v>5.5475868302196198E-11</v>
      </c>
      <c r="Y54" s="129">
        <f>W54/X54</f>
        <v>36953004301490.922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7.7853347471287041E-12</v>
      </c>
      <c r="T55" s="216">
        <f t="shared" si="2"/>
        <v>2.8476609434093486E-11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4.2109851461091698E-11</v>
      </c>
      <c r="Y55" s="129">
        <f>W55/X55</f>
        <v>25029772450607.336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5.778872878735557E-12</v>
      </c>
      <c r="T56" s="216">
        <f t="shared" si="2"/>
        <v>2.1151351588233124E-11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3.2778131746838191E-11</v>
      </c>
      <c r="Y56" s="129">
        <f>W56/X56</f>
        <v>33803024789748.082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1.9412114905733767E-11</v>
      </c>
      <c r="T58" s="165">
        <f>SUM(T53:T56)</f>
        <v>5.5475868302196121E-11</v>
      </c>
      <c r="U58" s="165">
        <f>SUM(U53:U56)</f>
        <v>5.9557935391764412E-11</v>
      </c>
      <c r="V58" s="165">
        <f>SUM(V53:V56)</f>
        <v>4.4253781553393272E-11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105604155443902.22</v>
      </c>
      <c r="T59" s="120">
        <f>T57/T58</f>
        <v>36953004301490.977</v>
      </c>
      <c r="U59" s="120">
        <f>U57/U58</f>
        <v>17697054020877.723</v>
      </c>
      <c r="V59" s="120">
        <f>V57/V58</f>
        <v>25037408354880.832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617.5633094048668</v>
      </c>
      <c r="T64" s="216">
        <f t="shared" si="3"/>
        <v>0</v>
      </c>
      <c r="U64" s="216">
        <f t="shared" si="3"/>
        <v>446.55717347247531</v>
      </c>
      <c r="V64" s="216">
        <f t="shared" si="3"/>
        <v>432.00853044017674</v>
      </c>
      <c r="W64" s="165">
        <f>W53</f>
        <v>2050</v>
      </c>
      <c r="X64" s="165">
        <f>SUM(S64:V64)</f>
        <v>1496.1290133175189</v>
      </c>
      <c r="Y64" s="129">
        <f>W64/X64</f>
        <v>1.3702026909125482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216.09774286773828</v>
      </c>
      <c r="U65" s="216">
        <f t="shared" si="3"/>
        <v>503.95209548659</v>
      </c>
      <c r="V65" s="216">
        <f t="shared" si="3"/>
        <v>529.57502697224993</v>
      </c>
      <c r="W65" s="165">
        <f>W54</f>
        <v>2050</v>
      </c>
      <c r="X65" s="165">
        <f>SUM(S65:V65)</f>
        <v>1249.6248653265782</v>
      </c>
      <c r="Y65" s="129">
        <f>W65/X65</f>
        <v>1.6404923244419045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822.16370081859282</v>
      </c>
      <c r="T66" s="216">
        <f t="shared" si="3"/>
        <v>1052.2962709099352</v>
      </c>
      <c r="U66" s="216">
        <f t="shared" si="3"/>
        <v>103.49073104093475</v>
      </c>
      <c r="V66" s="216">
        <f t="shared" si="3"/>
        <v>0</v>
      </c>
      <c r="W66" s="165">
        <f>W55</f>
        <v>1054</v>
      </c>
      <c r="X66" s="165">
        <f>SUM(S66:V66)</f>
        <v>1977.9507027694626</v>
      </c>
      <c r="Y66" s="129">
        <f>W66/X66</f>
        <v>0.53287475695133513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610.2729897765405</v>
      </c>
      <c r="T67" s="216">
        <f t="shared" si="3"/>
        <v>781.60598622232658</v>
      </c>
      <c r="U67" s="216">
        <f t="shared" si="3"/>
        <v>0</v>
      </c>
      <c r="V67" s="216">
        <f t="shared" si="3"/>
        <v>146.41644258757321</v>
      </c>
      <c r="W67" s="165">
        <f>W56</f>
        <v>1108</v>
      </c>
      <c r="X67" s="165">
        <f>SUM(S67:V67)</f>
        <v>1538.2954185864405</v>
      </c>
      <c r="Y67" s="129">
        <f>W67/X67</f>
        <v>0.72027777409501448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846.18690835540713</v>
      </c>
      <c r="T75" s="216">
        <f t="shared" si="4"/>
        <v>0</v>
      </c>
      <c r="U75" s="216">
        <f t="shared" si="4"/>
        <v>611.8738407382873</v>
      </c>
      <c r="V75" s="216">
        <f t="shared" si="4"/>
        <v>591.93925090630569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354.50668850374495</v>
      </c>
      <c r="U76" s="216">
        <f t="shared" si="4"/>
        <v>826.7295445321646</v>
      </c>
      <c r="V76" s="216">
        <f t="shared" si="4"/>
        <v>868.76376696409056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438.11028224791784</v>
      </c>
      <c r="T77" s="216">
        <f t="shared" si="4"/>
        <v>560.74211960192804</v>
      </c>
      <c r="U77" s="216">
        <f t="shared" si="4"/>
        <v>55.147598150154096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439.56607066655613</v>
      </c>
      <c r="T78" s="216">
        <f t="shared" si="4"/>
        <v>562.973419975556</v>
      </c>
      <c r="U78" s="216">
        <f t="shared" si="4"/>
        <v>0</v>
      </c>
      <c r="V78" s="216">
        <f t="shared" si="4"/>
        <v>105.46050935788772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1723.8632612698811</v>
      </c>
      <c r="T80" s="165">
        <f>SUM(T75:T78)</f>
        <v>1478.2222280812289</v>
      </c>
      <c r="U80" s="165">
        <f>SUM(U75:U78)</f>
        <v>1493.750983420606</v>
      </c>
      <c r="V80" s="165">
        <f>SUM(V75:V78)</f>
        <v>1566.163527228284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1.1891894479437253</v>
      </c>
      <c r="T81" s="120">
        <f>T79/T80</f>
        <v>1.3868009566200026</v>
      </c>
      <c r="U81" s="120">
        <f>U79/U80</f>
        <v>0.7056062300199456</v>
      </c>
      <c r="V81" s="120">
        <f>V79/V80</f>
        <v>0.70746124573650471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1006.2765424043743</v>
      </c>
      <c r="T86" s="131">
        <f t="shared" si="5"/>
        <v>0</v>
      </c>
      <c r="U86" s="131">
        <f t="shared" si="5"/>
        <v>431.74199401116749</v>
      </c>
      <c r="V86" s="131">
        <f t="shared" si="5"/>
        <v>418.77407984650847</v>
      </c>
      <c r="W86" s="165">
        <f>W75</f>
        <v>2050</v>
      </c>
      <c r="X86" s="165">
        <f>SUM(S86:V86)</f>
        <v>1856.7926162620502</v>
      </c>
      <c r="Y86" s="129">
        <f>W86/X86</f>
        <v>1.1040543688324762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491.6302147451828</v>
      </c>
      <c r="U87" s="131">
        <f t="shared" si="5"/>
        <v>583.34551716344743</v>
      </c>
      <c r="V87" s="131">
        <f t="shared" si="5"/>
        <v>614.61669682715399</v>
      </c>
      <c r="W87" s="165">
        <f>W76</f>
        <v>2050</v>
      </c>
      <c r="X87" s="165">
        <f>SUM(S87:V87)</f>
        <v>1689.5924287357843</v>
      </c>
      <c r="Y87" s="129">
        <f>W87/X87</f>
        <v>1.2133103612058003</v>
      </c>
    </row>
    <row r="88" spans="17:25" ht="15.6" x14ac:dyDescent="0.3">
      <c r="Q88" s="128"/>
      <c r="R88" s="131">
        <v>3</v>
      </c>
      <c r="S88" s="131">
        <f t="shared" si="5"/>
        <v>520.99612468487112</v>
      </c>
      <c r="T88" s="131">
        <f t="shared" si="5"/>
        <v>777.63770788108172</v>
      </c>
      <c r="U88" s="131">
        <f t="shared" si="5"/>
        <v>38.912488825385161</v>
      </c>
      <c r="V88" s="131">
        <f t="shared" si="5"/>
        <v>0</v>
      </c>
      <c r="W88" s="165">
        <f>W77</f>
        <v>1054</v>
      </c>
      <c r="X88" s="165">
        <f>SUM(S88:V88)</f>
        <v>1337.5463213913381</v>
      </c>
      <c r="Y88" s="129">
        <f>W88/X88</f>
        <v>0.78801009216907836</v>
      </c>
    </row>
    <row r="89" spans="17:25" ht="15.6" x14ac:dyDescent="0.3">
      <c r="Q89" s="128"/>
      <c r="R89" s="131">
        <v>4</v>
      </c>
      <c r="S89" s="131">
        <f t="shared" si="5"/>
        <v>522.7273329107544</v>
      </c>
      <c r="T89" s="131">
        <f t="shared" si="5"/>
        <v>780.73207737373548</v>
      </c>
      <c r="U89" s="131">
        <f t="shared" si="5"/>
        <v>0</v>
      </c>
      <c r="V89" s="131">
        <f t="shared" si="5"/>
        <v>74.609223326337556</v>
      </c>
      <c r="W89" s="165">
        <f>W78</f>
        <v>1108</v>
      </c>
      <c r="X89" s="165">
        <f>SUM(S89:V89)</f>
        <v>1378.0686336108274</v>
      </c>
      <c r="Y89" s="129">
        <f>W89/X89</f>
        <v>0.80402381490739594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2049.9999999999995</v>
      </c>
      <c r="T91" s="165">
        <f>SUM(T86:T89)</f>
        <v>2050</v>
      </c>
      <c r="U91" s="165">
        <f>SUM(U86:U89)</f>
        <v>1054.0000000000002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1.0000000000000002</v>
      </c>
      <c r="T92" s="120">
        <f>T90/T91</f>
        <v>1</v>
      </c>
      <c r="U92" s="120">
        <f>U90/U91</f>
        <v>0.99999999999999978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1110.9840128951878</v>
      </c>
      <c r="T97" s="131">
        <f t="shared" si="6"/>
        <v>0</v>
      </c>
      <c r="U97" s="131">
        <f t="shared" si="6"/>
        <v>476.66663469647426</v>
      </c>
      <c r="V97" s="131">
        <f t="shared" si="6"/>
        <v>462.34935240833789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596.50003343216292</v>
      </c>
      <c r="U98" s="131">
        <f t="shared" si="6"/>
        <v>707.77916013736672</v>
      </c>
      <c r="V98" s="131">
        <f t="shared" si="6"/>
        <v>745.72080643047002</v>
      </c>
      <c r="W98" s="165">
        <f>W87</f>
        <v>2050</v>
      </c>
      <c r="X98" s="165">
        <f>SUM(S98:V98)</f>
        <v>2049.9999999999995</v>
      </c>
      <c r="Y98" s="129">
        <f>W98/X98</f>
        <v>1.0000000000000002</v>
      </c>
    </row>
    <row r="99" spans="17:25" ht="15.6" x14ac:dyDescent="0.3">
      <c r="Q99" s="128"/>
      <c r="R99" s="131">
        <v>3</v>
      </c>
      <c r="S99" s="131">
        <f t="shared" si="6"/>
        <v>410.5502042326579</v>
      </c>
      <c r="T99" s="131">
        <f t="shared" si="6"/>
        <v>612.7863618615221</v>
      </c>
      <c r="U99" s="131">
        <f t="shared" si="6"/>
        <v>30.663433905819993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420.28522436327313</v>
      </c>
      <c r="T100" s="131">
        <f t="shared" si="6"/>
        <v>627.72718327060704</v>
      </c>
      <c r="U100" s="131">
        <f t="shared" si="6"/>
        <v>0</v>
      </c>
      <c r="V100" s="131">
        <f t="shared" si="6"/>
        <v>59.987592366119792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1941.8194414911188</v>
      </c>
      <c r="T102" s="165">
        <f>SUM(T97:T100)</f>
        <v>1837.0135785642919</v>
      </c>
      <c r="U102" s="165">
        <f>SUM(U97:U100)</f>
        <v>1215.1092287396609</v>
      </c>
      <c r="V102" s="165">
        <f>SUM(V97:V100)</f>
        <v>1268.0577512049276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1.0557109256387966</v>
      </c>
      <c r="T103" s="120">
        <f>T101/T102</f>
        <v>1.115941669632168</v>
      </c>
      <c r="U103" s="120">
        <f>U101/U102</f>
        <v>0.86741173144840067</v>
      </c>
      <c r="V103" s="120">
        <f>V101/V102</f>
        <v>0.87377723841612231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1172.8779606234834</v>
      </c>
      <c r="T108" s="131">
        <f t="shared" ref="T108:V108" si="7">T97*T$103</f>
        <v>0</v>
      </c>
      <c r="U108" s="131">
        <f t="shared" si="7"/>
        <v>413.46623092575106</v>
      </c>
      <c r="V108" s="131">
        <f t="shared" si="7"/>
        <v>403.99034033084001</v>
      </c>
      <c r="W108" s="165">
        <f>W97</f>
        <v>2050</v>
      </c>
      <c r="X108" s="165">
        <f>SUM(S108:V108)</f>
        <v>1990.3345318800743</v>
      </c>
      <c r="Y108" s="129">
        <f>W108/X108</f>
        <v>1.0299776078665357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665.65924324393188</v>
      </c>
      <c r="U109" s="131">
        <f t="shared" si="8"/>
        <v>613.93594677784813</v>
      </c>
      <c r="V109" s="131">
        <f t="shared" si="8"/>
        <v>651.59386687225981</v>
      </c>
      <c r="W109" s="165">
        <f>W98</f>
        <v>2050</v>
      </c>
      <c r="X109" s="165">
        <f>SUM(S109:V109)</f>
        <v>1931.1890568940398</v>
      </c>
      <c r="Y109" s="129">
        <f>W109/X109</f>
        <v>1.0615221708521099</v>
      </c>
    </row>
    <row r="110" spans="17:25" ht="15.6" x14ac:dyDescent="0.3">
      <c r="Q110" s="70"/>
      <c r="R110" s="131">
        <v>3</v>
      </c>
      <c r="S110" s="131">
        <f t="shared" ref="S110:V110" si="9">S99*S$103</f>
        <v>433.42233613165627</v>
      </c>
      <c r="T110" s="131">
        <f t="shared" si="9"/>
        <v>683.83383578356882</v>
      </c>
      <c r="U110" s="131">
        <f t="shared" si="9"/>
        <v>26.597822296400913</v>
      </c>
      <c r="V110" s="131">
        <f t="shared" si="9"/>
        <v>0</v>
      </c>
      <c r="W110" s="165">
        <f>W99</f>
        <v>1054</v>
      </c>
      <c r="X110" s="165">
        <f>SUM(S110:V110)</f>
        <v>1143.8539942116258</v>
      </c>
      <c r="Y110" s="129">
        <f>W110/X110</f>
        <v>0.92144627315520666</v>
      </c>
    </row>
    <row r="111" spans="17:25" ht="15.6" x14ac:dyDescent="0.3">
      <c r="Q111" s="70"/>
      <c r="R111" s="131">
        <v>4</v>
      </c>
      <c r="S111" s="131">
        <f t="shared" ref="S111:V111" si="10">S100*S$103</f>
        <v>443.69970324486042</v>
      </c>
      <c r="T111" s="131">
        <f t="shared" si="10"/>
        <v>700.50692097249919</v>
      </c>
      <c r="U111" s="131">
        <f t="shared" si="10"/>
        <v>0</v>
      </c>
      <c r="V111" s="131">
        <f t="shared" si="10"/>
        <v>52.415792796900213</v>
      </c>
      <c r="W111" s="165">
        <f>W100</f>
        <v>1108</v>
      </c>
      <c r="X111" s="165">
        <f>SUM(S111:V111)</f>
        <v>1196.6224170142598</v>
      </c>
      <c r="Y111" s="129">
        <f>W111/X111</f>
        <v>0.92593953133906259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14.575779382753906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2.5233418677801344E-11</v>
      </c>
      <c r="H7" s="132">
        <f>'Trip Length Frequency'!V44</f>
        <v>1.725452268529064E-11</v>
      </c>
      <c r="I7" s="120">
        <f>SUMPRODUCT(E18:H18,E7:H7)</f>
        <v>5.770224434543713E-8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2.5233418677801344E-11</v>
      </c>
      <c r="R7" s="132">
        <f t="shared" si="0"/>
        <v>1.725452268529064E-11</v>
      </c>
      <c r="S7" s="120">
        <f>SUMPRODUCT(O18:R18,O7:R7)</f>
        <v>8.6439511322830883E-8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2.5233418677801344E-11</v>
      </c>
      <c r="AB7" s="132">
        <f t="shared" si="1"/>
        <v>1.725452268529064E-11</v>
      </c>
      <c r="AC7" s="120">
        <f>SUMPRODUCT(Y18:AB18,Y7:AB7)</f>
        <v>8.6439511322830883E-8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2.5233418677801344E-11</v>
      </c>
      <c r="AL7" s="132">
        <f t="shared" si="2"/>
        <v>1.725452268529064E-11</v>
      </c>
      <c r="AM7" s="120">
        <f>SUMPRODUCT(AI18:AL18,AI7:AL7)</f>
        <v>9.7928492014789499E-8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2.5233418677801344E-11</v>
      </c>
      <c r="AV7" s="132">
        <f t="shared" si="3"/>
        <v>1.725452268529064E-11</v>
      </c>
      <c r="AW7" s="120">
        <f>SUMPRODUCT(AS18:AV18,AS7:AV7)</f>
        <v>1.0433088394370324E-7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2.5233418677801344E-11</v>
      </c>
      <c r="BF7" s="132">
        <f t="shared" si="4"/>
        <v>1.725452268529064E-11</v>
      </c>
      <c r="BG7" s="120">
        <f>SUMPRODUCT(BC18:BF18,BC7:BF7)</f>
        <v>1.1121649360425628E-7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2.5233418677801344E-11</v>
      </c>
      <c r="BP7" s="132">
        <f t="shared" si="5"/>
        <v>1.725452268529064E-11</v>
      </c>
      <c r="BQ7" s="120">
        <f>SUMPRODUCT(BM18:BP18,BM7:BP7)</f>
        <v>1.2580128725230855E-7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2.8476609434093563E-11</v>
      </c>
      <c r="H8" s="132">
        <f>'Trip Length Frequency'!V45</f>
        <v>2.1151351588233124E-11</v>
      </c>
      <c r="I8" s="120">
        <f>SUMPRODUCT(E18:H18,E8:H8)</f>
        <v>6.5438253827029402E-8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2.8476609434093563E-11</v>
      </c>
      <c r="R8" s="132">
        <f t="shared" si="0"/>
        <v>2.1151351588233124E-11</v>
      </c>
      <c r="S8" s="120">
        <f>SUMPRODUCT(O18:R18,O8:R8)</f>
        <v>1.0143040484163291E-7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2.8476609434093563E-11</v>
      </c>
      <c r="AB8" s="132">
        <f t="shared" si="1"/>
        <v>2.1151351588233124E-11</v>
      </c>
      <c r="AC8" s="120">
        <f>SUMPRODUCT(Y18:AB18,Y8:AB8)</f>
        <v>1.0143040484163291E-7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2.8476609434093563E-11</v>
      </c>
      <c r="AL8" s="132">
        <f t="shared" si="2"/>
        <v>2.1151351588233124E-11</v>
      </c>
      <c r="AM8" s="120">
        <f>SUMPRODUCT(AI18:AL18,AI8:AL8)</f>
        <v>1.149396463598213E-7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2.8476609434093563E-11</v>
      </c>
      <c r="AV8" s="132">
        <f t="shared" si="3"/>
        <v>2.1151351588233124E-11</v>
      </c>
      <c r="AW8" s="120">
        <f>SUMPRODUCT(AS18:AV18,AS8:AV8)</f>
        <v>1.2246761716146798E-7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2.8476609434093563E-11</v>
      </c>
      <c r="BF8" s="132">
        <f t="shared" si="4"/>
        <v>2.1151351588233124E-11</v>
      </c>
      <c r="BG8" s="120">
        <f>SUMPRODUCT(BC18:BF18,BC8:BF8)</f>
        <v>1.3056359297247025E-7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2.8476609434093563E-11</v>
      </c>
      <c r="BP8" s="132">
        <f t="shared" si="5"/>
        <v>2.1151351588233124E-11</v>
      </c>
      <c r="BQ8" s="120">
        <f>SUMPRODUCT(BM18:BP18,BM8:BP8)</f>
        <v>1.4769967559468128E-7</v>
      </c>
      <c r="BS8" s="129"/>
    </row>
    <row r="9" spans="2:71" x14ac:dyDescent="0.3">
      <c r="C9" s="128"/>
      <c r="D9" s="4" t="s">
        <v>13</v>
      </c>
      <c r="E9" s="132">
        <f>'Trip Length Frequency'!S46</f>
        <v>7.7853347471287041E-12</v>
      </c>
      <c r="F9" s="132">
        <f>'Trip Length Frequency'!T46</f>
        <v>2.8476609434093486E-11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8.0500679844487945E-8</v>
      </c>
      <c r="K9" s="129"/>
      <c r="M9" s="128"/>
      <c r="N9" s="4" t="s">
        <v>13</v>
      </c>
      <c r="O9" s="132">
        <f t="shared" si="0"/>
        <v>7.7853347471287041E-12</v>
      </c>
      <c r="P9" s="132">
        <f t="shared" si="0"/>
        <v>2.8476609434093486E-11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6.8781400469756711E-8</v>
      </c>
      <c r="U9" s="129"/>
      <c r="W9" s="128"/>
      <c r="X9" s="4" t="s">
        <v>13</v>
      </c>
      <c r="Y9" s="132">
        <f t="shared" si="1"/>
        <v>7.7853347471287041E-12</v>
      </c>
      <c r="Z9" s="132">
        <f t="shared" si="1"/>
        <v>2.8476609434093486E-11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6.8781400469756711E-8</v>
      </c>
      <c r="AE9" s="129"/>
      <c r="AG9" s="128"/>
      <c r="AH9" s="4" t="s">
        <v>13</v>
      </c>
      <c r="AI9" s="132">
        <f t="shared" si="2"/>
        <v>7.7853347471287041E-12</v>
      </c>
      <c r="AJ9" s="132">
        <f t="shared" si="2"/>
        <v>2.8476609434093486E-11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7.799058377366422E-8</v>
      </c>
      <c r="AO9" s="129"/>
      <c r="AQ9" s="128"/>
      <c r="AR9" s="4" t="s">
        <v>13</v>
      </c>
      <c r="AS9" s="132">
        <f t="shared" si="3"/>
        <v>7.7853347471287041E-12</v>
      </c>
      <c r="AT9" s="132">
        <f t="shared" si="3"/>
        <v>2.8476609434093486E-11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8.3130860646250643E-8</v>
      </c>
      <c r="AY9" s="129"/>
      <c r="BA9" s="128"/>
      <c r="BB9" s="4" t="s">
        <v>13</v>
      </c>
      <c r="BC9" s="132">
        <f t="shared" si="4"/>
        <v>7.7853347471287041E-12</v>
      </c>
      <c r="BD9" s="132">
        <f t="shared" si="4"/>
        <v>2.8476609434093486E-11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8.8665168073900588E-8</v>
      </c>
      <c r="BI9" s="129"/>
      <c r="BK9" s="128"/>
      <c r="BL9" s="4" t="s">
        <v>13</v>
      </c>
      <c r="BM9" s="132">
        <f t="shared" si="5"/>
        <v>7.7853347471287041E-12</v>
      </c>
      <c r="BN9" s="132">
        <f t="shared" si="5"/>
        <v>2.8476609434093486E-11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1.0035075941663198E-7</v>
      </c>
      <c r="BS9" s="129"/>
    </row>
    <row r="10" spans="2:71" x14ac:dyDescent="0.3">
      <c r="C10" s="128"/>
      <c r="D10" s="4" t="s">
        <v>14</v>
      </c>
      <c r="E10" s="132">
        <f>'Trip Length Frequency'!S47</f>
        <v>5.778872878735557E-12</v>
      </c>
      <c r="F10" s="132">
        <f>'Trip Length Frequency'!T47</f>
        <v>2.1151351588233124E-11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6.1686441423381212E-8</v>
      </c>
      <c r="K10" s="129"/>
      <c r="M10" s="128"/>
      <c r="N10" s="4" t="s">
        <v>14</v>
      </c>
      <c r="O10" s="132">
        <f t="shared" si="0"/>
        <v>5.778872878735557E-12</v>
      </c>
      <c r="P10" s="132">
        <f t="shared" si="0"/>
        <v>2.1151351588233124E-11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5.3015667924657283E-8</v>
      </c>
      <c r="U10" s="129"/>
      <c r="W10" s="128"/>
      <c r="X10" s="4" t="s">
        <v>14</v>
      </c>
      <c r="Y10" s="132">
        <f t="shared" si="1"/>
        <v>5.778872878735557E-12</v>
      </c>
      <c r="Z10" s="132">
        <f t="shared" si="1"/>
        <v>2.1151351588233124E-11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5.3015667924657283E-8</v>
      </c>
      <c r="AE10" s="129"/>
      <c r="AG10" s="128"/>
      <c r="AH10" s="4" t="s">
        <v>14</v>
      </c>
      <c r="AI10" s="132">
        <f t="shared" si="2"/>
        <v>5.778872878735557E-12</v>
      </c>
      <c r="AJ10" s="132">
        <f t="shared" si="2"/>
        <v>2.1151351588233124E-11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6.0123033577382287E-8</v>
      </c>
      <c r="AO10" s="129"/>
      <c r="AQ10" s="128"/>
      <c r="AR10" s="4" t="s">
        <v>14</v>
      </c>
      <c r="AS10" s="132">
        <f t="shared" si="3"/>
        <v>5.778872878735557E-12</v>
      </c>
      <c r="AT10" s="132">
        <f t="shared" si="3"/>
        <v>2.1151351588233124E-11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6.4090674361365123E-8</v>
      </c>
      <c r="AY10" s="129"/>
      <c r="BA10" s="128"/>
      <c r="BB10" s="4" t="s">
        <v>14</v>
      </c>
      <c r="BC10" s="132">
        <f t="shared" si="4"/>
        <v>5.778872878735557E-12</v>
      </c>
      <c r="BD10" s="132">
        <f t="shared" si="4"/>
        <v>2.1151351588233124E-11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6.8362830994722333E-8</v>
      </c>
      <c r="BI10" s="129"/>
      <c r="BK10" s="128"/>
      <c r="BL10" s="4" t="s">
        <v>14</v>
      </c>
      <c r="BM10" s="132">
        <f t="shared" si="5"/>
        <v>5.778872878735557E-12</v>
      </c>
      <c r="BN10" s="132">
        <f t="shared" si="5"/>
        <v>2.1151351588233124E-11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7.7378903174868986E-8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425.90770294006705</v>
      </c>
      <c r="F14" s="139">
        <f t="shared" si="6"/>
        <v>0</v>
      </c>
      <c r="G14" s="139">
        <f t="shared" si="6"/>
        <v>944.88261861579986</v>
      </c>
      <c r="H14" s="139">
        <f t="shared" si="6"/>
        <v>679.20967844413326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196.46661257044642</v>
      </c>
      <c r="P14" s="139">
        <f t="shared" si="7"/>
        <v>0</v>
      </c>
      <c r="Q14" s="139">
        <f t="shared" si="7"/>
        <v>1224.2441953103123</v>
      </c>
      <c r="R14" s="139">
        <f t="shared" si="7"/>
        <v>766.03574327052127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209.69117023790318</v>
      </c>
      <c r="Z14" s="139">
        <f t="shared" ref="Z14:AB14" si="8">$AC14*(Z$18*Z7*1)/$AC7</f>
        <v>0</v>
      </c>
      <c r="AA14" s="139">
        <f t="shared" si="8"/>
        <v>1306.6505021535436</v>
      </c>
      <c r="AB14" s="139">
        <f t="shared" si="8"/>
        <v>817.59912968856565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223.72932470262006</v>
      </c>
      <c r="AJ14" s="139">
        <f t="shared" ref="AJ14:AL14" si="9">$AM14*(AJ$18*AJ7*1)/$AM7</f>
        <v>0</v>
      </c>
      <c r="AK14" s="139">
        <f t="shared" si="9"/>
        <v>1394.9401866427447</v>
      </c>
      <c r="AL14" s="139">
        <f t="shared" si="9"/>
        <v>873.71452861690193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238.98150783284402</v>
      </c>
      <c r="AT14" s="139">
        <f t="shared" ref="AT14:AV14" si="10">$AW14*(AT$18*AT7*1)/$AW7</f>
        <v>0</v>
      </c>
      <c r="AU14" s="139">
        <f t="shared" si="10"/>
        <v>1490.1273731112015</v>
      </c>
      <c r="AV14" s="139">
        <f t="shared" si="10"/>
        <v>933.83028385186071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255.42825162246808</v>
      </c>
      <c r="BD14" s="139">
        <f t="shared" ref="BD14:BF14" si="11">$BG14*(BD$18*BD7*1)/$BG7</f>
        <v>0</v>
      </c>
      <c r="BE14" s="139">
        <f t="shared" si="11"/>
        <v>1592.5449674776655</v>
      </c>
      <c r="BF14" s="139">
        <f t="shared" si="11"/>
        <v>998.56221597602143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273.16355849340624</v>
      </c>
      <c r="BN14" s="139">
        <f t="shared" ref="BN14:BP14" si="12">$BQ14*(BN$18*BN7*1)/$BQ7</f>
        <v>0</v>
      </c>
      <c r="BO14" s="139">
        <f t="shared" si="12"/>
        <v>1702.7444261944565</v>
      </c>
      <c r="BP14" s="139">
        <f t="shared" si="12"/>
        <v>1068.2655947314508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375.55755091833618</v>
      </c>
      <c r="G15" s="139">
        <f t="shared" si="6"/>
        <v>940.26668509346928</v>
      </c>
      <c r="H15" s="139">
        <f t="shared" si="6"/>
        <v>734.17576398819472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209.09067881987781</v>
      </c>
      <c r="Q15" s="139">
        <f t="shared" si="7"/>
        <v>1177.4009522727465</v>
      </c>
      <c r="R15" s="139">
        <f t="shared" si="7"/>
        <v>800.25492005865567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223.16498744465588</v>
      </c>
      <c r="AA15" s="139">
        <f t="shared" si="13"/>
        <v>1256.6541474458775</v>
      </c>
      <c r="AB15" s="139">
        <f t="shared" si="13"/>
        <v>854.12166718947924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238.6192858108692</v>
      </c>
      <c r="AK15" s="139">
        <f t="shared" si="14"/>
        <v>1341.2414962505229</v>
      </c>
      <c r="AL15" s="139">
        <f t="shared" si="14"/>
        <v>912.5232579008748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255.12937413031668</v>
      </c>
      <c r="AU15" s="139">
        <f t="shared" si="15"/>
        <v>1432.6074220392109</v>
      </c>
      <c r="AV15" s="139">
        <f t="shared" si="15"/>
        <v>975.20236862637842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272.92544495016296</v>
      </c>
      <c r="BE15" s="139">
        <f t="shared" si="16"/>
        <v>1530.9147060600685</v>
      </c>
      <c r="BF15" s="139">
        <f t="shared" si="16"/>
        <v>1042.6952840659237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292.10811912059012</v>
      </c>
      <c r="BO15" s="139">
        <f t="shared" si="17"/>
        <v>1636.6928909862449</v>
      </c>
      <c r="BP15" s="139">
        <f t="shared" si="17"/>
        <v>1115.3725693124782</v>
      </c>
      <c r="BQ15" s="120">
        <v>3044.1735794193137</v>
      </c>
      <c r="BR15" s="165">
        <f>SUM(BM15:BP15)</f>
        <v>3044.1735794193132</v>
      </c>
      <c r="BS15" s="129">
        <f>BQ15/BR15</f>
        <v>1.0000000000000002</v>
      </c>
    </row>
    <row r="16" spans="2:71" x14ac:dyDescent="0.3">
      <c r="C16" s="128"/>
      <c r="D16" s="4" t="s">
        <v>13</v>
      </c>
      <c r="E16" s="139">
        <f t="shared" si="6"/>
        <v>208.96435683049467</v>
      </c>
      <c r="F16" s="139">
        <f t="shared" si="6"/>
        <v>764.33404193739671</v>
      </c>
      <c r="G16" s="139">
        <f t="shared" si="6"/>
        <v>80.701601232108658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167.3004543366348</v>
      </c>
      <c r="P16" s="139">
        <f t="shared" si="7"/>
        <v>764.20500859195965</v>
      </c>
      <c r="Q16" s="139">
        <f t="shared" si="7"/>
        <v>181.47800174031732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176.82772012438926</v>
      </c>
      <c r="Z16" s="139">
        <f t="shared" si="18"/>
        <v>807.72422234459361</v>
      </c>
      <c r="AA16" s="139">
        <f t="shared" si="18"/>
        <v>191.81263689756304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186.74020792323321</v>
      </c>
      <c r="AJ16" s="139">
        <f t="shared" si="19"/>
        <v>855.05144548073224</v>
      </c>
      <c r="AK16" s="139">
        <f t="shared" si="19"/>
        <v>202.68335483202139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197.57758374654199</v>
      </c>
      <c r="AT16" s="139">
        <f t="shared" si="20"/>
        <v>905.63501541389803</v>
      </c>
      <c r="AU16" s="139">
        <f t="shared" si="20"/>
        <v>214.45903011355176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209.23580608061758</v>
      </c>
      <c r="BD16" s="139">
        <f t="shared" si="21"/>
        <v>960.00829382513189</v>
      </c>
      <c r="BE16" s="139">
        <f t="shared" si="21"/>
        <v>227.09436170616013</v>
      </c>
      <c r="BF16" s="139">
        <f t="shared" si="21"/>
        <v>0</v>
      </c>
      <c r="BG16" s="120">
        <v>1396.3384616119097</v>
      </c>
      <c r="BH16" s="165">
        <f>SUM(BC16:BF16)</f>
        <v>1396.3384616119095</v>
      </c>
      <c r="BI16" s="129">
        <f>BG16/BH16</f>
        <v>1.0000000000000002</v>
      </c>
      <c r="BK16" s="128"/>
      <c r="BL16" s="4" t="s">
        <v>13</v>
      </c>
      <c r="BM16" s="139">
        <f t="shared" ref="BM16:BP16" si="22">$BQ16*(BM$18*BM9*1)/$BQ9</f>
        <v>221.77726051771896</v>
      </c>
      <c r="BN16" s="139">
        <f t="shared" si="22"/>
        <v>1018.4584733696713</v>
      </c>
      <c r="BO16" s="139">
        <f t="shared" si="22"/>
        <v>240.65300676829935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212.78795718932011</v>
      </c>
      <c r="F17" s="139">
        <f t="shared" si="6"/>
        <v>778.82884616039382</v>
      </c>
      <c r="G17" s="139">
        <f t="shared" si="6"/>
        <v>0</v>
      </c>
      <c r="H17" s="139">
        <f t="shared" si="6"/>
        <v>116.3831966502859</v>
      </c>
      <c r="I17" s="120">
        <v>1108</v>
      </c>
      <c r="J17" s="165">
        <f>SUM(E17:H17)</f>
        <v>1107.9999999999998</v>
      </c>
      <c r="K17" s="129">
        <f>I17/J17</f>
        <v>1.0000000000000002</v>
      </c>
      <c r="M17" s="128"/>
      <c r="N17" s="4" t="s">
        <v>14</v>
      </c>
      <c r="O17" s="139">
        <f t="shared" si="7"/>
        <v>169.76191667437496</v>
      </c>
      <c r="P17" s="139">
        <f t="shared" si="7"/>
        <v>775.95587281436497</v>
      </c>
      <c r="Q17" s="139">
        <f t="shared" si="7"/>
        <v>0</v>
      </c>
      <c r="R17" s="139">
        <f t="shared" si="7"/>
        <v>227.01544861699057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179.8450961109842</v>
      </c>
      <c r="Z17" s="139">
        <f t="shared" si="23"/>
        <v>822.04455073313295</v>
      </c>
      <c r="AA17" s="139">
        <f t="shared" si="23"/>
        <v>0</v>
      </c>
      <c r="AB17" s="139">
        <f t="shared" si="23"/>
        <v>240.49925905062349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190.33461173601466</v>
      </c>
      <c r="AJ17" s="139">
        <f t="shared" si="24"/>
        <v>872.07969179731265</v>
      </c>
      <c r="AK17" s="139">
        <f t="shared" si="24"/>
        <v>0</v>
      </c>
      <c r="AL17" s="139">
        <f t="shared" si="24"/>
        <v>254.92902297905746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201.82337266942361</v>
      </c>
      <c r="AT17" s="139">
        <f t="shared" si="25"/>
        <v>925.70154863669597</v>
      </c>
      <c r="AU17" s="139">
        <f t="shared" si="25"/>
        <v>0</v>
      </c>
      <c r="AV17" s="139">
        <f t="shared" si="25"/>
        <v>270.47677631769989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214.19642050683828</v>
      </c>
      <c r="BD17" s="139">
        <f t="shared" si="26"/>
        <v>983.4112737845702</v>
      </c>
      <c r="BE17" s="139">
        <f t="shared" si="26"/>
        <v>0</v>
      </c>
      <c r="BF17" s="139">
        <f t="shared" si="26"/>
        <v>287.19261798777393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227.52180791316445</v>
      </c>
      <c r="BN17" s="139">
        <f t="shared" si="27"/>
        <v>1045.5223866822369</v>
      </c>
      <c r="BO17" s="139">
        <f t="shared" si="27"/>
        <v>0</v>
      </c>
      <c r="BP17" s="139">
        <f t="shared" si="27"/>
        <v>305.16475627627102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847.66001695988177</v>
      </c>
      <c r="F19" s="165">
        <f>SUM(F14:F17)</f>
        <v>1918.7204390161266</v>
      </c>
      <c r="G19" s="165">
        <f>SUM(G14:G17)</f>
        <v>1965.8509049413778</v>
      </c>
      <c r="H19" s="165">
        <f>SUM(H14:H17)</f>
        <v>1529.7686390826141</v>
      </c>
      <c r="K19" s="129"/>
      <c r="M19" s="128"/>
      <c r="N19" s="120" t="s">
        <v>195</v>
      </c>
      <c r="O19" s="165">
        <f>SUM(O14:O17)</f>
        <v>533.52898358145626</v>
      </c>
      <c r="P19" s="165">
        <f>SUM(P14:P17)</f>
        <v>1749.2515602262024</v>
      </c>
      <c r="Q19" s="165">
        <f>SUM(Q14:Q17)</f>
        <v>2583.1231493233763</v>
      </c>
      <c r="R19" s="165">
        <f>SUM(R14:R17)</f>
        <v>1793.3061119461674</v>
      </c>
      <c r="U19" s="129"/>
      <c r="W19" s="128"/>
      <c r="X19" s="120" t="s">
        <v>195</v>
      </c>
      <c r="Y19" s="165">
        <f>SUM(Y14:Y17)</f>
        <v>566.36398647327667</v>
      </c>
      <c r="Z19" s="165">
        <f>SUM(Z14:Z17)</f>
        <v>1852.9337605223823</v>
      </c>
      <c r="AA19" s="165">
        <f>SUM(AA14:AA17)</f>
        <v>2755.1172864969844</v>
      </c>
      <c r="AB19" s="165">
        <f>SUM(AB14:AB17)</f>
        <v>1912.2200559286684</v>
      </c>
      <c r="AE19" s="129"/>
      <c r="AG19" s="128"/>
      <c r="AH19" s="120" t="s">
        <v>195</v>
      </c>
      <c r="AI19" s="165">
        <f>SUM(AI14:AI17)</f>
        <v>600.80414436186788</v>
      </c>
      <c r="AJ19" s="165">
        <f>SUM(AJ14:AJ17)</f>
        <v>1965.750423088914</v>
      </c>
      <c r="AK19" s="165">
        <f>SUM(AK14:AK17)</f>
        <v>2938.8650377252893</v>
      </c>
      <c r="AL19" s="165">
        <f>SUM(AL14:AL17)</f>
        <v>2041.1668094968343</v>
      </c>
      <c r="AO19" s="129"/>
      <c r="AQ19" s="128"/>
      <c r="AR19" s="120" t="s">
        <v>195</v>
      </c>
      <c r="AS19" s="165">
        <f>SUM(AS14:AS17)</f>
        <v>638.38246424880958</v>
      </c>
      <c r="AT19" s="165">
        <f>SUM(AT14:AT17)</f>
        <v>2086.4659381809106</v>
      </c>
      <c r="AU19" s="165">
        <f>SUM(AU14:AU17)</f>
        <v>3137.1938252639643</v>
      </c>
      <c r="AV19" s="165">
        <f>SUM(AV14:AV17)</f>
        <v>2179.5094287959391</v>
      </c>
      <c r="AY19" s="129"/>
      <c r="BA19" s="128"/>
      <c r="BB19" s="120" t="s">
        <v>195</v>
      </c>
      <c r="BC19" s="165">
        <f>SUM(BC14:BC17)</f>
        <v>678.86047820992394</v>
      </c>
      <c r="BD19" s="165">
        <f>SUM(BD14:BD17)</f>
        <v>2216.3450125598652</v>
      </c>
      <c r="BE19" s="165">
        <f>SUM(BE14:BE17)</f>
        <v>3350.5540352438943</v>
      </c>
      <c r="BF19" s="165">
        <f>SUM(BF14:BF17)</f>
        <v>2328.4501180297193</v>
      </c>
      <c r="BI19" s="129"/>
      <c r="BK19" s="128"/>
      <c r="BL19" s="120" t="s">
        <v>195</v>
      </c>
      <c r="BM19" s="165">
        <f>SUM(BM14:BM17)</f>
        <v>722.46262692428968</v>
      </c>
      <c r="BN19" s="165">
        <f>SUM(BN14:BN17)</f>
        <v>2356.0889791724985</v>
      </c>
      <c r="BO19" s="165">
        <f>SUM(BO14:BO17)</f>
        <v>3580.0903239490008</v>
      </c>
      <c r="BP19" s="165">
        <f>SUM(BP14:BP17)</f>
        <v>2488.8029203202</v>
      </c>
      <c r="BS19" s="129"/>
    </row>
    <row r="20" spans="3:71" x14ac:dyDescent="0.3">
      <c r="C20" s="128"/>
      <c r="D20" s="120" t="s">
        <v>194</v>
      </c>
      <c r="E20" s="120">
        <f>E18/E19</f>
        <v>2.4184224323240939</v>
      </c>
      <c r="F20" s="120">
        <f>F18/F19</f>
        <v>1.0684203692806808</v>
      </c>
      <c r="G20" s="120">
        <f>G18/G19</f>
        <v>0.53615459715213276</v>
      </c>
      <c r="H20" s="120">
        <f>H18/H19</f>
        <v>0.724292531362426</v>
      </c>
      <c r="K20" s="129"/>
      <c r="M20" s="128"/>
      <c r="N20" s="120" t="s">
        <v>194</v>
      </c>
      <c r="O20" s="120">
        <f>O18/O19</f>
        <v>2.4891101436463994</v>
      </c>
      <c r="P20" s="120">
        <f>P18/P19</f>
        <v>0.94809451295260316</v>
      </c>
      <c r="Q20" s="120">
        <f>Q18/Q19</f>
        <v>0.74243887007718068</v>
      </c>
      <c r="R20" s="120">
        <f>R18/R19</f>
        <v>0.97860066953802316</v>
      </c>
      <c r="U20" s="129"/>
      <c r="W20" s="128"/>
      <c r="X20" s="120" t="s">
        <v>194</v>
      </c>
      <c r="Y20" s="120">
        <f>Y18/Y19</f>
        <v>2.3448037599131792</v>
      </c>
      <c r="Z20" s="120">
        <f>Z18/Z19</f>
        <v>0.89504322354010524</v>
      </c>
      <c r="AA20" s="120">
        <f>AA18/AA19</f>
        <v>0.69609052277127259</v>
      </c>
      <c r="AB20" s="120">
        <f>AB18/AB19</f>
        <v>0.91774508712851444</v>
      </c>
      <c r="AE20" s="129"/>
      <c r="AG20" s="128"/>
      <c r="AH20" s="120" t="s">
        <v>194</v>
      </c>
      <c r="AI20" s="120">
        <f>AI18/AI19</f>
        <v>2.5019787638583977</v>
      </c>
      <c r="AJ20" s="120">
        <f>AJ18/AJ19</f>
        <v>0.95726367806473811</v>
      </c>
      <c r="AK20" s="120">
        <f>AK18/AK19</f>
        <v>0.73908426340086719</v>
      </c>
      <c r="AL20" s="120">
        <f>AL18/AL19</f>
        <v>0.97472524694181117</v>
      </c>
      <c r="AO20" s="129"/>
      <c r="AQ20" s="128"/>
      <c r="AR20" s="120" t="s">
        <v>194</v>
      </c>
      <c r="AS20" s="120">
        <f>AS18/AS19</f>
        <v>2.5080403072970463</v>
      </c>
      <c r="AT20" s="120">
        <f>AT18/AT19</f>
        <v>0.96163156240769654</v>
      </c>
      <c r="AU20" s="120">
        <f>AU18/AU19</f>
        <v>0.73749246820030556</v>
      </c>
      <c r="AV20" s="120">
        <f>AV18/AV19</f>
        <v>0.97287690486999512</v>
      </c>
      <c r="AY20" s="129"/>
      <c r="BA20" s="128"/>
      <c r="BB20" s="120" t="s">
        <v>194</v>
      </c>
      <c r="BC20" s="120">
        <f>BC18/BC19</f>
        <v>2.5138567780306431</v>
      </c>
      <c r="BD20" s="120">
        <f>BD18/BD19</f>
        <v>0.96585443974711316</v>
      </c>
      <c r="BE20" s="120">
        <f>BE18/BE19</f>
        <v>0.73595555590086748</v>
      </c>
      <c r="BF20" s="120">
        <f>BF18/BF19</f>
        <v>0.9710863393953415</v>
      </c>
      <c r="BI20" s="129"/>
      <c r="BK20" s="128"/>
      <c r="BL20" s="120" t="s">
        <v>194</v>
      </c>
      <c r="BM20" s="120">
        <f>BM18/BM19</f>
        <v>2.6719145825133674</v>
      </c>
      <c r="BN20" s="120">
        <f>BN18/BN19</f>
        <v>1.0286356963724206</v>
      </c>
      <c r="BO20" s="120">
        <f>BO18/BO19</f>
        <v>0.7789239589086443</v>
      </c>
      <c r="BP20" s="120">
        <f>BP18/BP19</f>
        <v>1.0280197459612499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1030.0247428898847</v>
      </c>
      <c r="F25" s="139">
        <f t="shared" si="28"/>
        <v>0</v>
      </c>
      <c r="G25" s="139">
        <f t="shared" si="28"/>
        <v>506.60315974000645</v>
      </c>
      <c r="H25" s="139">
        <f t="shared" si="28"/>
        <v>491.94649732616068</v>
      </c>
      <c r="I25" s="120">
        <f>I14</f>
        <v>2050</v>
      </c>
      <c r="J25" s="165">
        <f>SUM(E25:H25)</f>
        <v>2028.5743999560518</v>
      </c>
      <c r="K25" s="129">
        <f>I25/J25</f>
        <v>1.010561900043899</v>
      </c>
      <c r="M25" s="128"/>
      <c r="N25" s="4" t="s">
        <v>11</v>
      </c>
      <c r="O25" s="139">
        <f t="shared" ref="O25:R28" si="29">O14*O$20</f>
        <v>489.02703823694537</v>
      </c>
      <c r="P25" s="139">
        <f t="shared" si="29"/>
        <v>0</v>
      </c>
      <c r="Q25" s="139">
        <f t="shared" si="29"/>
        <v>908.92647706473554</v>
      </c>
      <c r="R25" s="139">
        <f t="shared" si="29"/>
        <v>749.64309125458931</v>
      </c>
      <c r="S25" s="120">
        <f>S14</f>
        <v>2186.7465511512801</v>
      </c>
      <c r="T25" s="165">
        <f>SUM(O25:R25)</f>
        <v>2147.5966065562702</v>
      </c>
      <c r="U25" s="129">
        <f>S25/T25</f>
        <v>1.0182296547105221</v>
      </c>
      <c r="W25" s="128"/>
      <c r="X25" s="4" t="s">
        <v>11</v>
      </c>
      <c r="Y25" s="139">
        <f>Y14*Y$20</f>
        <v>491.68464439442994</v>
      </c>
      <c r="Z25" s="139">
        <f t="shared" ref="Z25:AB25" si="30">Z14*Z$20</f>
        <v>0</v>
      </c>
      <c r="AA25" s="139">
        <f t="shared" si="30"/>
        <v>909.54703112340599</v>
      </c>
      <c r="AB25" s="139">
        <f t="shared" si="30"/>
        <v>750.34758451223024</v>
      </c>
      <c r="AC25" s="120">
        <f>AC14</f>
        <v>2333.9408020800124</v>
      </c>
      <c r="AD25" s="165">
        <f>SUM(Y25:AB25)</f>
        <v>2151.5792600300661</v>
      </c>
      <c r="AE25" s="129">
        <f>AC25/AD25</f>
        <v>1.0847570644677984</v>
      </c>
      <c r="AG25" s="128"/>
      <c r="AH25" s="4" t="s">
        <v>11</v>
      </c>
      <c r="AI25" s="139">
        <f t="shared" ref="AI25:AL28" si="31">AI14*AI$20</f>
        <v>559.7660192583354</v>
      </c>
      <c r="AJ25" s="139">
        <f t="shared" si="31"/>
        <v>0</v>
      </c>
      <c r="AK25" s="139">
        <f t="shared" si="31"/>
        <v>1030.9783403331212</v>
      </c>
      <c r="AL25" s="139">
        <f t="shared" si="31"/>
        <v>851.63160966275791</v>
      </c>
      <c r="AM25" s="120">
        <f>AM14</f>
        <v>2492.3840399622668</v>
      </c>
      <c r="AN25" s="165">
        <f>SUM(AI25:AL25)</f>
        <v>2442.3759692542144</v>
      </c>
      <c r="AO25" s="129">
        <f>AM25/AN25</f>
        <v>1.0204751730845609</v>
      </c>
      <c r="AQ25" s="128"/>
      <c r="AR25" s="4" t="s">
        <v>11</v>
      </c>
      <c r="AS25" s="139">
        <f t="shared" ref="AS25:AV28" si="32">AS14*AS$20</f>
        <v>599.37525434339761</v>
      </c>
      <c r="AT25" s="139">
        <f t="shared" si="32"/>
        <v>0</v>
      </c>
      <c r="AU25" s="139">
        <f t="shared" si="32"/>
        <v>1098.9577143286176</v>
      </c>
      <c r="AV25" s="139">
        <f t="shared" si="32"/>
        <v>908.50191622766727</v>
      </c>
      <c r="AW25" s="120">
        <f>AW14</f>
        <v>2662.939164795906</v>
      </c>
      <c r="AX25" s="165">
        <f>SUM(AS25:AV25)</f>
        <v>2606.8348848996825</v>
      </c>
      <c r="AY25" s="129">
        <f>AW25/AX25</f>
        <v>1.0215219921373664</v>
      </c>
      <c r="BA25" s="128"/>
      <c r="BB25" s="4" t="s">
        <v>11</v>
      </c>
      <c r="BC25" s="139">
        <f t="shared" ref="BC25:BF28" si="33">BC14*BC$20</f>
        <v>642.11004164165797</v>
      </c>
      <c r="BD25" s="139">
        <f t="shared" si="33"/>
        <v>0</v>
      </c>
      <c r="BE25" s="139">
        <f t="shared" si="33"/>
        <v>1172.0423168371542</v>
      </c>
      <c r="BF25" s="139">
        <f t="shared" si="33"/>
        <v>969.690126970655</v>
      </c>
      <c r="BG25" s="120">
        <f>BG14</f>
        <v>2846.535435076155</v>
      </c>
      <c r="BH25" s="165">
        <f>SUM(BC25:BF25)</f>
        <v>2783.8424854494669</v>
      </c>
      <c r="BI25" s="129">
        <f>BG25/BH25</f>
        <v>1.0225202934269342</v>
      </c>
      <c r="BK25" s="128"/>
      <c r="BL25" s="4" t="s">
        <v>11</v>
      </c>
      <c r="BM25" s="139">
        <f t="shared" ref="BM25:BP28" si="34">BM14*BM$20</f>
        <v>729.86969534977538</v>
      </c>
      <c r="BN25" s="139">
        <f t="shared" si="34"/>
        <v>0</v>
      </c>
      <c r="BO25" s="139">
        <f t="shared" si="34"/>
        <v>1326.3084294610139</v>
      </c>
      <c r="BP25" s="139">
        <f t="shared" si="34"/>
        <v>1098.1981253149697</v>
      </c>
      <c r="BQ25" s="120">
        <f>BQ14</f>
        <v>3044.1735794193137</v>
      </c>
      <c r="BR25" s="165">
        <f>SUM(BM25:BP25)</f>
        <v>3154.3762501257588</v>
      </c>
      <c r="BS25" s="129">
        <f>BQ25/BR25</f>
        <v>0.96506356186835618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401.25333723831682</v>
      </c>
      <c r="G26" s="139">
        <f t="shared" si="28"/>
        <v>504.1283057618603</v>
      </c>
      <c r="H26" s="139">
        <f t="shared" si="28"/>
        <v>531.75802256395264</v>
      </c>
      <c r="I26" s="120">
        <f>I15</f>
        <v>2050</v>
      </c>
      <c r="J26" s="165">
        <f>SUM(E26:H26)</f>
        <v>1437.1396655641297</v>
      </c>
      <c r="K26" s="129">
        <f>I26/J26</f>
        <v>1.426444519708737</v>
      </c>
      <c r="M26" s="128"/>
      <c r="N26" s="4" t="s">
        <v>12</v>
      </c>
      <c r="O26" s="139">
        <f t="shared" si="29"/>
        <v>0</v>
      </c>
      <c r="P26" s="139">
        <f t="shared" si="29"/>
        <v>198.23772529866122</v>
      </c>
      <c r="Q26" s="139">
        <f t="shared" si="29"/>
        <v>874.14823263317442</v>
      </c>
      <c r="R26" s="139">
        <f t="shared" si="29"/>
        <v>783.1300005704976</v>
      </c>
      <c r="S26" s="120">
        <f>S15</f>
        <v>2186.7465511512801</v>
      </c>
      <c r="T26" s="165">
        <f>SUM(O26:R26)</f>
        <v>1855.5159585023334</v>
      </c>
      <c r="U26" s="129">
        <f>S26/T26</f>
        <v>1.1785113144035135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199.74230974375192</v>
      </c>
      <c r="AA26" s="139">
        <f t="shared" si="35"/>
        <v>874.74504243828869</v>
      </c>
      <c r="AB26" s="139">
        <f t="shared" si="35"/>
        <v>783.86596387316058</v>
      </c>
      <c r="AC26" s="120">
        <f>AC15</f>
        <v>2333.9408020800124</v>
      </c>
      <c r="AD26" s="165">
        <f>SUM(Y26:AB26)</f>
        <v>1858.3533160552013</v>
      </c>
      <c r="AE26" s="129">
        <f>AC26/AD26</f>
        <v>1.255918765240164</v>
      </c>
      <c r="AG26" s="128"/>
      <c r="AH26" s="4" t="s">
        <v>12</v>
      </c>
      <c r="AI26" s="139">
        <f t="shared" si="31"/>
        <v>0</v>
      </c>
      <c r="AJ26" s="139">
        <f t="shared" si="31"/>
        <v>228.42157519249363</v>
      </c>
      <c r="AK26" s="139">
        <f t="shared" si="31"/>
        <v>991.29048329899467</v>
      </c>
      <c r="AL26" s="139">
        <f t="shared" si="31"/>
        <v>889.45945789757627</v>
      </c>
      <c r="AM26" s="120">
        <f>AM15</f>
        <v>2492.3840399622668</v>
      </c>
      <c r="AN26" s="165">
        <f>SUM(AI26:AL26)</f>
        <v>2109.1715163890644</v>
      </c>
      <c r="AO26" s="129">
        <f>AM26/AN26</f>
        <v>1.181688649119095</v>
      </c>
      <c r="AQ26" s="128"/>
      <c r="AR26" s="4" t="s">
        <v>12</v>
      </c>
      <c r="AS26" s="139">
        <f t="shared" si="32"/>
        <v>0</v>
      </c>
      <c r="AT26" s="139">
        <f t="shared" si="32"/>
        <v>245.34045866103418</v>
      </c>
      <c r="AU26" s="139">
        <f t="shared" si="32"/>
        <v>1056.5371836417744</v>
      </c>
      <c r="AV26" s="139">
        <f t="shared" si="32"/>
        <v>948.7518620111191</v>
      </c>
      <c r="AW26" s="120">
        <f>AW15</f>
        <v>2662.939164795906</v>
      </c>
      <c r="AX26" s="165">
        <f>SUM(AS26:AV26)</f>
        <v>2250.6295043139276</v>
      </c>
      <c r="AY26" s="129">
        <f>AW26/AX26</f>
        <v>1.1831974830560417</v>
      </c>
      <c r="BA26" s="128"/>
      <c r="BB26" s="4" t="s">
        <v>12</v>
      </c>
      <c r="BC26" s="139">
        <f t="shared" si="33"/>
        <v>0</v>
      </c>
      <c r="BD26" s="139">
        <f t="shared" si="33"/>
        <v>263.60625272507122</v>
      </c>
      <c r="BE26" s="139">
        <f t="shared" si="33"/>
        <v>1126.6851835352509</v>
      </c>
      <c r="BF26" s="139">
        <f t="shared" si="33"/>
        <v>1012.5471465083637</v>
      </c>
      <c r="BG26" s="120">
        <f>BG15</f>
        <v>2846.535435076155</v>
      </c>
      <c r="BH26" s="165">
        <f>SUM(BC26:BF26)</f>
        <v>2402.8385827686857</v>
      </c>
      <c r="BI26" s="129">
        <f>BG26/BH26</f>
        <v>1.1846552887444552</v>
      </c>
      <c r="BK26" s="128"/>
      <c r="BL26" s="4" t="s">
        <v>12</v>
      </c>
      <c r="BM26" s="139">
        <f t="shared" si="34"/>
        <v>0</v>
      </c>
      <c r="BN26" s="139">
        <f t="shared" si="34"/>
        <v>300.47283852764622</v>
      </c>
      <c r="BO26" s="139">
        <f t="shared" si="34"/>
        <v>1274.8593061646402</v>
      </c>
      <c r="BP26" s="139">
        <f t="shared" si="34"/>
        <v>1146.6250253567605</v>
      </c>
      <c r="BQ26" s="120">
        <f>BQ15</f>
        <v>3044.1735794193137</v>
      </c>
      <c r="BR26" s="165">
        <f>SUM(BM26:BP26)</f>
        <v>2721.9571700490469</v>
      </c>
      <c r="BS26" s="129">
        <f>BQ26/BR26</f>
        <v>1.1183767374871887</v>
      </c>
    </row>
    <row r="27" spans="3:71" x14ac:dyDescent="0.3">
      <c r="C27" s="128"/>
      <c r="D27" s="4" t="s">
        <v>13</v>
      </c>
      <c r="E27" s="139">
        <f t="shared" si="28"/>
        <v>505.36408811504481</v>
      </c>
      <c r="F27" s="139">
        <f t="shared" si="28"/>
        <v>816.63005934054877</v>
      </c>
      <c r="G27" s="139">
        <f t="shared" si="28"/>
        <v>43.268534498133278</v>
      </c>
      <c r="H27" s="139">
        <f t="shared" si="28"/>
        <v>0</v>
      </c>
      <c r="I27" s="120">
        <f>I16</f>
        <v>1054</v>
      </c>
      <c r="J27" s="165">
        <f>SUM(E27:H27)</f>
        <v>1365.2626819537268</v>
      </c>
      <c r="K27" s="129">
        <f>I27/J27</f>
        <v>0.77201260528977345</v>
      </c>
      <c r="M27" s="128"/>
      <c r="N27" s="4" t="s">
        <v>13</v>
      </c>
      <c r="O27" s="139">
        <f t="shared" si="29"/>
        <v>416.42925792596895</v>
      </c>
      <c r="P27" s="139">
        <f t="shared" si="29"/>
        <v>724.5385754169339</v>
      </c>
      <c r="Q27" s="139">
        <f t="shared" si="29"/>
        <v>134.73632255594583</v>
      </c>
      <c r="R27" s="139">
        <f t="shared" si="29"/>
        <v>0</v>
      </c>
      <c r="S27" s="120">
        <f>S16</f>
        <v>1112.9834646689119</v>
      </c>
      <c r="T27" s="165">
        <f>SUM(O27:R27)</f>
        <v>1275.7041558988487</v>
      </c>
      <c r="U27" s="129">
        <f>S27/T27</f>
        <v>0.87244637365370548</v>
      </c>
      <c r="W27" s="128"/>
      <c r="X27" s="4" t="s">
        <v>13</v>
      </c>
      <c r="Y27" s="139">
        <f t="shared" ref="Y27:AB27" si="36">Y16*Y$20</f>
        <v>414.62630300454327</v>
      </c>
      <c r="Z27" s="139">
        <f t="shared" si="36"/>
        <v>722.94809169872974</v>
      </c>
      <c r="AA27" s="139">
        <f t="shared" si="36"/>
        <v>133.51895869216094</v>
      </c>
      <c r="AB27" s="139">
        <f t="shared" si="36"/>
        <v>0</v>
      </c>
      <c r="AC27" s="120">
        <f>AC16</f>
        <v>1176.364579366546</v>
      </c>
      <c r="AD27" s="165">
        <f>SUM(Y27:AB27)</f>
        <v>1271.093353395434</v>
      </c>
      <c r="AE27" s="129">
        <f>AC27/AD27</f>
        <v>0.92547457370000263</v>
      </c>
      <c r="AG27" s="128"/>
      <c r="AH27" s="4" t="s">
        <v>13</v>
      </c>
      <c r="AI27" s="139">
        <f t="shared" si="31"/>
        <v>467.2200345824312</v>
      </c>
      <c r="AJ27" s="139">
        <f t="shared" si="31"/>
        <v>818.50969163545665</v>
      </c>
      <c r="AK27" s="139">
        <f t="shared" si="31"/>
        <v>149.80007800964114</v>
      </c>
      <c r="AL27" s="139">
        <f t="shared" si="31"/>
        <v>0</v>
      </c>
      <c r="AM27" s="120">
        <f>AM16</f>
        <v>1244.4750082359867</v>
      </c>
      <c r="AN27" s="165">
        <f>SUM(AI27:AL27)</f>
        <v>1435.529804227529</v>
      </c>
      <c r="AO27" s="129">
        <f>AM27/AN27</f>
        <v>0.86690990641301902</v>
      </c>
      <c r="AQ27" s="128"/>
      <c r="AR27" s="4" t="s">
        <v>13</v>
      </c>
      <c r="AS27" s="139">
        <f t="shared" si="32"/>
        <v>495.53254385468506</v>
      </c>
      <c r="AT27" s="139">
        <f t="shared" si="32"/>
        <v>870.88721484358507</v>
      </c>
      <c r="AU27" s="139">
        <f t="shared" si="32"/>
        <v>158.16191944628696</v>
      </c>
      <c r="AV27" s="139">
        <f t="shared" si="32"/>
        <v>0</v>
      </c>
      <c r="AW27" s="120">
        <f>AW16</f>
        <v>1317.6716292739918</v>
      </c>
      <c r="AX27" s="165">
        <f>SUM(AS27:AV27)</f>
        <v>1524.5816781445569</v>
      </c>
      <c r="AY27" s="129">
        <f>AW27/AX27</f>
        <v>0.86428405126685093</v>
      </c>
      <c r="BA27" s="128"/>
      <c r="BB27" s="4" t="s">
        <v>13</v>
      </c>
      <c r="BC27" s="139">
        <f t="shared" si="33"/>
        <v>525.98884932246574</v>
      </c>
      <c r="BD27" s="139">
        <f t="shared" si="33"/>
        <v>927.22827278505474</v>
      </c>
      <c r="BE27" s="139">
        <f t="shared" si="33"/>
        <v>167.13135721140975</v>
      </c>
      <c r="BF27" s="139">
        <f t="shared" si="33"/>
        <v>0</v>
      </c>
      <c r="BG27" s="120">
        <f>BG16</f>
        <v>1396.3384616119097</v>
      </c>
      <c r="BH27" s="165">
        <f>SUM(BC27:BF27)</f>
        <v>1620.3484793189302</v>
      </c>
      <c r="BI27" s="129">
        <f>BG27/BH27</f>
        <v>0.86175194992550175</v>
      </c>
      <c r="BK27" s="128"/>
      <c r="BL27" s="4" t="s">
        <v>13</v>
      </c>
      <c r="BM27" s="139">
        <f t="shared" si="34"/>
        <v>592.56989644715941</v>
      </c>
      <c r="BN27" s="139">
        <f t="shared" si="34"/>
        <v>1047.6227409810042</v>
      </c>
      <c r="BO27" s="139">
        <f t="shared" si="34"/>
        <v>187.45039275523251</v>
      </c>
      <c r="BP27" s="139">
        <f t="shared" si="34"/>
        <v>0</v>
      </c>
      <c r="BQ27" s="120">
        <f>BQ16</f>
        <v>1480.8887406556896</v>
      </c>
      <c r="BR27" s="165">
        <f>SUM(BM27:BP27)</f>
        <v>1827.6430301833961</v>
      </c>
      <c r="BS27" s="129">
        <f>BQ27/BR27</f>
        <v>0.81027241983194542</v>
      </c>
    </row>
    <row r="28" spans="3:71" x14ac:dyDescent="0.3">
      <c r="C28" s="128"/>
      <c r="D28" s="4" t="s">
        <v>14</v>
      </c>
      <c r="E28" s="139">
        <f t="shared" si="28"/>
        <v>514.61116899507067</v>
      </c>
      <c r="F28" s="139">
        <f t="shared" si="28"/>
        <v>832.11660342113453</v>
      </c>
      <c r="G28" s="139">
        <f t="shared" si="28"/>
        <v>0</v>
      </c>
      <c r="H28" s="139">
        <f t="shared" si="28"/>
        <v>84.295480109886583</v>
      </c>
      <c r="I28" s="120">
        <f>I17</f>
        <v>1108</v>
      </c>
      <c r="J28" s="165">
        <f>SUM(E28:H28)</f>
        <v>1431.0232525260917</v>
      </c>
      <c r="K28" s="129">
        <f>I28/J28</f>
        <v>0.77427113643619705</v>
      </c>
      <c r="M28" s="128"/>
      <c r="N28" s="4" t="s">
        <v>14</v>
      </c>
      <c r="O28" s="139">
        <f t="shared" si="29"/>
        <v>422.55610879904151</v>
      </c>
      <c r="P28" s="139">
        <f t="shared" si="29"/>
        <v>735.67950530864744</v>
      </c>
      <c r="Q28" s="139">
        <f t="shared" si="29"/>
        <v>0</v>
      </c>
      <c r="R28" s="139">
        <f t="shared" si="29"/>
        <v>222.15747001206165</v>
      </c>
      <c r="S28" s="120">
        <f>S17</f>
        <v>1172.7332381057306</v>
      </c>
      <c r="T28" s="165">
        <f>SUM(O28:R28)</f>
        <v>1380.3930841197505</v>
      </c>
      <c r="U28" s="129">
        <f>S28/T28</f>
        <v>0.84956470124128414</v>
      </c>
      <c r="W28" s="128"/>
      <c r="X28" s="4" t="s">
        <v>14</v>
      </c>
      <c r="Y28" s="139">
        <f t="shared" ref="Y28:AB28" si="37">Y17*Y$20</f>
        <v>421.70145756298285</v>
      </c>
      <c r="Z28" s="139">
        <f t="shared" si="37"/>
        <v>735.76540458176089</v>
      </c>
      <c r="AA28" s="139">
        <f t="shared" si="37"/>
        <v>0</v>
      </c>
      <c r="AB28" s="139">
        <f t="shared" si="37"/>
        <v>220.71701345175762</v>
      </c>
      <c r="AC28" s="120">
        <f>AC17</f>
        <v>1242.3889058947407</v>
      </c>
      <c r="AD28" s="165">
        <f>SUM(Y28:AB28)</f>
        <v>1378.1838755965014</v>
      </c>
      <c r="AE28" s="129">
        <f>AC28/AD28</f>
        <v>0.90146817699272075</v>
      </c>
      <c r="AG28" s="128"/>
      <c r="AH28" s="4" t="s">
        <v>14</v>
      </c>
      <c r="AI28" s="139">
        <f t="shared" si="31"/>
        <v>476.21315659074202</v>
      </c>
      <c r="AJ28" s="139">
        <f t="shared" si="31"/>
        <v>834.81021333545868</v>
      </c>
      <c r="AK28" s="139">
        <f t="shared" si="31"/>
        <v>0</v>
      </c>
      <c r="AL28" s="139">
        <f t="shared" si="31"/>
        <v>248.48575487589645</v>
      </c>
      <c r="AM28" s="120">
        <f>AM17</f>
        <v>1317.3433265123847</v>
      </c>
      <c r="AN28" s="165">
        <f>SUM(AI28:AL28)</f>
        <v>1559.5091248020972</v>
      </c>
      <c r="AO28" s="129">
        <f>AM28/AN28</f>
        <v>0.84471665190131962</v>
      </c>
      <c r="AQ28" s="128"/>
      <c r="AR28" s="4" t="s">
        <v>14</v>
      </c>
      <c r="AS28" s="139">
        <f t="shared" si="32"/>
        <v>506.18115360954749</v>
      </c>
      <c r="AT28" s="139">
        <f t="shared" si="32"/>
        <v>890.18382653873027</v>
      </c>
      <c r="AU28" s="139">
        <f t="shared" si="32"/>
        <v>0</v>
      </c>
      <c r="AV28" s="139">
        <f t="shared" si="32"/>
        <v>263.14060898317786</v>
      </c>
      <c r="AW28" s="120">
        <f>AW17</f>
        <v>1398.0016976238194</v>
      </c>
      <c r="AX28" s="165">
        <f>SUM(AS28:AV28)</f>
        <v>1659.5055891314555</v>
      </c>
      <c r="AY28" s="129">
        <f>AW28/AX28</f>
        <v>0.84242060212373204</v>
      </c>
      <c r="BA28" s="128"/>
      <c r="BB28" s="4" t="s">
        <v>14</v>
      </c>
      <c r="BC28" s="139">
        <f t="shared" si="33"/>
        <v>538.4591235210172</v>
      </c>
      <c r="BD28" s="139">
        <f t="shared" si="33"/>
        <v>949.83214488219096</v>
      </c>
      <c r="BE28" s="139">
        <f t="shared" si="33"/>
        <v>0</v>
      </c>
      <c r="BF28" s="139">
        <f t="shared" si="33"/>
        <v>278.88882810311208</v>
      </c>
      <c r="BG28" s="120">
        <f>BG17</f>
        <v>1484.8003122791824</v>
      </c>
      <c r="BH28" s="165">
        <f>SUM(BC28:BF28)</f>
        <v>1767.1800965063201</v>
      </c>
      <c r="BI28" s="129">
        <f>BG28/BH28</f>
        <v>0.84020882490392645</v>
      </c>
      <c r="BK28" s="128"/>
      <c r="BL28" s="4" t="s">
        <v>14</v>
      </c>
      <c r="BM28" s="139">
        <f t="shared" si="34"/>
        <v>607.91883640298943</v>
      </c>
      <c r="BN28" s="139">
        <f t="shared" si="34"/>
        <v>1075.4616482978379</v>
      </c>
      <c r="BO28" s="139">
        <f t="shared" si="34"/>
        <v>0</v>
      </c>
      <c r="BP28" s="139">
        <f t="shared" si="34"/>
        <v>313.71539522345887</v>
      </c>
      <c r="BQ28" s="120">
        <f>BQ17</f>
        <v>1578.2089508716722</v>
      </c>
      <c r="BR28" s="165">
        <f>SUM(BM28:BP28)</f>
        <v>1997.0958799242862</v>
      </c>
      <c r="BS28" s="129">
        <f>BQ28/BR28</f>
        <v>0.79025196873948045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1917.8110322538555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2006.4115000433496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1.0000000000000002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1.0000000000000002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0.99999999999999989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1040.9037612670304</v>
      </c>
      <c r="F36" s="139">
        <f t="shared" si="38"/>
        <v>0</v>
      </c>
      <c r="G36" s="139">
        <f t="shared" si="38"/>
        <v>511.95385167510381</v>
      </c>
      <c r="H36" s="139">
        <f t="shared" si="38"/>
        <v>497.14238705786585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497.94183228811414</v>
      </c>
      <c r="P36" s="139">
        <f t="shared" ref="P36:R36" si="39">P25*$U25</f>
        <v>0</v>
      </c>
      <c r="Q36" s="139">
        <f t="shared" si="39"/>
        <v>925.49589289887695</v>
      </c>
      <c r="R36" s="139">
        <f t="shared" si="39"/>
        <v>763.30882596428887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533.35839149719516</v>
      </c>
      <c r="Z36" s="139">
        <f t="shared" ref="Z36:AB36" si="40">Z25*$AE25</f>
        <v>0</v>
      </c>
      <c r="AA36" s="139">
        <f t="shared" si="40"/>
        <v>986.63756747682714</v>
      </c>
      <c r="AB36" s="139">
        <f t="shared" si="40"/>
        <v>813.94484310599012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571.22732538950549</v>
      </c>
      <c r="AJ36" s="139">
        <f t="shared" ref="AJ36:AL36" si="41">AJ25*$AO25</f>
        <v>0</v>
      </c>
      <c r="AK36" s="139">
        <f t="shared" si="41"/>
        <v>1052.0878002978752</v>
      </c>
      <c r="AL36" s="139">
        <f t="shared" si="41"/>
        <v>869.06891427488608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612.27500385470819</v>
      </c>
      <c r="AT36" s="139">
        <f t="shared" ref="AT36:AV36" si="42">AT25*$AY25</f>
        <v>0</v>
      </c>
      <c r="AU36" s="139">
        <f t="shared" si="42"/>
        <v>1122.6094736156963</v>
      </c>
      <c r="AV36" s="139">
        <f t="shared" si="42"/>
        <v>928.05468732550139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656.57054819180905</v>
      </c>
      <c r="BD36" s="139">
        <f t="shared" ref="BD36:BF36" si="43">BD25*$BI25</f>
        <v>0</v>
      </c>
      <c r="BE36" s="139">
        <f t="shared" si="43"/>
        <v>1198.4370537211107</v>
      </c>
      <c r="BF36" s="139">
        <f t="shared" si="43"/>
        <v>991.52783316323519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704.37064789402621</v>
      </c>
      <c r="BN36" s="139">
        <f t="shared" ref="BN36:BP36" si="44">BN25*$BS25</f>
        <v>0</v>
      </c>
      <c r="BO36" s="139">
        <f t="shared" si="44"/>
        <v>1279.9719370716716</v>
      </c>
      <c r="BP36" s="139">
        <f t="shared" si="44"/>
        <v>1059.8309944536161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572.3656239184387</v>
      </c>
      <c r="G37" s="139">
        <f t="shared" si="38"/>
        <v>719.11105898405617</v>
      </c>
      <c r="H37" s="139">
        <f t="shared" si="38"/>
        <v>758.52331709750513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233.62540220608787</v>
      </c>
      <c r="Q37" s="139">
        <f t="shared" si="45"/>
        <v>1030.1935826240308</v>
      </c>
      <c r="R37" s="139">
        <f t="shared" si="45"/>
        <v>922.92756632116141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250.86011501959129</v>
      </c>
      <c r="AA37" s="139">
        <f t="shared" si="46"/>
        <v>1098.6087135990504</v>
      </c>
      <c r="AB37" s="139">
        <f t="shared" si="46"/>
        <v>984.47197346137079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269.92318261887357</v>
      </c>
      <c r="AK37" s="139">
        <f t="shared" si="47"/>
        <v>1171.3967120942038</v>
      </c>
      <c r="AL37" s="139">
        <f t="shared" si="47"/>
        <v>1051.0641452491896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290.28621317955049</v>
      </c>
      <c r="AU37" s="139">
        <f t="shared" si="48"/>
        <v>1250.0921364400663</v>
      </c>
      <c r="AV37" s="139">
        <f t="shared" si="48"/>
        <v>1122.560815176289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312.28254143686308</v>
      </c>
      <c r="BE37" s="139">
        <f t="shared" si="49"/>
        <v>1334.7335614250521</v>
      </c>
      <c r="BF37" s="139">
        <f t="shared" si="49"/>
        <v>1199.5193322142397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336.04183285606382</v>
      </c>
      <c r="BO37" s="139">
        <f t="shared" si="50"/>
        <v>1425.7729915835914</v>
      </c>
      <c r="BP37" s="139">
        <f t="shared" si="50"/>
        <v>1282.3587549796589</v>
      </c>
      <c r="BQ37" s="120">
        <f>BQ26</f>
        <v>3044.1735794193137</v>
      </c>
      <c r="BR37" s="165">
        <f>SUM(BM37:BP37)</f>
        <v>3044.1735794193141</v>
      </c>
      <c r="BS37" s="129">
        <f>BQ37/BR37</f>
        <v>0.99999999999999989</v>
      </c>
    </row>
    <row r="38" spans="3:71" x14ac:dyDescent="0.3">
      <c r="C38" s="128"/>
      <c r="D38" s="4" t="s">
        <v>13</v>
      </c>
      <c r="E38" s="139">
        <f t="shared" si="38"/>
        <v>390.1474462855864</v>
      </c>
      <c r="F38" s="139">
        <f t="shared" si="38"/>
        <v>630.44869966943929</v>
      </c>
      <c r="G38" s="139">
        <f t="shared" si="38"/>
        <v>33.40385404497431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363.31219596081519</v>
      </c>
      <c r="P38" s="139">
        <f t="shared" si="51"/>
        <v>632.12105269472579</v>
      </c>
      <c r="Q38" s="139">
        <f t="shared" si="51"/>
        <v>117.5502160133709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383.72610101793782</v>
      </c>
      <c r="Z38" s="139">
        <f t="shared" si="52"/>
        <v>669.07007697211236</v>
      </c>
      <c r="AA38" s="139">
        <f t="shared" si="52"/>
        <v>123.5684013764959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405.03767645414291</v>
      </c>
      <c r="AJ38" s="139">
        <f t="shared" si="53"/>
        <v>709.57416017384276</v>
      </c>
      <c r="AK38" s="139">
        <f t="shared" si="53"/>
        <v>129.86317160800095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428.28087453729569</v>
      </c>
      <c r="AT38" s="139">
        <f t="shared" si="54"/>
        <v>752.69393024151805</v>
      </c>
      <c r="AU38" s="139">
        <f t="shared" si="54"/>
        <v>136.69682449517822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453.27191654270575</v>
      </c>
      <c r="BD38" s="139">
        <f t="shared" si="55"/>
        <v>799.04077209857599</v>
      </c>
      <c r="BE38" s="139">
        <f t="shared" si="55"/>
        <v>144.02577297062791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480.14304391380517</v>
      </c>
      <c r="BN38" s="139">
        <f t="shared" si="56"/>
        <v>848.85981340565365</v>
      </c>
      <c r="BO38" s="139">
        <f t="shared" si="56"/>
        <v>151.88588333623082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398.44857464057321</v>
      </c>
      <c r="F39" s="139">
        <f t="shared" si="38"/>
        <v>644.28386817831017</v>
      </c>
      <c r="G39" s="139">
        <f t="shared" si="38"/>
        <v>0</v>
      </c>
      <c r="H39" s="139">
        <f t="shared" si="38"/>
        <v>65.267557181116729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358.98875432953724</v>
      </c>
      <c r="P39" s="139">
        <f t="shared" si="57"/>
        <v>625.00733913687679</v>
      </c>
      <c r="Q39" s="139">
        <f t="shared" si="57"/>
        <v>0</v>
      </c>
      <c r="R39" s="139">
        <f t="shared" si="57"/>
        <v>188.73714463931671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380.15044418447536</v>
      </c>
      <c r="Z39" s="139">
        <f t="shared" si="58"/>
        <v>663.26909796263158</v>
      </c>
      <c r="AA39" s="139">
        <f t="shared" si="58"/>
        <v>0</v>
      </c>
      <c r="AB39" s="139">
        <f t="shared" si="58"/>
        <v>198.96936374763376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402.26518322669045</v>
      </c>
      <c r="AJ39" s="139">
        <f t="shared" si="59"/>
        <v>705.17808838175506</v>
      </c>
      <c r="AK39" s="139">
        <f t="shared" si="59"/>
        <v>0</v>
      </c>
      <c r="AL39" s="139">
        <f t="shared" si="59"/>
        <v>209.90005490393926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426.4174322074403</v>
      </c>
      <c r="AT39" s="139">
        <f t="shared" si="60"/>
        <v>749.90919515356495</v>
      </c>
      <c r="AU39" s="139">
        <f t="shared" si="60"/>
        <v>0</v>
      </c>
      <c r="AV39" s="139">
        <f t="shared" si="60"/>
        <v>221.67507026281422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452.41810743239205</v>
      </c>
      <c r="BD39" s="139">
        <f t="shared" si="61"/>
        <v>798.05735030744165</v>
      </c>
      <c r="BE39" s="139">
        <f t="shared" si="61"/>
        <v>0</v>
      </c>
      <c r="BF39" s="139">
        <f t="shared" si="61"/>
        <v>234.32485453934893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480.4090573012765</v>
      </c>
      <c r="BN39" s="139">
        <f t="shared" si="62"/>
        <v>849.88568487117311</v>
      </c>
      <c r="BO39" s="139">
        <f t="shared" si="62"/>
        <v>0</v>
      </c>
      <c r="BP39" s="139">
        <f t="shared" si="62"/>
        <v>247.91420869922257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1829.49978219319</v>
      </c>
      <c r="F41" s="165">
        <f>SUM(F36:F39)</f>
        <v>1847.0981917661879</v>
      </c>
      <c r="G41" s="165">
        <f>SUM(G36:G39)</f>
        <v>1264.4687647041342</v>
      </c>
      <c r="H41" s="165">
        <f>SUM(H36:H39)</f>
        <v>1320.9332613364877</v>
      </c>
      <c r="K41" s="129"/>
      <c r="M41" s="128"/>
      <c r="N41" s="120" t="s">
        <v>195</v>
      </c>
      <c r="O41" s="165">
        <f>SUM(O36:O39)</f>
        <v>1220.2427825784666</v>
      </c>
      <c r="P41" s="165">
        <f>SUM(P36:P39)</f>
        <v>1490.7537940376906</v>
      </c>
      <c r="Q41" s="165">
        <f>SUM(Q36:Q39)</f>
        <v>2073.2396915362788</v>
      </c>
      <c r="R41" s="165">
        <f>SUM(R36:R39)</f>
        <v>1874.9735369247669</v>
      </c>
      <c r="U41" s="129"/>
      <c r="W41" s="128"/>
      <c r="X41" s="120" t="s">
        <v>195</v>
      </c>
      <c r="Y41" s="165">
        <f>SUM(Y36:Y39)</f>
        <v>1297.2349366996084</v>
      </c>
      <c r="Z41" s="165">
        <f>SUM(Z36:Z39)</f>
        <v>1583.1992899543352</v>
      </c>
      <c r="AA41" s="165">
        <f>SUM(AA36:AA39)</f>
        <v>2208.8146824523733</v>
      </c>
      <c r="AB41" s="165">
        <f>SUM(AB36:AB39)</f>
        <v>1997.3861803149946</v>
      </c>
      <c r="AE41" s="129"/>
      <c r="AG41" s="128"/>
      <c r="AH41" s="120" t="s">
        <v>195</v>
      </c>
      <c r="AI41" s="165">
        <f>SUM(AI36:AI39)</f>
        <v>1378.5301850703388</v>
      </c>
      <c r="AJ41" s="165">
        <f>SUM(AJ36:AJ39)</f>
        <v>1684.6754311744714</v>
      </c>
      <c r="AK41" s="165">
        <f>SUM(AK36:AK39)</f>
        <v>2353.3476840000799</v>
      </c>
      <c r="AL41" s="165">
        <f>SUM(AL36:AL39)</f>
        <v>2130.0331144280149</v>
      </c>
      <c r="AO41" s="129"/>
      <c r="AQ41" s="128"/>
      <c r="AR41" s="120" t="s">
        <v>195</v>
      </c>
      <c r="AS41" s="165">
        <f>SUM(AS36:AS39)</f>
        <v>1466.9733105994442</v>
      </c>
      <c r="AT41" s="165">
        <f>SUM(AT36:AT39)</f>
        <v>1792.8893385746335</v>
      </c>
      <c r="AU41" s="165">
        <f>SUM(AU36:AU39)</f>
        <v>2509.3984345509407</v>
      </c>
      <c r="AV41" s="165">
        <f>SUM(AV36:AV39)</f>
        <v>2272.2905727646048</v>
      </c>
      <c r="AY41" s="129"/>
      <c r="BA41" s="128"/>
      <c r="BB41" s="120" t="s">
        <v>195</v>
      </c>
      <c r="BC41" s="165">
        <f>SUM(BC36:BC39)</f>
        <v>1562.260572166907</v>
      </c>
      <c r="BD41" s="165">
        <f>SUM(BD36:BD39)</f>
        <v>1909.3806638428805</v>
      </c>
      <c r="BE41" s="165">
        <f>SUM(BE36:BE39)</f>
        <v>2677.1963881167908</v>
      </c>
      <c r="BF41" s="165">
        <f>SUM(BF36:BF39)</f>
        <v>2425.3720199168238</v>
      </c>
      <c r="BI41" s="129"/>
      <c r="BK41" s="128"/>
      <c r="BL41" s="120" t="s">
        <v>195</v>
      </c>
      <c r="BM41" s="165">
        <f>SUM(BM36:BM39)</f>
        <v>1664.9227491091081</v>
      </c>
      <c r="BN41" s="165">
        <f>SUM(BN36:BN39)</f>
        <v>2034.7873311328904</v>
      </c>
      <c r="BO41" s="165">
        <f>SUM(BO36:BO39)</f>
        <v>2857.6308119914938</v>
      </c>
      <c r="BP41" s="165">
        <f>SUM(BP36:BP39)</f>
        <v>2590.1039581324976</v>
      </c>
      <c r="BS41" s="129"/>
    </row>
    <row r="42" spans="3:71" x14ac:dyDescent="0.3">
      <c r="C42" s="128"/>
      <c r="D42" s="120" t="s">
        <v>194</v>
      </c>
      <c r="E42" s="120">
        <f>E40/E41</f>
        <v>1.120524866935199</v>
      </c>
      <c r="F42" s="120">
        <f>F40/F41</f>
        <v>1.1098489561292886</v>
      </c>
      <c r="G42" s="120">
        <f>G40/G41</f>
        <v>0.8335516300765401</v>
      </c>
      <c r="H42" s="120">
        <f>H40/H41</f>
        <v>0.83880089360377896</v>
      </c>
      <c r="K42" s="129"/>
      <c r="M42" s="128"/>
      <c r="N42" s="120" t="s">
        <v>194</v>
      </c>
      <c r="O42" s="120">
        <f>O40/O41</f>
        <v>1.0883181805474513</v>
      </c>
      <c r="P42" s="120">
        <f>P40/P41</f>
        <v>1.112494774561219</v>
      </c>
      <c r="Q42" s="120">
        <f>Q40/Q41</f>
        <v>0.92503102274332327</v>
      </c>
      <c r="R42" s="120">
        <f>R40/R41</f>
        <v>0.93597617634406383</v>
      </c>
      <c r="U42" s="129"/>
      <c r="W42" s="128"/>
      <c r="X42" s="120" t="s">
        <v>194</v>
      </c>
      <c r="Y42" s="120">
        <f>Y40/Y41</f>
        <v>1.023725438925235</v>
      </c>
      <c r="Z42" s="120">
        <f>Z40/Z41</f>
        <v>1.0475344554203774</v>
      </c>
      <c r="AA42" s="120">
        <f>AA40/AA41</f>
        <v>0.86825347888604865</v>
      </c>
      <c r="AB42" s="120">
        <f>AB40/AB41</f>
        <v>0.87861354961432148</v>
      </c>
      <c r="AE42" s="129"/>
      <c r="AG42" s="128"/>
      <c r="AH42" s="120" t="s">
        <v>194</v>
      </c>
      <c r="AI42" s="120">
        <f>AI40/AI41</f>
        <v>1.0904361955301027</v>
      </c>
      <c r="AJ42" s="120">
        <f>AJ40/AJ41</f>
        <v>1.1169756769418504</v>
      </c>
      <c r="AK42" s="120">
        <f>AK40/AK41</f>
        <v>0.92296982566970476</v>
      </c>
      <c r="AL42" s="120">
        <f>AL40/AL41</f>
        <v>0.93405910403909309</v>
      </c>
      <c r="AO42" s="129"/>
      <c r="AQ42" s="128"/>
      <c r="AR42" s="120" t="s">
        <v>194</v>
      </c>
      <c r="AS42" s="120">
        <f>AS40/AS41</f>
        <v>1.0914233682638594</v>
      </c>
      <c r="AT42" s="120">
        <f>AT40/AT41</f>
        <v>1.1190938876564844</v>
      </c>
      <c r="AU42" s="120">
        <f>AU40/AU41</f>
        <v>0.92199659709706894</v>
      </c>
      <c r="AV42" s="120">
        <f>AV40/AV41</f>
        <v>0.9331528338130477</v>
      </c>
      <c r="AY42" s="129"/>
      <c r="BA42" s="128"/>
      <c r="BB42" s="120" t="s">
        <v>194</v>
      </c>
      <c r="BC42" s="120">
        <f>BC40/BC41</f>
        <v>1.0923645164507281</v>
      </c>
      <c r="BD42" s="120">
        <f>BD40/BD41</f>
        <v>1.1211314280746631</v>
      </c>
      <c r="BE42" s="120">
        <f>BE40/BE41</f>
        <v>0.92106013160968137</v>
      </c>
      <c r="BF42" s="120">
        <f>BF40/BF41</f>
        <v>0.93228011332450123</v>
      </c>
      <c r="BI42" s="129"/>
      <c r="BK42" s="128"/>
      <c r="BL42" s="120" t="s">
        <v>194</v>
      </c>
      <c r="BM42" s="120">
        <f>BM40/BM41</f>
        <v>1.1594282252632138</v>
      </c>
      <c r="BN42" s="120">
        <f>BN40/BN41</f>
        <v>1.1910616852804692</v>
      </c>
      <c r="BO42" s="120">
        <f>BO40/BO41</f>
        <v>0.97584968522840354</v>
      </c>
      <c r="BP42" s="120">
        <f>BP40/BP41</f>
        <v>0.98781307131005347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1166.3585485860874</v>
      </c>
      <c r="F47" s="139">
        <f t="shared" ref="F47:H47" si="63">F36*F$42</f>
        <v>0</v>
      </c>
      <c r="G47" s="139">
        <f t="shared" si="63"/>
        <v>426.73996758774598</v>
      </c>
      <c r="H47" s="139">
        <f t="shared" si="63"/>
        <v>417.00347851245363</v>
      </c>
      <c r="I47" s="120">
        <f>I36</f>
        <v>2050</v>
      </c>
      <c r="J47" s="165">
        <f>SUM(E47:H47)</f>
        <v>2010.1019946862871</v>
      </c>
      <c r="K47" s="129">
        <f>I47/J47</f>
        <v>1.0198487466900603</v>
      </c>
      <c r="L47" s="150"/>
      <c r="M47" s="128"/>
      <c r="N47" s="4" t="s">
        <v>11</v>
      </c>
      <c r="O47" s="139">
        <f>O36*O$42</f>
        <v>541.91914893426451</v>
      </c>
      <c r="P47" s="139">
        <f t="shared" ref="P47:R47" si="64">P36*P$42</f>
        <v>0</v>
      </c>
      <c r="Q47" s="139">
        <f t="shared" si="64"/>
        <v>856.11241235299337</v>
      </c>
      <c r="R47" s="139">
        <f t="shared" si="64"/>
        <v>714.43887629573157</v>
      </c>
      <c r="S47" s="120">
        <f>S36</f>
        <v>2186.7465511512801</v>
      </c>
      <c r="T47" s="165">
        <f>SUM(O47:R47)</f>
        <v>2112.4704375829892</v>
      </c>
      <c r="U47" s="129">
        <f>S47/T47</f>
        <v>1.0351607824880498</v>
      </c>
      <c r="W47" s="128"/>
      <c r="X47" s="4" t="s">
        <v>11</v>
      </c>
      <c r="Y47" s="139">
        <f>Y36*Y$42</f>
        <v>546.01255343992341</v>
      </c>
      <c r="Z47" s="139">
        <f t="shared" ref="Z47:AB47" si="65">Z36*Z$42</f>
        <v>0</v>
      </c>
      <c r="AA47" s="139">
        <f t="shared" si="65"/>
        <v>856.6515003614237</v>
      </c>
      <c r="AB47" s="139">
        <f t="shared" si="65"/>
        <v>715.14296779162601</v>
      </c>
      <c r="AC47" s="120">
        <f>AC36</f>
        <v>2333.9408020800124</v>
      </c>
      <c r="AD47" s="165">
        <f>SUM(Y47:AB47)</f>
        <v>2117.8070215929729</v>
      </c>
      <c r="AE47" s="129">
        <f>AC47/AD47</f>
        <v>1.102055465055767</v>
      </c>
      <c r="AG47" s="128"/>
      <c r="AH47" s="4" t="s">
        <v>11</v>
      </c>
      <c r="AI47" s="139">
        <f>AI36*AI$42</f>
        <v>622.88695148056843</v>
      </c>
      <c r="AJ47" s="139">
        <f t="shared" ref="AJ47:AL47" si="66">AJ36*AJ$42</f>
        <v>0</v>
      </c>
      <c r="AK47" s="139">
        <f t="shared" si="66"/>
        <v>971.04529363015308</v>
      </c>
      <c r="AL47" s="139">
        <f t="shared" si="66"/>
        <v>811.76173141582751</v>
      </c>
      <c r="AM47" s="120">
        <f>AM36</f>
        <v>2492.3840399622668</v>
      </c>
      <c r="AN47" s="165">
        <f>SUM(AI47:AL47)</f>
        <v>2405.6939765265488</v>
      </c>
      <c r="AO47" s="129">
        <f>AM47/AN47</f>
        <v>1.0360353662109947</v>
      </c>
      <c r="BA47" s="128"/>
      <c r="BB47" s="4" t="s">
        <v>11</v>
      </c>
      <c r="BC47" s="139">
        <f>BC36*BC$42</f>
        <v>717.21436939133491</v>
      </c>
      <c r="BD47" s="139">
        <f t="shared" ref="BD47:BF47" si="67">BD36*BD$42</f>
        <v>0</v>
      </c>
      <c r="BE47" s="139">
        <f t="shared" si="67"/>
        <v>1103.8325904262849</v>
      </c>
      <c r="BF47" s="139">
        <f t="shared" si="67"/>
        <v>924.38168066581807</v>
      </c>
      <c r="BG47" s="120">
        <f>BG36</f>
        <v>2846.535435076155</v>
      </c>
      <c r="BH47" s="165">
        <f>SUM(BC47:BF47)</f>
        <v>2745.4286404834379</v>
      </c>
      <c r="BI47" s="129">
        <f>BG47/BH47</f>
        <v>1.0368273256502902</v>
      </c>
      <c r="BK47" s="128"/>
      <c r="BL47" s="4" t="s">
        <v>11</v>
      </c>
      <c r="BM47" s="139">
        <f>BM36*BM$42</f>
        <v>816.66721021527087</v>
      </c>
      <c r="BN47" s="139">
        <f t="shared" ref="BN47:BP47" si="68">BN36*BN$42</f>
        <v>0</v>
      </c>
      <c r="BO47" s="139">
        <f t="shared" si="68"/>
        <v>1249.0602118925806</v>
      </c>
      <c r="BP47" s="139">
        <f t="shared" si="68"/>
        <v>1046.9149097008149</v>
      </c>
      <c r="BQ47" s="120">
        <f>BQ36</f>
        <v>3044.1735794193137</v>
      </c>
      <c r="BR47" s="165">
        <f>SUM(BM47:BP47)</f>
        <v>3112.6423318086663</v>
      </c>
      <c r="BS47" s="129">
        <f>BQ47/BR47</f>
        <v>0.97800301316676896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635.23939023016817</v>
      </c>
      <c r="G48" s="139">
        <f t="shared" si="69"/>
        <v>599.41619542222702</v>
      </c>
      <c r="H48" s="139">
        <f t="shared" si="69"/>
        <v>636.25003620068992</v>
      </c>
      <c r="I48" s="120">
        <f>I37</f>
        <v>2050</v>
      </c>
      <c r="J48" s="165">
        <f>SUM(E48:H48)</f>
        <v>1870.905621853085</v>
      </c>
      <c r="K48" s="129">
        <f>I48/J48</f>
        <v>1.0957260355920715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259.90703915903583</v>
      </c>
      <c r="Q48" s="139">
        <f t="shared" si="70"/>
        <v>952.96102335831551</v>
      </c>
      <c r="R48" s="139">
        <f t="shared" si="70"/>
        <v>863.838214567813</v>
      </c>
      <c r="S48" s="120">
        <f>S37</f>
        <v>2186.7465511512801</v>
      </c>
      <c r="T48" s="165">
        <f>SUM(O48:R48)</f>
        <v>2076.7062770851644</v>
      </c>
      <c r="U48" s="129">
        <f>S48/T48</f>
        <v>1.0529878853260686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262.78461397374082</v>
      </c>
      <c r="AA48" s="139">
        <f t="shared" si="71"/>
        <v>953.87083751690216</v>
      </c>
      <c r="AB48" s="139">
        <f t="shared" si="71"/>
        <v>864.9704150987111</v>
      </c>
      <c r="AC48" s="120">
        <f>AC37</f>
        <v>2333.9408020800124</v>
      </c>
      <c r="AD48" s="165">
        <f>SUM(Y48:AB48)</f>
        <v>2081.6258665893538</v>
      </c>
      <c r="AE48" s="129">
        <f>AC48/AD48</f>
        <v>1.1212105112356547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301.49762962801503</v>
      </c>
      <c r="AK48" s="139">
        <f t="shared" si="72"/>
        <v>1081.1638191516527</v>
      </c>
      <c r="AL48" s="139">
        <f t="shared" si="72"/>
        <v>981.75603379907318</v>
      </c>
      <c r="AM48" s="120">
        <f>AM37</f>
        <v>2492.3840399622668</v>
      </c>
      <c r="AN48" s="165">
        <f>SUM(AI48:AL48)</f>
        <v>2364.4174825787409</v>
      </c>
      <c r="AO48" s="129">
        <f>AM48/AN48</f>
        <v>1.0541218115355668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350.1097716438955</v>
      </c>
      <c r="BE48" s="139">
        <f t="shared" si="73"/>
        <v>1229.3698697500172</v>
      </c>
      <c r="BF48" s="139">
        <f t="shared" si="73"/>
        <v>1118.2880189716216</v>
      </c>
      <c r="BG48" s="120">
        <f>BG37</f>
        <v>2846.535435076155</v>
      </c>
      <c r="BH48" s="165">
        <f>SUM(BC48:BF48)</f>
        <v>2697.7676603655345</v>
      </c>
      <c r="BI48" s="129">
        <f>BG48/BH48</f>
        <v>1.055144769097893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400.24655176628113</v>
      </c>
      <c r="BO48" s="139">
        <f t="shared" si="74"/>
        <v>1391.340125044007</v>
      </c>
      <c r="BP48" s="139">
        <f t="shared" si="74"/>
        <v>1266.7307402777931</v>
      </c>
      <c r="BQ48" s="120">
        <f>BQ37</f>
        <v>3044.1735794193137</v>
      </c>
      <c r="BR48" s="165">
        <f>SUM(BM48:BP48)</f>
        <v>3058.3174170880811</v>
      </c>
      <c r="BS48" s="129">
        <f>BQ48/BR48</f>
        <v>0.99537528786588991</v>
      </c>
    </row>
    <row r="49" spans="3:71" x14ac:dyDescent="0.3">
      <c r="C49" s="128"/>
      <c r="D49" s="4" t="s">
        <v>13</v>
      </c>
      <c r="E49" s="139">
        <f t="shared" ref="E49:H49" si="75">E38*E$42</f>
        <v>437.16991533426443</v>
      </c>
      <c r="F49" s="139">
        <f t="shared" si="75"/>
        <v>699.70283122119451</v>
      </c>
      <c r="G49" s="139">
        <f t="shared" si="75"/>
        <v>27.843836990027164</v>
      </c>
      <c r="H49" s="139">
        <f t="shared" si="75"/>
        <v>0</v>
      </c>
      <c r="I49" s="120">
        <f>I38</f>
        <v>1054</v>
      </c>
      <c r="J49" s="165">
        <f>SUM(E49:H49)</f>
        <v>1164.7165835454859</v>
      </c>
      <c r="K49" s="129">
        <f>I49/J49</f>
        <v>0.90494118044712968</v>
      </c>
      <c r="L49" s="150"/>
      <c r="M49" s="128"/>
      <c r="N49" s="4" t="s">
        <v>13</v>
      </c>
      <c r="O49" s="139">
        <f t="shared" ref="O49:R49" si="76">O38*O$42</f>
        <v>395.3992680787735</v>
      </c>
      <c r="P49" s="139">
        <f t="shared" si="76"/>
        <v>703.23136801301939</v>
      </c>
      <c r="Q49" s="139">
        <f t="shared" si="76"/>
        <v>108.73759654254707</v>
      </c>
      <c r="R49" s="139">
        <f t="shared" si="76"/>
        <v>0</v>
      </c>
      <c r="S49" s="120">
        <f>S38</f>
        <v>1112.9834646689119</v>
      </c>
      <c r="T49" s="165">
        <f>SUM(O49:R49)</f>
        <v>1207.3682326343401</v>
      </c>
      <c r="U49" s="129">
        <f>S49/T49</f>
        <v>0.92182603002607466</v>
      </c>
      <c r="W49" s="128"/>
      <c r="X49" s="4" t="s">
        <v>13</v>
      </c>
      <c r="Y49" s="139">
        <f t="shared" ref="Y49:AB49" si="77">Y38*Y$42</f>
        <v>392.83017119165748</v>
      </c>
      <c r="Z49" s="139">
        <f t="shared" si="77"/>
        <v>700.87395871905164</v>
      </c>
      <c r="AA49" s="139">
        <f t="shared" si="77"/>
        <v>107.28869437553017</v>
      </c>
      <c r="AB49" s="139">
        <f t="shared" si="77"/>
        <v>0</v>
      </c>
      <c r="AC49" s="120">
        <f>AC38</f>
        <v>1176.364579366546</v>
      </c>
      <c r="AD49" s="165">
        <f>SUM(Y49:AB49)</f>
        <v>1200.9928242862393</v>
      </c>
      <c r="AE49" s="129">
        <f>AC49/AD49</f>
        <v>0.97949342875189105</v>
      </c>
      <c r="AG49" s="128"/>
      <c r="AH49" s="4" t="s">
        <v>13</v>
      </c>
      <c r="AI49" s="139">
        <f t="shared" ref="AI49:AL49" si="78">AI38*AI$42</f>
        <v>441.66774295900825</v>
      </c>
      <c r="AJ49" s="139">
        <f t="shared" si="78"/>
        <v>792.57707790062295</v>
      </c>
      <c r="AK49" s="139">
        <f t="shared" si="78"/>
        <v>119.85978885995159</v>
      </c>
      <c r="AL49" s="139">
        <f t="shared" si="78"/>
        <v>0</v>
      </c>
      <c r="AM49" s="120">
        <f>AM38</f>
        <v>1244.4750082359867</v>
      </c>
      <c r="AN49" s="165">
        <f>SUM(AI49:AL49)</f>
        <v>1354.1046097195826</v>
      </c>
      <c r="AO49" s="129">
        <f>AM49/AN49</f>
        <v>0.91903904565667283</v>
      </c>
      <c r="BA49" s="128"/>
      <c r="BB49" s="4" t="s">
        <v>13</v>
      </c>
      <c r="BC49" s="139">
        <f t="shared" ref="BC49:BF49" si="79">BC38*BC$42</f>
        <v>495.13815793486754</v>
      </c>
      <c r="BD49" s="139">
        <f t="shared" si="79"/>
        <v>895.82972191275792</v>
      </c>
      <c r="BE49" s="139">
        <f t="shared" si="79"/>
        <v>132.65639740751263</v>
      </c>
      <c r="BF49" s="139">
        <f t="shared" si="79"/>
        <v>0</v>
      </c>
      <c r="BG49" s="120">
        <f>BG38</f>
        <v>1396.3384616119097</v>
      </c>
      <c r="BH49" s="165">
        <f>SUM(BC49:BF49)</f>
        <v>1523.6242772551382</v>
      </c>
      <c r="BI49" s="129">
        <f>BG49/BH49</f>
        <v>0.91645852751011669</v>
      </c>
      <c r="BK49" s="128"/>
      <c r="BL49" s="4" t="s">
        <v>13</v>
      </c>
      <c r="BM49" s="139">
        <f t="shared" ref="BM49:BP49" si="80">BM38*BM$42</f>
        <v>556.6913972774604</v>
      </c>
      <c r="BN49" s="139">
        <f t="shared" si="80"/>
        <v>1011.0443999218024</v>
      </c>
      <c r="BO49" s="139">
        <f t="shared" si="80"/>
        <v>148.21779144429885</v>
      </c>
      <c r="BP49" s="139">
        <f t="shared" si="80"/>
        <v>0</v>
      </c>
      <c r="BQ49" s="120">
        <f>BQ38</f>
        <v>1480.8887406556896</v>
      </c>
      <c r="BR49" s="165">
        <f>SUM(BM49:BP49)</f>
        <v>1715.9535886435617</v>
      </c>
      <c r="BS49" s="129">
        <f>BQ49/BR49</f>
        <v>0.86301211784306608</v>
      </c>
    </row>
    <row r="50" spans="3:71" x14ac:dyDescent="0.3">
      <c r="C50" s="128"/>
      <c r="D50" s="4" t="s">
        <v>14</v>
      </c>
      <c r="E50" s="139">
        <f t="shared" ref="E50:H50" si="81">E39*E$42</f>
        <v>446.47153607964805</v>
      </c>
      <c r="F50" s="139">
        <f t="shared" si="81"/>
        <v>715.05777854863766</v>
      </c>
      <c r="G50" s="139">
        <f t="shared" si="81"/>
        <v>0</v>
      </c>
      <c r="H50" s="139">
        <f t="shared" si="81"/>
        <v>54.746485286856455</v>
      </c>
      <c r="I50" s="120">
        <f>I39</f>
        <v>1108</v>
      </c>
      <c r="J50" s="165">
        <f>SUM(E50:H50)</f>
        <v>1216.2757999151422</v>
      </c>
      <c r="K50" s="129">
        <f>I50/J50</f>
        <v>0.91097759248132992</v>
      </c>
      <c r="L50" s="150"/>
      <c r="M50" s="128"/>
      <c r="N50" s="4" t="s">
        <v>14</v>
      </c>
      <c r="O50" s="139">
        <f t="shared" ref="O50:R50" si="82">O39*O$42</f>
        <v>390.69398794891799</v>
      </c>
      <c r="P50" s="139">
        <f t="shared" si="82"/>
        <v>695.31739885218713</v>
      </c>
      <c r="Q50" s="139">
        <f t="shared" si="82"/>
        <v>0</v>
      </c>
      <c r="R50" s="139">
        <f t="shared" si="82"/>
        <v>176.65347097360419</v>
      </c>
      <c r="S50" s="120">
        <f>S39</f>
        <v>1172.7332381057306</v>
      </c>
      <c r="T50" s="165">
        <f>SUM(O50:R50)</f>
        <v>1262.6648577747094</v>
      </c>
      <c r="U50" s="129">
        <f>S50/T50</f>
        <v>0.92877633434142437</v>
      </c>
      <c r="W50" s="128"/>
      <c r="X50" s="4" t="s">
        <v>14</v>
      </c>
      <c r="Y50" s="139">
        <f t="shared" ref="Y50:AB50" si="83">Y39*Y$42</f>
        <v>389.16968033037512</v>
      </c>
      <c r="Z50" s="139">
        <f t="shared" si="83"/>
        <v>694.79723333145023</v>
      </c>
      <c r="AA50" s="139">
        <f t="shared" si="83"/>
        <v>0</v>
      </c>
      <c r="AB50" s="139">
        <f t="shared" si="83"/>
        <v>174.81717894681159</v>
      </c>
      <c r="AC50" s="120">
        <f>AC39</f>
        <v>1242.3889058947407</v>
      </c>
      <c r="AD50" s="165">
        <f>SUM(Y50:AB50)</f>
        <v>1258.7840926086369</v>
      </c>
      <c r="AE50" s="129">
        <f>AC50/AD50</f>
        <v>0.9869753782160372</v>
      </c>
      <c r="AG50" s="128"/>
      <c r="AH50" s="4" t="s">
        <v>14</v>
      </c>
      <c r="AI50" s="139">
        <f t="shared" ref="AI50:AL50" si="84">AI39*AI$42</f>
        <v>438.64451599193205</v>
      </c>
      <c r="AJ50" s="139">
        <f t="shared" si="84"/>
        <v>787.66677263477084</v>
      </c>
      <c r="AK50" s="139">
        <f t="shared" si="84"/>
        <v>0</v>
      </c>
      <c r="AL50" s="139">
        <f t="shared" si="84"/>
        <v>196.05905722132997</v>
      </c>
      <c r="AM50" s="120">
        <f>AM39</f>
        <v>1317.3433265123847</v>
      </c>
      <c r="AN50" s="165">
        <f>SUM(AI50:AL50)</f>
        <v>1422.3703458480329</v>
      </c>
      <c r="AO50" s="129">
        <f>AM50/AN50</f>
        <v>0.9261605673640293</v>
      </c>
      <c r="BA50" s="128"/>
      <c r="BB50" s="4" t="s">
        <v>14</v>
      </c>
      <c r="BC50" s="139">
        <f t="shared" ref="BC50:BF50" si="85">BC39*BC$42</f>
        <v>494.20548715893847</v>
      </c>
      <c r="BD50" s="139">
        <f t="shared" si="85"/>
        <v>894.72717683566373</v>
      </c>
      <c r="BE50" s="139">
        <f t="shared" si="85"/>
        <v>0</v>
      </c>
      <c r="BF50" s="139">
        <f t="shared" si="85"/>
        <v>218.45640194469149</v>
      </c>
      <c r="BG50" s="120">
        <f>BG39</f>
        <v>1484.8003122791824</v>
      </c>
      <c r="BH50" s="165">
        <f>SUM(BC50:BF50)</f>
        <v>1607.3890659392937</v>
      </c>
      <c r="BI50" s="129">
        <f>BG50/BH50</f>
        <v>0.9237342369325654</v>
      </c>
      <c r="BK50" s="128"/>
      <c r="BL50" s="4" t="s">
        <v>14</v>
      </c>
      <c r="BM50" s="139">
        <f t="shared" ref="BM50:BP50" si="86">BM39*BM$42</f>
        <v>556.99982070719261</v>
      </c>
      <c r="BN50" s="139">
        <f t="shared" si="86"/>
        <v>1012.2662761184052</v>
      </c>
      <c r="BO50" s="139">
        <f t="shared" si="86"/>
        <v>0</v>
      </c>
      <c r="BP50" s="139">
        <f t="shared" si="86"/>
        <v>244.89289591658061</v>
      </c>
      <c r="BQ50" s="120">
        <f>BQ39</f>
        <v>1578.2089508716722</v>
      </c>
      <c r="BR50" s="165">
        <f>SUM(BM50:BP50)</f>
        <v>1814.1589927421783</v>
      </c>
      <c r="BS50" s="129">
        <f>BQ50/BR50</f>
        <v>0.8699397115608607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2050.0000000000005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1658.4558060242423</v>
      </c>
      <c r="Q52" s="165">
        <f>SUM(Q47:Q50)</f>
        <v>1917.811032253856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1930.3584281999238</v>
      </c>
      <c r="BN52" s="165">
        <f>SUM(BN47:BN50)</f>
        <v>2423.5572278064888</v>
      </c>
      <c r="BO52" s="165">
        <f>SUM(BO47:BO50)</f>
        <v>2788.618128380886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0.99999999999999978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1.0000000000000002</v>
      </c>
      <c r="Q53" s="120">
        <f>Q51/Q52</f>
        <v>1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0.99999999999999978</v>
      </c>
      <c r="BO53" s="120">
        <f>BO51/BO52</f>
        <v>1.0000000000000002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1189.509303966759</v>
      </c>
      <c r="F58" s="139">
        <f t="shared" ref="F58:H58" si="87">F47*$K47</f>
        <v>0</v>
      </c>
      <c r="G58" s="139">
        <f t="shared" si="87"/>
        <v>435.21022110691968</v>
      </c>
      <c r="H58" s="139">
        <f t="shared" si="87"/>
        <v>425.28047492632135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560.97345025605125</v>
      </c>
      <c r="P58" s="139">
        <f t="shared" ref="P58:R58" si="88">P47*$U47</f>
        <v>0</v>
      </c>
      <c r="Q58" s="139">
        <f t="shared" si="88"/>
        <v>886.21399466905655</v>
      </c>
      <c r="R58" s="139">
        <f t="shared" si="88"/>
        <v>739.5591062261725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645.33291088522083</v>
      </c>
      <c r="AJ58" s="139">
        <f t="shared" ref="AJ58:AL58" si="89">AJ47*$AO47</f>
        <v>0</v>
      </c>
      <c r="AK58" s="139">
        <f t="shared" si="89"/>
        <v>1006.0372663935785</v>
      </c>
      <c r="AL58" s="139">
        <f t="shared" si="89"/>
        <v>841.01386268346801</v>
      </c>
      <c r="AM58" s="120">
        <f>AM47</f>
        <v>2492.3840399622668</v>
      </c>
      <c r="AN58" s="165">
        <f>SUM(AI58:AL58)</f>
        <v>2492.3840399622677</v>
      </c>
      <c r="AO58" s="129">
        <f>AM58/AN58</f>
        <v>0.99999999999999967</v>
      </c>
      <c r="BA58" s="128"/>
      <c r="BB58" s="4" t="s">
        <v>11</v>
      </c>
      <c r="BC58" s="139">
        <f>BC47*$BI47</f>
        <v>743.62745653397712</v>
      </c>
      <c r="BD58" s="139">
        <f t="shared" ref="BD58:BF58" si="90">BD47*$BI47</f>
        <v>0</v>
      </c>
      <c r="BE58" s="139">
        <f t="shared" si="90"/>
        <v>1144.4837926973171</v>
      </c>
      <c r="BF58" s="139">
        <f t="shared" si="90"/>
        <v>958.42418584486074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798.70299234503409</v>
      </c>
      <c r="BN58" s="139">
        <f t="shared" ref="BN58:BP58" si="91">BN47*$BS47</f>
        <v>0</v>
      </c>
      <c r="BO58" s="139">
        <f t="shared" si="91"/>
        <v>1221.5846508576667</v>
      </c>
      <c r="BP58" s="139">
        <f t="shared" si="91"/>
        <v>1023.8859362166128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696.04833870882703</v>
      </c>
      <c r="G59" s="139">
        <f t="shared" si="92"/>
        <v>656.79593147967921</v>
      </c>
      <c r="H59" s="139">
        <f t="shared" si="92"/>
        <v>697.15572981149398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273.67896354543285</v>
      </c>
      <c r="Q59" s="139">
        <f t="shared" si="93"/>
        <v>1003.4564127842389</v>
      </c>
      <c r="R59" s="139">
        <f t="shared" si="93"/>
        <v>909.61117482160807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317.81522751716261</v>
      </c>
      <c r="AK59" s="139">
        <f t="shared" si="94"/>
        <v>1139.6783636108521</v>
      </c>
      <c r="AL59" s="139">
        <f t="shared" si="94"/>
        <v>1034.8904488342523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369.41649416011415</v>
      </c>
      <c r="BE59" s="139">
        <f t="shared" si="95"/>
        <v>1297.1631873532888</v>
      </c>
      <c r="BF59" s="139">
        <f t="shared" si="95"/>
        <v>1179.9557535627519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398.39552668169188</v>
      </c>
      <c r="BO59" s="139">
        <f t="shared" si="96"/>
        <v>1384.9055774850417</v>
      </c>
      <c r="BP59" s="139">
        <f t="shared" si="96"/>
        <v>1260.8724752525802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395.61305923856099</v>
      </c>
      <c r="F60" s="139">
        <f t="shared" si="97"/>
        <v>633.1899060475065</v>
      </c>
      <c r="G60" s="139">
        <f t="shared" si="97"/>
        <v>25.197034713932634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364.48933756827142</v>
      </c>
      <c r="P60" s="139">
        <f t="shared" si="98"/>
        <v>648.25698016524723</v>
      </c>
      <c r="Q60" s="139">
        <f t="shared" si="98"/>
        <v>100.23714693539318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405.9099009863836</v>
      </c>
      <c r="AJ60" s="139">
        <f t="shared" si="99"/>
        <v>728.40928128314295</v>
      </c>
      <c r="AK60" s="139">
        <f t="shared" si="99"/>
        <v>110.15582596646021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453.77358713506032</v>
      </c>
      <c r="BD60" s="139">
        <f t="shared" si="100"/>
        <v>820.9907878439634</v>
      </c>
      <c r="BE60" s="139">
        <f t="shared" si="100"/>
        <v>121.57408663288588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480.43142174943677</v>
      </c>
      <c r="BN60" s="139">
        <f t="shared" si="101"/>
        <v>872.54356880988655</v>
      </c>
      <c r="BO60" s="139">
        <f t="shared" si="101"/>
        <v>127.91375009636623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406.725565049279</v>
      </c>
      <c r="F61" s="139">
        <f t="shared" si="102"/>
        <v>651.40161358728585</v>
      </c>
      <c r="G61" s="139">
        <f t="shared" si="102"/>
        <v>0</v>
      </c>
      <c r="H61" s="139">
        <f t="shared" si="102"/>
        <v>49.872821363435044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362.86732997642866</v>
      </c>
      <c r="P61" s="139">
        <f t="shared" si="103"/>
        <v>645.79434490974847</v>
      </c>
      <c r="Q61" s="139">
        <f t="shared" si="103"/>
        <v>0</v>
      </c>
      <c r="R61" s="139">
        <f t="shared" si="103"/>
        <v>164.0715632195533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406.25525380220779</v>
      </c>
      <c r="AJ61" s="139">
        <f t="shared" si="104"/>
        <v>729.50590503721321</v>
      </c>
      <c r="AK61" s="139">
        <f t="shared" si="104"/>
        <v>0</v>
      </c>
      <c r="AL61" s="139">
        <f t="shared" si="104"/>
        <v>181.58216767296364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456.51452856864876</v>
      </c>
      <c r="BD61" s="139">
        <f t="shared" si="105"/>
        <v>826.49012595712031</v>
      </c>
      <c r="BE61" s="139">
        <f t="shared" si="105"/>
        <v>0</v>
      </c>
      <c r="BF61" s="139">
        <f t="shared" si="105"/>
        <v>201.79565775341339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484.55626336546624</v>
      </c>
      <c r="BN61" s="139">
        <f t="shared" si="106"/>
        <v>880.61063226923204</v>
      </c>
      <c r="BO61" s="139">
        <f t="shared" si="106"/>
        <v>0</v>
      </c>
      <c r="BP61" s="139">
        <f t="shared" si="106"/>
        <v>213.04205523697402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1991.8479282545991</v>
      </c>
      <c r="F63" s="165">
        <f>SUM(F58:F61)</f>
        <v>1980.6398583436194</v>
      </c>
      <c r="G63" s="165">
        <f>SUM(G58:G61)</f>
        <v>1117.2031873005317</v>
      </c>
      <c r="H63" s="165">
        <f>SUM(H58:H61)</f>
        <v>1172.3090261012505</v>
      </c>
      <c r="K63" s="129"/>
      <c r="M63" s="128"/>
      <c r="N63" s="120" t="s">
        <v>195</v>
      </c>
      <c r="O63" s="165">
        <f>SUM(O58:O61)</f>
        <v>1288.3301178007514</v>
      </c>
      <c r="P63" s="165">
        <f>SUM(P58:P61)</f>
        <v>1567.7302886204284</v>
      </c>
      <c r="Q63" s="165">
        <f>SUM(Q58:Q61)</f>
        <v>1989.9075543886886</v>
      </c>
      <c r="R63" s="165">
        <f>SUM(R58:R61)</f>
        <v>1813.2418442673338</v>
      </c>
      <c r="U63" s="129"/>
      <c r="AG63" s="128"/>
      <c r="AH63" s="120" t="s">
        <v>195</v>
      </c>
      <c r="AI63" s="165">
        <f>SUM(AI58:AI61)</f>
        <v>1457.4980656738121</v>
      </c>
      <c r="AJ63" s="165">
        <f>SUM(AJ58:AJ61)</f>
        <v>1775.7304138375189</v>
      </c>
      <c r="AK63" s="165">
        <f>SUM(AK58:AK61)</f>
        <v>2255.871455970891</v>
      </c>
      <c r="AL63" s="165">
        <f>SUM(AL58:AL61)</f>
        <v>2057.4864791906839</v>
      </c>
      <c r="AO63" s="129"/>
      <c r="BA63" s="128"/>
      <c r="BB63" s="120" t="s">
        <v>195</v>
      </c>
      <c r="BC63" s="165">
        <f>SUM(BC58:BC61)</f>
        <v>1653.9155722376861</v>
      </c>
      <c r="BD63" s="165">
        <f>SUM(BD58:BD61)</f>
        <v>2016.897407961198</v>
      </c>
      <c r="BE63" s="165">
        <f>SUM(BE58:BE61)</f>
        <v>2563.2210666834917</v>
      </c>
      <c r="BF63" s="165">
        <f>SUM(BF58:BF61)</f>
        <v>2340.175597161026</v>
      </c>
      <c r="BI63" s="129"/>
      <c r="BK63" s="128"/>
      <c r="BL63" s="120" t="s">
        <v>195</v>
      </c>
      <c r="BM63" s="165">
        <f>SUM(BM58:BM61)</f>
        <v>1763.6906774599372</v>
      </c>
      <c r="BN63" s="165">
        <f>SUM(BN58:BN61)</f>
        <v>2151.5497277608106</v>
      </c>
      <c r="BO63" s="165">
        <f>SUM(BO58:BO61)</f>
        <v>2734.4039784390743</v>
      </c>
      <c r="BP63" s="165">
        <f>SUM(BP58:BP61)</f>
        <v>2497.8004667061673</v>
      </c>
      <c r="BS63" s="129"/>
    </row>
    <row r="64" spans="3:71" x14ac:dyDescent="0.3">
      <c r="C64" s="128"/>
      <c r="D64" s="120" t="s">
        <v>194</v>
      </c>
      <c r="E64" s="120">
        <f>E62/E63</f>
        <v>1.0291950358862778</v>
      </c>
      <c r="F64" s="120">
        <f>F62/F63</f>
        <v>1.0350190577879137</v>
      </c>
      <c r="G64" s="120">
        <f>G62/G63</f>
        <v>0.94342731204227237</v>
      </c>
      <c r="H64" s="120">
        <f>H62/H63</f>
        <v>0.94514328161822392</v>
      </c>
      <c r="K64" s="129"/>
      <c r="M64" s="128"/>
      <c r="N64" s="120" t="s">
        <v>194</v>
      </c>
      <c r="O64" s="120">
        <f>O62/O63</f>
        <v>1.0308013346990168</v>
      </c>
      <c r="P64" s="120">
        <f>P62/P63</f>
        <v>1.0578706159231324</v>
      </c>
      <c r="Q64" s="120">
        <f>Q62/Q63</f>
        <v>0.96376890877376409</v>
      </c>
      <c r="R64" s="120">
        <f>R62/R63</f>
        <v>0.96784142026363462</v>
      </c>
      <c r="U64" s="129"/>
      <c r="AG64" s="128"/>
      <c r="AH64" s="120" t="s">
        <v>194</v>
      </c>
      <c r="AI64" s="120">
        <f>AI62/AI63</f>
        <v>1.0313558870739006</v>
      </c>
      <c r="AJ64" s="120">
        <f>AJ62/AJ63</f>
        <v>1.059699977823092</v>
      </c>
      <c r="AK64" s="120">
        <f>AK62/AK63</f>
        <v>0.96285136100848157</v>
      </c>
      <c r="AL64" s="120">
        <f>AL62/AL63</f>
        <v>0.96699387459344788</v>
      </c>
      <c r="AO64" s="129"/>
      <c r="BA64" s="128"/>
      <c r="BB64" s="120" t="s">
        <v>194</v>
      </c>
      <c r="BC64" s="120">
        <f>BC62/BC63</f>
        <v>1.0318289779303738</v>
      </c>
      <c r="BD64" s="120">
        <f>BD62/BD63</f>
        <v>1.0613661666392007</v>
      </c>
      <c r="BE64" s="120">
        <f>BE62/BE63</f>
        <v>0.96201568004992555</v>
      </c>
      <c r="BF64" s="120">
        <f>BF62/BF63</f>
        <v>0.96622069913266617</v>
      </c>
      <c r="BI64" s="129"/>
      <c r="BK64" s="128"/>
      <c r="BL64" s="120" t="s">
        <v>194</v>
      </c>
      <c r="BM64" s="120">
        <f>BM62/BM63</f>
        <v>1.094499422642536</v>
      </c>
      <c r="BN64" s="120">
        <f>BN62/BN63</f>
        <v>1.1264239894323822</v>
      </c>
      <c r="BO64" s="120">
        <f>BO62/BO63</f>
        <v>1.0198266790018204</v>
      </c>
      <c r="BP64" s="120">
        <f>BP62/BP63</f>
        <v>1.0243166257667957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1224.2370707831299</v>
      </c>
      <c r="F69" s="139">
        <f t="shared" ref="F69:H69" si="107">F58*F$64</f>
        <v>0</v>
      </c>
      <c r="G69" s="139">
        <f t="shared" si="107"/>
        <v>410.58920907222426</v>
      </c>
      <c r="H69" s="139">
        <f t="shared" si="107"/>
        <v>401.95098368002016</v>
      </c>
      <c r="I69" s="120">
        <f>I58</f>
        <v>2050</v>
      </c>
      <c r="J69" s="165">
        <f>SUM(E69:H69)</f>
        <v>2036.7772635353745</v>
      </c>
      <c r="K69" s="129">
        <f>I69/J69</f>
        <v>1.0064919894292583</v>
      </c>
      <c r="M69" s="128"/>
      <c r="N69" s="4" t="s">
        <v>11</v>
      </c>
      <c r="O69" s="139">
        <f>O58*O$64</f>
        <v>578.25218125465017</v>
      </c>
      <c r="P69" s="139">
        <f t="shared" ref="P69:R69" si="108">P58*P$64</f>
        <v>0</v>
      </c>
      <c r="Q69" s="139">
        <f t="shared" si="108"/>
        <v>854.105494582235</v>
      </c>
      <c r="R69" s="139">
        <f t="shared" si="108"/>
        <v>715.77593573884303</v>
      </c>
      <c r="S69" s="120">
        <f>S58</f>
        <v>2186.7465511512801</v>
      </c>
      <c r="T69" s="165">
        <f>SUM(O69:R69)</f>
        <v>2148.1336115757281</v>
      </c>
      <c r="U69" s="129">
        <f>S69/T69</f>
        <v>1.0179751107507824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720.42329570525283</v>
      </c>
      <c r="G70" s="139">
        <f t="shared" si="109"/>
        <v>619.63922019617428</v>
      </c>
      <c r="H70" s="139">
        <f t="shared" si="109"/>
        <v>658.91205427298326</v>
      </c>
      <c r="I70" s="120">
        <f>I59</f>
        <v>2050</v>
      </c>
      <c r="J70" s="165">
        <f>SUM(E70:H70)</f>
        <v>1998.9745701744105</v>
      </c>
      <c r="K70" s="129">
        <f>I70/J70</f>
        <v>1.0255258023723322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289.51693373101153</v>
      </c>
      <c r="Q70" s="139">
        <f t="shared" si="110"/>
        <v>967.10009195110172</v>
      </c>
      <c r="R70" s="139">
        <f t="shared" si="110"/>
        <v>880.35937132701838</v>
      </c>
      <c r="S70" s="120">
        <f>S59</f>
        <v>2186.7465511512801</v>
      </c>
      <c r="T70" s="165">
        <f>SUM(O70:R70)</f>
        <v>2136.9763970091317</v>
      </c>
      <c r="U70" s="129">
        <f>S70/T70</f>
        <v>1.023289987765801</v>
      </c>
    </row>
    <row r="71" spans="3:21" x14ac:dyDescent="0.3">
      <c r="C71" s="128"/>
      <c r="D71" s="4" t="s">
        <v>13</v>
      </c>
      <c r="E71" s="139">
        <f t="shared" ref="E71:H71" si="111">E60*E$64</f>
        <v>407.16299670011091</v>
      </c>
      <c r="F71" s="139">
        <f t="shared" si="111"/>
        <v>655.36361995810773</v>
      </c>
      <c r="G71" s="139">
        <f t="shared" si="111"/>
        <v>23.771570731601294</v>
      </c>
      <c r="H71" s="139">
        <f t="shared" si="111"/>
        <v>0</v>
      </c>
      <c r="I71" s="120">
        <f>I60</f>
        <v>1054</v>
      </c>
      <c r="J71" s="165">
        <f>SUM(E71:H71)</f>
        <v>1086.29818738982</v>
      </c>
      <c r="K71" s="129">
        <f>I71/J71</f>
        <v>0.97026765968612472</v>
      </c>
      <c r="M71" s="128"/>
      <c r="N71" s="4" t="s">
        <v>13</v>
      </c>
      <c r="O71" s="139">
        <f t="shared" ref="O71:R71" si="112">O60*O$64</f>
        <v>375.7160956489347</v>
      </c>
      <c r="P71" s="139">
        <f t="shared" si="112"/>
        <v>685.77201088387983</v>
      </c>
      <c r="Q71" s="139">
        <f t="shared" si="112"/>
        <v>96.605445720519342</v>
      </c>
      <c r="R71" s="139">
        <f t="shared" si="112"/>
        <v>0</v>
      </c>
      <c r="S71" s="120">
        <f>S60</f>
        <v>1112.9834646689119</v>
      </c>
      <c r="T71" s="165">
        <f>SUM(O71:R71)</f>
        <v>1158.0935522533339</v>
      </c>
      <c r="U71" s="129">
        <f>S71/T71</f>
        <v>0.96104797622208493</v>
      </c>
    </row>
    <row r="72" spans="3:21" x14ac:dyDescent="0.3">
      <c r="C72" s="128"/>
      <c r="D72" s="4" t="s">
        <v>14</v>
      </c>
      <c r="E72" s="139">
        <f t="shared" ref="E72:H72" si="113">E61*E$64</f>
        <v>418.59993251675934</v>
      </c>
      <c r="F72" s="139">
        <f t="shared" si="113"/>
        <v>674.21308433663921</v>
      </c>
      <c r="G72" s="139">
        <f t="shared" si="113"/>
        <v>0</v>
      </c>
      <c r="H72" s="139">
        <f t="shared" si="113"/>
        <v>47.136962046996459</v>
      </c>
      <c r="I72" s="120">
        <f>I61</f>
        <v>1108</v>
      </c>
      <c r="J72" s="165">
        <f>SUM(E72:H72)</f>
        <v>1139.9499789003949</v>
      </c>
      <c r="K72" s="129">
        <f>I72/J72</f>
        <v>0.97197247292270306</v>
      </c>
      <c r="M72" s="128"/>
      <c r="N72" s="4" t="s">
        <v>14</v>
      </c>
      <c r="O72" s="139">
        <f t="shared" ref="O72:R72" si="114">O61*O$64</f>
        <v>374.0441280583712</v>
      </c>
      <c r="P72" s="139">
        <f t="shared" si="114"/>
        <v>683.16686140935144</v>
      </c>
      <c r="Q72" s="139">
        <f t="shared" si="114"/>
        <v>0</v>
      </c>
      <c r="R72" s="139">
        <f t="shared" si="114"/>
        <v>158.79525477128718</v>
      </c>
      <c r="S72" s="120">
        <f>S61</f>
        <v>1172.7332381057306</v>
      </c>
      <c r="T72" s="165">
        <f>SUM(O72:R72)</f>
        <v>1216.0062442390097</v>
      </c>
      <c r="U72" s="129">
        <f>S72/T72</f>
        <v>0.96441382900927475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1053.9999999999998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1658.4558060242427</v>
      </c>
      <c r="Q74" s="165">
        <f>SUM(Q69:Q72)</f>
        <v>1917.8110322538562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1.0000000000000002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</v>
      </c>
      <c r="P75" s="120">
        <f>P73/P74</f>
        <v>0.99999999999999989</v>
      </c>
      <c r="Q75" s="120">
        <f>Q73/Q74</f>
        <v>0.99999999999999989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1232.1848049055602</v>
      </c>
      <c r="F80" s="139">
        <f t="shared" ref="F80:H80" si="115">F69*$K69</f>
        <v>0</v>
      </c>
      <c r="G80" s="139">
        <f t="shared" si="115"/>
        <v>413.2547498772887</v>
      </c>
      <c r="H80" s="139">
        <f t="shared" si="115"/>
        <v>404.56044521715086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588.64632825458398</v>
      </c>
      <c r="P80" s="139">
        <f t="shared" ref="P80:R80" si="116">P69*$U69</f>
        <v>0</v>
      </c>
      <c r="Q80" s="139">
        <f t="shared" si="116"/>
        <v>869.45813544020245</v>
      </c>
      <c r="R80" s="139">
        <f t="shared" si="116"/>
        <v>728.64208745649364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738.81267837584926</v>
      </c>
      <c r="G81" s="139">
        <f t="shared" si="117"/>
        <v>635.45600847304786</v>
      </c>
      <c r="H81" s="139">
        <f t="shared" si="117"/>
        <v>675.73131315110277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296.259779575599</v>
      </c>
      <c r="Q81" s="139">
        <f t="shared" si="118"/>
        <v>989.62384126094798</v>
      </c>
      <c r="R81" s="139">
        <f t="shared" si="118"/>
        <v>900.86293031473292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395.05708791900594</v>
      </c>
      <c r="F82" s="139">
        <f t="shared" si="119"/>
        <v>635.87812578018008</v>
      </c>
      <c r="G82" s="139">
        <f t="shared" si="119"/>
        <v>23.064786300813967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361.08119335747199</v>
      </c>
      <c r="P82" s="139">
        <f t="shared" si="120"/>
        <v>659.0598032097023</v>
      </c>
      <c r="Q82" s="139">
        <f t="shared" si="120"/>
        <v>92.842468101737595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406.8676115735912</v>
      </c>
      <c r="F83" s="139">
        <f t="shared" si="121"/>
        <v>655.31655885952614</v>
      </c>
      <c r="G83" s="139">
        <f t="shared" si="121"/>
        <v>0</v>
      </c>
      <c r="H83" s="139">
        <f t="shared" si="121"/>
        <v>45.815829566882748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360.73332975920925</v>
      </c>
      <c r="P83" s="139">
        <f t="shared" si="122"/>
        <v>658.85556866404113</v>
      </c>
      <c r="Q83" s="139">
        <f t="shared" si="122"/>
        <v>0</v>
      </c>
      <c r="R83" s="139">
        <f t="shared" si="122"/>
        <v>153.14433968248036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2034.1095043981572</v>
      </c>
      <c r="F85" s="165">
        <f>SUM(F80:F83)</f>
        <v>2030.0073630155555</v>
      </c>
      <c r="G85" s="165">
        <f>SUM(G80:G83)</f>
        <v>1071.7755446511505</v>
      </c>
      <c r="H85" s="165">
        <f>SUM(H80:H83)</f>
        <v>1126.1075879351363</v>
      </c>
      <c r="K85" s="129"/>
      <c r="M85" s="128"/>
      <c r="N85" s="120" t="s">
        <v>195</v>
      </c>
      <c r="O85" s="165">
        <f>SUM(O80:O83)</f>
        <v>1310.4608513712651</v>
      </c>
      <c r="P85" s="165">
        <f>SUM(P80:P83)</f>
        <v>1614.1751514493424</v>
      </c>
      <c r="Q85" s="165">
        <f>SUM(Q80:Q83)</f>
        <v>1951.9244448028878</v>
      </c>
      <c r="R85" s="165">
        <f>SUM(R80:R83)</f>
        <v>1782.6493574537069</v>
      </c>
      <c r="U85" s="129"/>
    </row>
    <row r="86" spans="3:21" x14ac:dyDescent="0.3">
      <c r="C86" s="128"/>
      <c r="D86" s="120" t="s">
        <v>194</v>
      </c>
      <c r="E86" s="120">
        <f>E84/E85</f>
        <v>1.0078120158071551</v>
      </c>
      <c r="F86" s="120">
        <f>F84/F85</f>
        <v>1.0098485539258073</v>
      </c>
      <c r="G86" s="120">
        <f>G84/G85</f>
        <v>0.98341486261758637</v>
      </c>
      <c r="H86" s="120">
        <f>H84/H85</f>
        <v>0.98392019720927471</v>
      </c>
      <c r="K86" s="129"/>
      <c r="M86" s="128"/>
      <c r="N86" s="120" t="s">
        <v>194</v>
      </c>
      <c r="O86" s="120">
        <f>O84/O85</f>
        <v>1.0133934207743214</v>
      </c>
      <c r="P86" s="120">
        <f>P84/P85</f>
        <v>1.0274323728345969</v>
      </c>
      <c r="Q86" s="120">
        <f>Q84/Q85</f>
        <v>0.9825231900548913</v>
      </c>
      <c r="R86" s="120">
        <f>R84/R85</f>
        <v>0.98445078640919537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1241.8106520788187</v>
      </c>
      <c r="F91" s="139">
        <f t="shared" ref="F91:H91" si="123">F80*F$86</f>
        <v>0</v>
      </c>
      <c r="G91" s="139">
        <f t="shared" si="123"/>
        <v>406.40086307663887</v>
      </c>
      <c r="H91" s="139">
        <f t="shared" si="123"/>
        <v>398.05519304113102</v>
      </c>
      <c r="I91" s="120">
        <f>I80</f>
        <v>2050</v>
      </c>
      <c r="J91" s="165">
        <f>SUM(E91:H91)</f>
        <v>2046.2667081965888</v>
      </c>
      <c r="K91" s="129">
        <f>I91/J91</f>
        <v>1.001824440474185</v>
      </c>
      <c r="M91" s="128"/>
      <c r="N91" s="4" t="s">
        <v>11</v>
      </c>
      <c r="O91" s="139">
        <f>O80*O$86</f>
        <v>596.53031621615696</v>
      </c>
      <c r="P91" s="139">
        <f t="shared" ref="P91:R91" si="124">P80*P$86</f>
        <v>0</v>
      </c>
      <c r="Q91" s="139">
        <f t="shared" si="124"/>
        <v>854.26278085188551</v>
      </c>
      <c r="R91" s="139">
        <f t="shared" si="124"/>
        <v>717.31227600738282</v>
      </c>
      <c r="S91" s="120">
        <f>S80</f>
        <v>2186.7465511512801</v>
      </c>
      <c r="T91" s="165">
        <f>SUM(O91:R91)</f>
        <v>2168.1053730754252</v>
      </c>
      <c r="U91" s="129">
        <f>S91/T91</f>
        <v>1.008597911479465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746.08891487990388</v>
      </c>
      <c r="G92" s="139">
        <f t="shared" si="125"/>
        <v>624.91688327204213</v>
      </c>
      <c r="H92" s="139">
        <f t="shared" si="125"/>
        <v>664.86568689611522</v>
      </c>
      <c r="I92" s="120">
        <f>I81</f>
        <v>2050</v>
      </c>
      <c r="J92" s="165">
        <f>SUM(E92:H92)</f>
        <v>2035.8714850480612</v>
      </c>
      <c r="K92" s="129">
        <f>I92/J92</f>
        <v>1.0069397872388812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304.38688830481232</v>
      </c>
      <c r="Q92" s="139">
        <f t="shared" si="126"/>
        <v>972.32837347008194</v>
      </c>
      <c r="R92" s="139">
        <f t="shared" si="126"/>
        <v>886.85522019523103</v>
      </c>
      <c r="S92" s="120">
        <f>S81</f>
        <v>2186.7465511512801</v>
      </c>
      <c r="T92" s="165">
        <f>SUM(O92:R92)</f>
        <v>2163.5704819701255</v>
      </c>
      <c r="U92" s="129">
        <f>S92/T92</f>
        <v>1.0107119547869088</v>
      </c>
    </row>
    <row r="93" spans="3:21" x14ac:dyDescent="0.3">
      <c r="C93" s="128"/>
      <c r="D93" s="4" t="s">
        <v>13</v>
      </c>
      <c r="E93" s="139">
        <f t="shared" ref="E93:H93" si="127">E82*E$86</f>
        <v>398.14328013455787</v>
      </c>
      <c r="F93" s="139">
        <f t="shared" si="127"/>
        <v>642.14060579216743</v>
      </c>
      <c r="G93" s="139">
        <f t="shared" si="127"/>
        <v>22.682253651318955</v>
      </c>
      <c r="H93" s="139">
        <f t="shared" si="127"/>
        <v>0</v>
      </c>
      <c r="I93" s="120">
        <f>I82</f>
        <v>1054</v>
      </c>
      <c r="J93" s="165">
        <f>SUM(E93:H93)</f>
        <v>1062.9661395780442</v>
      </c>
      <c r="K93" s="129">
        <f>I93/J93</f>
        <v>0.99156498100531831</v>
      </c>
      <c r="M93" s="128"/>
      <c r="N93" s="4" t="s">
        <v>13</v>
      </c>
      <c r="O93" s="139">
        <f t="shared" ref="O93:R93" si="128">O82*O$86</f>
        <v>365.9173057138027</v>
      </c>
      <c r="P93" s="139">
        <f t="shared" si="128"/>
        <v>677.13937745164685</v>
      </c>
      <c r="Q93" s="139">
        <f t="shared" si="128"/>
        <v>91.219877931888703</v>
      </c>
      <c r="R93" s="139">
        <f t="shared" si="128"/>
        <v>0</v>
      </c>
      <c r="S93" s="120">
        <f>S82</f>
        <v>1112.9834646689119</v>
      </c>
      <c r="T93" s="165">
        <f>SUM(O93:R93)</f>
        <v>1134.2765610973383</v>
      </c>
      <c r="U93" s="129">
        <f>S93/T93</f>
        <v>0.98122759725562281</v>
      </c>
    </row>
    <row r="94" spans="3:21" x14ac:dyDescent="0.3">
      <c r="C94" s="128"/>
      <c r="D94" s="4" t="s">
        <v>14</v>
      </c>
      <c r="E94" s="139">
        <f t="shared" ref="E94:H94" si="129">E83*E$86</f>
        <v>410.04606778662355</v>
      </c>
      <c r="F94" s="139">
        <f t="shared" si="129"/>
        <v>661.77047932792868</v>
      </c>
      <c r="G94" s="139">
        <f t="shared" si="129"/>
        <v>0</v>
      </c>
      <c r="H94" s="139">
        <f t="shared" si="129"/>
        <v>45.079120062753795</v>
      </c>
      <c r="I94" s="120">
        <f>I83</f>
        <v>1108</v>
      </c>
      <c r="J94" s="165">
        <f>SUM(E94:H94)</f>
        <v>1116.895667177306</v>
      </c>
      <c r="K94" s="129">
        <f>I94/J94</f>
        <v>0.99203536423434457</v>
      </c>
      <c r="M94" s="128"/>
      <c r="N94" s="4" t="s">
        <v>14</v>
      </c>
      <c r="O94" s="139">
        <f t="shared" ref="O94:R94" si="130">O83*O$86</f>
        <v>365.5647830319964</v>
      </c>
      <c r="P94" s="139">
        <f t="shared" si="130"/>
        <v>676.92954026778341</v>
      </c>
      <c r="Q94" s="139">
        <f t="shared" si="130"/>
        <v>0</v>
      </c>
      <c r="R94" s="139">
        <f t="shared" si="130"/>
        <v>150.76306563453474</v>
      </c>
      <c r="S94" s="120">
        <f>S83</f>
        <v>1172.7332381057306</v>
      </c>
      <c r="T94" s="165">
        <f>SUM(O94:R94)</f>
        <v>1193.2573889343146</v>
      </c>
      <c r="U94" s="129">
        <f>S94/T94</f>
        <v>0.98279989630157338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1053.9999999999998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1.0000000000000002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0.99999999999999989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1244.0762616937454</v>
      </c>
      <c r="F102" s="139">
        <f t="shared" ref="F102:H102" si="131">F91*$K91</f>
        <v>0</v>
      </c>
      <c r="G102" s="139">
        <f t="shared" si="131"/>
        <v>407.14231725997956</v>
      </c>
      <c r="H102" s="139">
        <f t="shared" si="131"/>
        <v>398.78142104627477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601.65923106980074</v>
      </c>
      <c r="P102" s="139">
        <f t="shared" ref="P102:R102" si="132">P91*$U91</f>
        <v>0</v>
      </c>
      <c r="Q102" s="139">
        <f t="shared" si="132"/>
        <v>861.60765662185156</v>
      </c>
      <c r="R102" s="139">
        <f t="shared" si="132"/>
        <v>723.47966345962789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751.26661321045822</v>
      </c>
      <c r="G103" s="139">
        <f t="shared" si="133"/>
        <v>629.2536734839349</v>
      </c>
      <c r="H103" s="139">
        <f t="shared" si="133"/>
        <v>669.47971330560688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307.64746689006131</v>
      </c>
      <c r="Q103" s="139">
        <f t="shared" si="134"/>
        <v>982.74391104472204</v>
      </c>
      <c r="R103" s="139">
        <f t="shared" si="134"/>
        <v>896.35517321649638</v>
      </c>
      <c r="S103" s="120">
        <f>S92</f>
        <v>2186.7465511512801</v>
      </c>
      <c r="T103" s="165">
        <f>SUM(O103:R103)</f>
        <v>2186.7465511512796</v>
      </c>
      <c r="U103" s="129">
        <f>S103/T103</f>
        <v>1.0000000000000002</v>
      </c>
    </row>
    <row r="104" spans="3:21" x14ac:dyDescent="0.3">
      <c r="C104" s="128"/>
      <c r="D104" s="4" t="s">
        <v>13</v>
      </c>
      <c r="E104" s="139">
        <f t="shared" ref="E104:H104" si="135">E93*$K93</f>
        <v>394.784934004018</v>
      </c>
      <c r="F104" s="139">
        <f t="shared" si="135"/>
        <v>636.72413758505411</v>
      </c>
      <c r="G104" s="139">
        <f t="shared" si="135"/>
        <v>22.490928410927893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359.04815867980579</v>
      </c>
      <c r="P104" s="139">
        <f t="shared" si="136"/>
        <v>664.42784434404768</v>
      </c>
      <c r="Q104" s="139">
        <f t="shared" si="136"/>
        <v>89.50746164505837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406.78020020956382</v>
      </c>
      <c r="F105" s="139">
        <f t="shared" si="137"/>
        <v>656.49971849961855</v>
      </c>
      <c r="G105" s="139">
        <f t="shared" si="137"/>
        <v>0</v>
      </c>
      <c r="H105" s="139">
        <f t="shared" si="137"/>
        <v>44.72008129081771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359.27703085535325</v>
      </c>
      <c r="P105" s="139">
        <f t="shared" si="138"/>
        <v>665.2862819786493</v>
      </c>
      <c r="Q105" s="139">
        <f t="shared" si="138"/>
        <v>0</v>
      </c>
      <c r="R105" s="139">
        <f t="shared" si="138"/>
        <v>148.16992527172803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2045.6413959073273</v>
      </c>
      <c r="F107" s="165">
        <f>SUM(F102:F105)</f>
        <v>2044.4904692951309</v>
      </c>
      <c r="G107" s="165">
        <f>SUM(G102:G105)</f>
        <v>1058.8869191548422</v>
      </c>
      <c r="H107" s="165">
        <f>SUM(H102:H105)</f>
        <v>1112.9812156426992</v>
      </c>
      <c r="K107" s="129"/>
      <c r="M107" s="128"/>
      <c r="N107" s="120" t="s">
        <v>195</v>
      </c>
      <c r="O107" s="165">
        <f>SUM(O102:O105)</f>
        <v>1319.9844206049597</v>
      </c>
      <c r="P107" s="165">
        <f>SUM(P102:P105)</f>
        <v>1637.3615932127582</v>
      </c>
      <c r="Q107" s="165">
        <f>SUM(Q102:Q105)</f>
        <v>1933.859029311632</v>
      </c>
      <c r="R107" s="165">
        <f>SUM(R102:R105)</f>
        <v>1768.0047619478523</v>
      </c>
      <c r="U107" s="129"/>
    </row>
    <row r="108" spans="3:21" x14ac:dyDescent="0.3">
      <c r="C108" s="128"/>
      <c r="D108" s="120" t="s">
        <v>194</v>
      </c>
      <c r="E108" s="120">
        <f>E106/E107</f>
        <v>1.0021306784763904</v>
      </c>
      <c r="F108" s="120">
        <f>F106/F107</f>
        <v>1.0026948184829487</v>
      </c>
      <c r="G108" s="120">
        <f>G106/G107</f>
        <v>0.99538485265382004</v>
      </c>
      <c r="H108" s="120">
        <f>H106/H107</f>
        <v>0.9955244387122717</v>
      </c>
      <c r="K108" s="129"/>
      <c r="M108" s="128"/>
      <c r="N108" s="120" t="s">
        <v>194</v>
      </c>
      <c r="O108" s="120">
        <f>O106/O107</f>
        <v>1.0060818781128622</v>
      </c>
      <c r="P108" s="120">
        <f>P106/P107</f>
        <v>1.0128830509393434</v>
      </c>
      <c r="Q108" s="120">
        <f>Q106/Q107</f>
        <v>0.9917015683074436</v>
      </c>
      <c r="R108" s="120">
        <f>R106/R107</f>
        <v>0.9926051103525878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1246.7269882075245</v>
      </c>
      <c r="F113" s="139">
        <f t="shared" ref="F113:H113" si="139">F102*F$108</f>
        <v>0</v>
      </c>
      <c r="G113" s="139">
        <f t="shared" si="139"/>
        <v>405.26329547495959</v>
      </c>
      <c r="H113" s="139">
        <f t="shared" si="139"/>
        <v>396.99665035597479</v>
      </c>
      <c r="I113" s="120">
        <f>I102</f>
        <v>2050</v>
      </c>
      <c r="J113" s="165">
        <f>SUM(E113:H113)</f>
        <v>2048.9869340384589</v>
      </c>
      <c r="K113" s="129">
        <f>I113/J113</f>
        <v>1.0004944228509767</v>
      </c>
      <c r="M113" s="128"/>
      <c r="N113" s="4" t="s">
        <v>11</v>
      </c>
      <c r="O113" s="139">
        <f>O102*O$108</f>
        <v>605.31844917864566</v>
      </c>
      <c r="P113" s="139">
        <f t="shared" ref="P113:R113" si="140">P102*P$108</f>
        <v>0</v>
      </c>
      <c r="Q113" s="139">
        <f t="shared" si="140"/>
        <v>854.4576643375915</v>
      </c>
      <c r="R113" s="139">
        <f t="shared" si="140"/>
        <v>718.12961118619705</v>
      </c>
      <c r="S113" s="120">
        <f>S102</f>
        <v>2186.7465511512801</v>
      </c>
      <c r="T113" s="165">
        <f>SUM(O113:R113)</f>
        <v>2177.9057247024343</v>
      </c>
      <c r="U113" s="129">
        <f>S113/T113</f>
        <v>1.0040593246753386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753.29114036536009</v>
      </c>
      <c r="G114" s="139">
        <f t="shared" si="141"/>
        <v>626.34957506268154</v>
      </c>
      <c r="H114" s="139">
        <f t="shared" si="141"/>
        <v>666.48341581781688</v>
      </c>
      <c r="I114" s="120">
        <f>I103</f>
        <v>2050</v>
      </c>
      <c r="J114" s="165">
        <f>SUM(E114:H114)</f>
        <v>2046.1241312458585</v>
      </c>
      <c r="K114" s="129">
        <f>I114/J114</f>
        <v>1.0018942490804708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311.61090487736595</v>
      </c>
      <c r="Q114" s="139">
        <f t="shared" si="142"/>
        <v>974.58867782764173</v>
      </c>
      <c r="R114" s="139">
        <f t="shared" si="142"/>
        <v>889.72672562567334</v>
      </c>
      <c r="S114" s="120">
        <f>S103</f>
        <v>2186.7465511512801</v>
      </c>
      <c r="T114" s="165">
        <f>SUM(O114:R114)</f>
        <v>2175.926308330681</v>
      </c>
      <c r="U114" s="129">
        <f>S114/T114</f>
        <v>1.0049727064649079</v>
      </c>
    </row>
    <row r="115" spans="3:71" x14ac:dyDescent="0.3">
      <c r="C115" s="128"/>
      <c r="D115" s="4" t="s">
        <v>13</v>
      </c>
      <c r="E115" s="139">
        <f t="shared" ref="E115:H115" si="143">E104*E$108</f>
        <v>395.62609376570356</v>
      </c>
      <c r="F115" s="139">
        <f t="shared" si="143"/>
        <v>638.43999355955793</v>
      </c>
      <c r="G115" s="139">
        <f t="shared" si="143"/>
        <v>22.387129462359077</v>
      </c>
      <c r="H115" s="139">
        <f t="shared" si="143"/>
        <v>0</v>
      </c>
      <c r="I115" s="120">
        <f>I104</f>
        <v>1054</v>
      </c>
      <c r="J115" s="165">
        <f>SUM(E115:H115)</f>
        <v>1056.4532167876205</v>
      </c>
      <c r="K115" s="129">
        <f>I115/J115</f>
        <v>0.9976778746577345</v>
      </c>
      <c r="M115" s="128"/>
      <c r="N115" s="4" t="s">
        <v>13</v>
      </c>
      <c r="O115" s="139">
        <f t="shared" ref="O115:R115" si="144">O104*O$108</f>
        <v>361.23184581754396</v>
      </c>
      <c r="P115" s="139">
        <f t="shared" si="144"/>
        <v>672.98770210825012</v>
      </c>
      <c r="Q115" s="139">
        <f t="shared" si="144"/>
        <v>88.764690088622743</v>
      </c>
      <c r="R115" s="139">
        <f t="shared" si="144"/>
        <v>0</v>
      </c>
      <c r="S115" s="120">
        <f>S104</f>
        <v>1112.9834646689119</v>
      </c>
      <c r="T115" s="165">
        <f>SUM(O115:R115)</f>
        <v>1122.9842380144169</v>
      </c>
      <c r="U115" s="129">
        <f>S115/T115</f>
        <v>0.99109446686162961</v>
      </c>
    </row>
    <row r="116" spans="3:71" x14ac:dyDescent="0.3">
      <c r="C116" s="128"/>
      <c r="D116" s="4" t="s">
        <v>14</v>
      </c>
      <c r="E116" s="139">
        <f t="shared" ref="E116:H116" si="145">E105*E$108</f>
        <v>407.64691802677208</v>
      </c>
      <c r="F116" s="139">
        <f t="shared" si="145"/>
        <v>658.26886607508197</v>
      </c>
      <c r="G116" s="139">
        <f t="shared" si="145"/>
        <v>0</v>
      </c>
      <c r="H116" s="139">
        <f t="shared" si="145"/>
        <v>44.519933826208465</v>
      </c>
      <c r="I116" s="120">
        <f>I105</f>
        <v>1108</v>
      </c>
      <c r="J116" s="165">
        <f>SUM(E116:H116)</f>
        <v>1110.4357179280626</v>
      </c>
      <c r="K116" s="129">
        <f>I116/J116</f>
        <v>0.99780652054978269</v>
      </c>
      <c r="M116" s="128"/>
      <c r="N116" s="4" t="s">
        <v>14</v>
      </c>
      <c r="O116" s="139">
        <f t="shared" ref="O116:R116" si="146">O105*O$108</f>
        <v>361.46210996576656</v>
      </c>
      <c r="P116" s="139">
        <f t="shared" si="146"/>
        <v>673.85719903862662</v>
      </c>
      <c r="Q116" s="139">
        <f t="shared" si="146"/>
        <v>0</v>
      </c>
      <c r="R116" s="139">
        <f t="shared" si="146"/>
        <v>147.07422502527828</v>
      </c>
      <c r="S116" s="120">
        <f>S105</f>
        <v>1172.7332381057306</v>
      </c>
      <c r="T116" s="165">
        <f>SUM(O116:R116)</f>
        <v>1182.3935340296716</v>
      </c>
      <c r="U116" s="129">
        <f>S116/T116</f>
        <v>0.99182988096102143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2050.0000000000005</v>
      </c>
      <c r="F118" s="165">
        <f>SUM(F113:F116)</f>
        <v>2050</v>
      </c>
      <c r="G118" s="165">
        <f>SUM(G113:G116)</f>
        <v>1054.0000000000002</v>
      </c>
      <c r="H118" s="165">
        <f>SUM(H113:H116)</f>
        <v>1108.0000000000002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0.99999999999999978</v>
      </c>
      <c r="F119" s="120">
        <f>F117/F118</f>
        <v>1</v>
      </c>
      <c r="G119" s="120">
        <f>G117/G118</f>
        <v>0.99999999999999978</v>
      </c>
      <c r="H119" s="120">
        <f>H117/H118</f>
        <v>0.99999999999999978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1246.7269882075245</v>
      </c>
      <c r="F122" s="159">
        <f t="shared" si="148"/>
        <v>0</v>
      </c>
      <c r="G122" s="159">
        <f t="shared" si="148"/>
        <v>405.26329547495959</v>
      </c>
      <c r="H122" s="158">
        <f t="shared" si="148"/>
        <v>396.99665035597479</v>
      </c>
      <c r="N122" s="150"/>
      <c r="O122" s="160" t="str">
        <f>N36</f>
        <v>A</v>
      </c>
      <c r="P122" s="159">
        <f>O113</f>
        <v>605.31844917864566</v>
      </c>
      <c r="Q122" s="159">
        <f t="shared" ref="Q122:S122" si="149">P113</f>
        <v>0</v>
      </c>
      <c r="R122" s="159">
        <f t="shared" si="149"/>
        <v>854.4576643375915</v>
      </c>
      <c r="S122" s="159">
        <f t="shared" si="149"/>
        <v>718.12961118619705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546.01255343992341</v>
      </c>
      <c r="AA122" s="159">
        <f t="shared" ref="AA122:AC122" si="150">Z47</f>
        <v>0</v>
      </c>
      <c r="AB122" s="159">
        <f t="shared" si="150"/>
        <v>856.6515003614237</v>
      </c>
      <c r="AC122" s="159">
        <f t="shared" si="150"/>
        <v>715.14296779162601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645.33291088522083</v>
      </c>
      <c r="AK122" s="159">
        <f t="shared" ref="AK122:AM122" si="151">AJ58</f>
        <v>0</v>
      </c>
      <c r="AL122" s="159">
        <f t="shared" si="151"/>
        <v>1006.0372663935785</v>
      </c>
      <c r="AM122" s="159">
        <f t="shared" si="151"/>
        <v>841.01386268346801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612.27500385470819</v>
      </c>
      <c r="AU122" s="159">
        <f t="shared" si="147"/>
        <v>0</v>
      </c>
      <c r="AV122" s="159">
        <f t="shared" si="147"/>
        <v>1122.6094736156963</v>
      </c>
      <c r="AW122" s="158">
        <f t="shared" si="147"/>
        <v>928.05468732550139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743.62745653397712</v>
      </c>
      <c r="BE122" s="159">
        <f t="shared" ref="BE122:BG122" si="152">BD58</f>
        <v>0</v>
      </c>
      <c r="BF122" s="159">
        <f t="shared" si="152"/>
        <v>1144.4837926973171</v>
      </c>
      <c r="BG122" s="159">
        <f t="shared" si="152"/>
        <v>958.42418584486074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798.70299234503409</v>
      </c>
      <c r="BO122" s="159">
        <f t="shared" ref="BO122:BQ122" si="153">BN58</f>
        <v>0</v>
      </c>
      <c r="BP122" s="159">
        <f t="shared" si="153"/>
        <v>1221.5846508576667</v>
      </c>
      <c r="BQ122" s="159">
        <f t="shared" si="153"/>
        <v>1023.8859362166128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753.29114036536009</v>
      </c>
      <c r="G123" s="159">
        <f t="shared" si="148"/>
        <v>626.34957506268154</v>
      </c>
      <c r="H123" s="158">
        <f t="shared" si="148"/>
        <v>666.48341581781688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311.61090487736595</v>
      </c>
      <c r="R123" s="159">
        <f t="shared" si="154"/>
        <v>974.58867782764173</v>
      </c>
      <c r="S123" s="159">
        <f t="shared" si="154"/>
        <v>889.72672562567334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262.78461397374082</v>
      </c>
      <c r="AB123" s="159">
        <f t="shared" si="155"/>
        <v>953.87083751690216</v>
      </c>
      <c r="AC123" s="159">
        <f t="shared" si="155"/>
        <v>864.9704150987111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317.81522751716261</v>
      </c>
      <c r="AL123" s="159">
        <f t="shared" si="156"/>
        <v>1139.6783636108521</v>
      </c>
      <c r="AM123" s="159">
        <f t="shared" si="156"/>
        <v>1034.8904488342523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290.28621317955049</v>
      </c>
      <c r="AV123" s="159">
        <f t="shared" si="147"/>
        <v>1250.0921364400663</v>
      </c>
      <c r="AW123" s="158">
        <f t="shared" si="147"/>
        <v>1122.560815176289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369.41649416011415</v>
      </c>
      <c r="BF123" s="159">
        <f t="shared" si="157"/>
        <v>1297.1631873532888</v>
      </c>
      <c r="BG123" s="159">
        <f t="shared" si="157"/>
        <v>1179.9557535627519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398.39552668169188</v>
      </c>
      <c r="BP123" s="159">
        <f t="shared" si="158"/>
        <v>1384.9055774850417</v>
      </c>
      <c r="BQ123" s="159">
        <f t="shared" si="158"/>
        <v>1260.8724752525802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395.62609376570356</v>
      </c>
      <c r="F124" s="159">
        <f t="shared" si="148"/>
        <v>638.43999355955793</v>
      </c>
      <c r="G124" s="159">
        <f t="shared" si="148"/>
        <v>22.387129462359077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361.23184581754396</v>
      </c>
      <c r="Q124" s="159">
        <f t="shared" si="159"/>
        <v>672.98770210825012</v>
      </c>
      <c r="R124" s="159">
        <f t="shared" si="159"/>
        <v>88.764690088622743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392.83017119165748</v>
      </c>
      <c r="AA124" s="159">
        <f t="shared" si="160"/>
        <v>700.87395871905164</v>
      </c>
      <c r="AB124" s="159">
        <f t="shared" si="160"/>
        <v>107.28869437553017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405.9099009863836</v>
      </c>
      <c r="AK124" s="159">
        <f t="shared" si="161"/>
        <v>728.40928128314295</v>
      </c>
      <c r="AL124" s="159">
        <f t="shared" si="161"/>
        <v>110.15582596646021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428.28087453729569</v>
      </c>
      <c r="AU124" s="159">
        <f t="shared" si="147"/>
        <v>752.69393024151805</v>
      </c>
      <c r="AV124" s="159">
        <f t="shared" si="147"/>
        <v>136.69682449517822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453.77358713506032</v>
      </c>
      <c r="BE124" s="159">
        <f t="shared" si="162"/>
        <v>820.9907878439634</v>
      </c>
      <c r="BF124" s="159">
        <f t="shared" si="162"/>
        <v>121.57408663288588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480.43142174943677</v>
      </c>
      <c r="BO124" s="159">
        <f t="shared" si="163"/>
        <v>872.54356880988655</v>
      </c>
      <c r="BP124" s="159">
        <f t="shared" si="163"/>
        <v>127.91375009636623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407.64691802677208</v>
      </c>
      <c r="F125" s="154">
        <f t="shared" si="148"/>
        <v>658.26886607508197</v>
      </c>
      <c r="G125" s="154">
        <f t="shared" si="148"/>
        <v>0</v>
      </c>
      <c r="H125" s="153">
        <f t="shared" si="148"/>
        <v>44.519933826208465</v>
      </c>
      <c r="N125" s="152"/>
      <c r="O125" s="155" t="str">
        <f>N39</f>
        <v>D</v>
      </c>
      <c r="P125" s="159">
        <f t="shared" ref="P125:S125" si="164">O116</f>
        <v>361.46210996576656</v>
      </c>
      <c r="Q125" s="159">
        <f t="shared" si="164"/>
        <v>673.85719903862662</v>
      </c>
      <c r="R125" s="159">
        <f t="shared" si="164"/>
        <v>0</v>
      </c>
      <c r="S125" s="159">
        <f t="shared" si="164"/>
        <v>147.07422502527828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389.16968033037512</v>
      </c>
      <c r="AA125" s="159">
        <f t="shared" si="165"/>
        <v>694.79723333145023</v>
      </c>
      <c r="AB125" s="159">
        <f t="shared" si="165"/>
        <v>0</v>
      </c>
      <c r="AC125" s="159">
        <f t="shared" si="165"/>
        <v>174.81717894681159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406.25525380220779</v>
      </c>
      <c r="AK125" s="159">
        <f t="shared" si="166"/>
        <v>729.50590503721321</v>
      </c>
      <c r="AL125" s="159">
        <f t="shared" si="166"/>
        <v>0</v>
      </c>
      <c r="AM125" s="159">
        <f t="shared" si="166"/>
        <v>181.58216767296364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426.4174322074403</v>
      </c>
      <c r="AU125" s="154">
        <f t="shared" si="147"/>
        <v>749.90919515356495</v>
      </c>
      <c r="AV125" s="154">
        <f t="shared" si="147"/>
        <v>0</v>
      </c>
      <c r="AW125" s="153">
        <f t="shared" si="147"/>
        <v>221.67507026281422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456.51452856864876</v>
      </c>
      <c r="BE125" s="159">
        <f t="shared" si="167"/>
        <v>826.49012595712031</v>
      </c>
      <c r="BF125" s="159">
        <f t="shared" si="167"/>
        <v>0</v>
      </c>
      <c r="BG125" s="159">
        <f t="shared" si="167"/>
        <v>201.79565775341339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484.55626336546624</v>
      </c>
      <c r="BO125" s="159">
        <f t="shared" si="168"/>
        <v>880.61063226923204</v>
      </c>
      <c r="BP125" s="159">
        <f t="shared" si="168"/>
        <v>0</v>
      </c>
      <c r="BQ125" s="159">
        <f t="shared" si="168"/>
        <v>213.04205523697402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1.0768173823585545E-85</v>
      </c>
      <c r="F134" s="130" t="e">
        <f t="shared" si="169"/>
        <v>#DIV/0!</v>
      </c>
      <c r="G134" s="148">
        <f t="shared" si="169"/>
        <v>405.26329547495959</v>
      </c>
      <c r="H134" s="148">
        <f t="shared" si="169"/>
        <v>396.99665035597479</v>
      </c>
      <c r="N134" s="130" t="s">
        <v>11</v>
      </c>
      <c r="O134" s="130">
        <f t="shared" ref="O134:R137" si="170">O129*P122</f>
        <v>5.2282290678172949E-86</v>
      </c>
      <c r="P134" s="130" t="e">
        <f t="shared" si="170"/>
        <v>#DIV/0!</v>
      </c>
      <c r="Q134" s="148">
        <f t="shared" si="170"/>
        <v>854.4576643375915</v>
      </c>
      <c r="R134" s="148">
        <f t="shared" si="170"/>
        <v>718.12961118619705</v>
      </c>
      <c r="W134" s="130" t="s">
        <v>11</v>
      </c>
      <c r="X134" s="130">
        <f t="shared" ref="X134:AA137" si="171">X129*Z122</f>
        <v>4.7159948737086317E-86</v>
      </c>
      <c r="Y134" s="130" t="e">
        <f t="shared" si="171"/>
        <v>#DIV/0!</v>
      </c>
      <c r="Z134" s="148">
        <f t="shared" si="171"/>
        <v>856.6515003614237</v>
      </c>
      <c r="AA134" s="148">
        <f t="shared" si="171"/>
        <v>715.14296779162601</v>
      </c>
      <c r="AG134" s="130" t="s">
        <v>11</v>
      </c>
      <c r="AH134" s="130">
        <f t="shared" ref="AH134:AK137" si="172">AH129*AJ122</f>
        <v>5.5738401624588796E-86</v>
      </c>
      <c r="AI134" s="130" t="e">
        <f t="shared" si="172"/>
        <v>#DIV/0!</v>
      </c>
      <c r="AJ134" s="148">
        <f t="shared" si="172"/>
        <v>1006.0372663935785</v>
      </c>
      <c r="AK134" s="148">
        <f t="shared" si="172"/>
        <v>841.01386268346801</v>
      </c>
      <c r="AQ134" s="130" t="s">
        <v>11</v>
      </c>
      <c r="AR134" s="130">
        <f t="shared" ref="AR134:AU137" si="173">AR129*AT122</f>
        <v>5.2883139064978298E-86</v>
      </c>
      <c r="AS134" s="130" t="e">
        <f t="shared" si="173"/>
        <v>#DIV/0!</v>
      </c>
      <c r="AT134" s="148">
        <f t="shared" si="173"/>
        <v>1122.6094736156963</v>
      </c>
      <c r="AU134" s="148">
        <f t="shared" si="173"/>
        <v>928.05468732550139</v>
      </c>
      <c r="BA134" s="130" t="s">
        <v>11</v>
      </c>
      <c r="BB134" s="130">
        <f t="shared" ref="BB134:BE137" si="174">BB129*BD122</f>
        <v>6.4228253560640629E-86</v>
      </c>
      <c r="BC134" s="130" t="e">
        <f t="shared" si="174"/>
        <v>#DIV/0!</v>
      </c>
      <c r="BD134" s="148">
        <f t="shared" si="174"/>
        <v>1144.4837926973171</v>
      </c>
      <c r="BE134" s="148">
        <f t="shared" si="174"/>
        <v>958.42418584486074</v>
      </c>
      <c r="BK134" s="130" t="s">
        <v>11</v>
      </c>
      <c r="BL134" s="130">
        <f t="shared" ref="BL134:BO137" si="175">BL129*BN122</f>
        <v>6.8985212771840877E-86</v>
      </c>
      <c r="BM134" s="130" t="e">
        <f t="shared" si="175"/>
        <v>#DIV/0!</v>
      </c>
      <c r="BN134" s="148">
        <f t="shared" si="175"/>
        <v>1221.5846508576667</v>
      </c>
      <c r="BO134" s="148">
        <f t="shared" si="175"/>
        <v>1023.8859362166128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6.5062920879602879E-86</v>
      </c>
      <c r="G135" s="148">
        <f t="shared" si="169"/>
        <v>626.34957506268154</v>
      </c>
      <c r="H135" s="148">
        <f t="shared" si="169"/>
        <v>666.48341581781688</v>
      </c>
      <c r="N135" s="130" t="s">
        <v>12</v>
      </c>
      <c r="O135" s="130" t="e">
        <f t="shared" si="170"/>
        <v>#DIV/0!</v>
      </c>
      <c r="P135" s="130">
        <f t="shared" si="170"/>
        <v>2.6914315810782138E-86</v>
      </c>
      <c r="Q135" s="148">
        <f t="shared" si="170"/>
        <v>974.58867782764173</v>
      </c>
      <c r="R135" s="148">
        <f t="shared" si="170"/>
        <v>889.72672562567334</v>
      </c>
      <c r="W135" s="130" t="s">
        <v>12</v>
      </c>
      <c r="X135" s="130" t="e">
        <f t="shared" si="171"/>
        <v>#DIV/0!</v>
      </c>
      <c r="Y135" s="130">
        <f t="shared" si="171"/>
        <v>2.2697113547701974E-86</v>
      </c>
      <c r="Z135" s="148">
        <f t="shared" si="171"/>
        <v>953.87083751690216</v>
      </c>
      <c r="AA135" s="148">
        <f t="shared" si="171"/>
        <v>864.9704150987111</v>
      </c>
      <c r="AG135" s="130" t="s">
        <v>12</v>
      </c>
      <c r="AH135" s="130" t="e">
        <f t="shared" si="172"/>
        <v>#DIV/0!</v>
      </c>
      <c r="AI135" s="130">
        <f t="shared" si="172"/>
        <v>2.7450192753167034E-86</v>
      </c>
      <c r="AJ135" s="148">
        <f t="shared" si="172"/>
        <v>1139.6783636108521</v>
      </c>
      <c r="AK135" s="148">
        <f t="shared" si="172"/>
        <v>1034.8904488342523</v>
      </c>
      <c r="AQ135" s="130" t="s">
        <v>12</v>
      </c>
      <c r="AR135" s="130" t="e">
        <f t="shared" si="173"/>
        <v>#DIV/0!</v>
      </c>
      <c r="AS135" s="130">
        <f t="shared" si="173"/>
        <v>2.5072469206766653E-86</v>
      </c>
      <c r="AT135" s="148">
        <f t="shared" si="173"/>
        <v>1250.0921364400663</v>
      </c>
      <c r="AU135" s="148">
        <f t="shared" si="173"/>
        <v>1122.560815176289</v>
      </c>
      <c r="BA135" s="130" t="s">
        <v>12</v>
      </c>
      <c r="BB135" s="130" t="e">
        <f t="shared" si="174"/>
        <v>#DIV/0!</v>
      </c>
      <c r="BC135" s="130">
        <f t="shared" si="174"/>
        <v>3.1907073962800375E-86</v>
      </c>
      <c r="BD135" s="148">
        <f t="shared" si="174"/>
        <v>1297.1631873532888</v>
      </c>
      <c r="BE135" s="148">
        <f t="shared" si="174"/>
        <v>1179.9557535627519</v>
      </c>
      <c r="BK135" s="130" t="s">
        <v>12</v>
      </c>
      <c r="BL135" s="130" t="e">
        <f t="shared" si="175"/>
        <v>#DIV/0!</v>
      </c>
      <c r="BM135" s="130">
        <f t="shared" si="175"/>
        <v>3.441003782243686E-86</v>
      </c>
      <c r="BN135" s="148">
        <f t="shared" si="175"/>
        <v>1384.9055774850417</v>
      </c>
      <c r="BO135" s="148">
        <f t="shared" si="175"/>
        <v>1260.8724752525802</v>
      </c>
    </row>
    <row r="136" spans="4:67" x14ac:dyDescent="0.3">
      <c r="D136" s="130" t="s">
        <v>13</v>
      </c>
      <c r="E136" s="148">
        <f t="shared" si="169"/>
        <v>395.62609376570356</v>
      </c>
      <c r="F136" s="148">
        <f t="shared" si="169"/>
        <v>638.43999355955793</v>
      </c>
      <c r="G136" s="130">
        <f t="shared" si="169"/>
        <v>1.9336109969704819E-87</v>
      </c>
      <c r="H136" s="130" t="e">
        <f t="shared" si="169"/>
        <v>#DIV/0!</v>
      </c>
      <c r="N136" s="130" t="s">
        <v>13</v>
      </c>
      <c r="O136" s="148">
        <f t="shared" si="170"/>
        <v>361.23184581754396</v>
      </c>
      <c r="P136" s="148">
        <f t="shared" si="170"/>
        <v>672.98770210825012</v>
      </c>
      <c r="Q136" s="130">
        <f t="shared" si="170"/>
        <v>7.6667435718644043E-87</v>
      </c>
      <c r="R136" s="130" t="e">
        <f t="shared" si="170"/>
        <v>#DIV/0!</v>
      </c>
      <c r="W136" s="130" t="s">
        <v>13</v>
      </c>
      <c r="X136" s="148">
        <f t="shared" si="171"/>
        <v>392.83017119165748</v>
      </c>
      <c r="Y136" s="148">
        <f t="shared" si="171"/>
        <v>700.87395871905164</v>
      </c>
      <c r="Z136" s="130">
        <f t="shared" si="171"/>
        <v>9.2666904724849612E-87</v>
      </c>
      <c r="AA136" s="130" t="e">
        <f t="shared" si="171"/>
        <v>#DIV/0!</v>
      </c>
      <c r="AG136" s="130" t="s">
        <v>13</v>
      </c>
      <c r="AH136" s="148">
        <f t="shared" si="172"/>
        <v>405.9099009863836</v>
      </c>
      <c r="AI136" s="148">
        <f t="shared" si="172"/>
        <v>728.40928128314295</v>
      </c>
      <c r="AJ136" s="130">
        <f t="shared" si="172"/>
        <v>9.5143290624750328E-87</v>
      </c>
      <c r="AK136" s="130" t="e">
        <f t="shared" si="172"/>
        <v>#DIV/0!</v>
      </c>
      <c r="AQ136" s="130" t="s">
        <v>13</v>
      </c>
      <c r="AR136" s="148">
        <f t="shared" si="173"/>
        <v>428.28087453729569</v>
      </c>
      <c r="AS136" s="148">
        <f t="shared" si="173"/>
        <v>752.69393024151805</v>
      </c>
      <c r="AT136" s="130">
        <f t="shared" si="173"/>
        <v>1.1806716155335423E-86</v>
      </c>
      <c r="AU136" s="130" t="e">
        <f t="shared" si="173"/>
        <v>#DIV/0!</v>
      </c>
      <c r="BA136" s="130" t="s">
        <v>13</v>
      </c>
      <c r="BB136" s="148">
        <f t="shared" si="174"/>
        <v>453.77358713506032</v>
      </c>
      <c r="BC136" s="148">
        <f t="shared" si="174"/>
        <v>820.9907878439634</v>
      </c>
      <c r="BD136" s="130">
        <f t="shared" si="174"/>
        <v>1.0500541896415987E-86</v>
      </c>
      <c r="BE136" s="130" t="e">
        <f t="shared" si="174"/>
        <v>#DIV/0!</v>
      </c>
      <c r="BK136" s="130" t="s">
        <v>13</v>
      </c>
      <c r="BL136" s="148">
        <f t="shared" si="175"/>
        <v>480.43142174943677</v>
      </c>
      <c r="BM136" s="148">
        <f t="shared" si="175"/>
        <v>872.54356880988655</v>
      </c>
      <c r="BN136" s="130">
        <f t="shared" si="175"/>
        <v>1.1048108435068853E-86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407.64691802677208</v>
      </c>
      <c r="F137" s="148">
        <f t="shared" si="169"/>
        <v>658.26886607508197</v>
      </c>
      <c r="G137" s="130" t="e">
        <f t="shared" si="169"/>
        <v>#DIV/0!</v>
      </c>
      <c r="H137" s="130">
        <f t="shared" si="169"/>
        <v>3.845255541827897E-87</v>
      </c>
      <c r="N137" s="130" t="s">
        <v>14</v>
      </c>
      <c r="O137" s="148">
        <f t="shared" si="170"/>
        <v>361.46210996576656</v>
      </c>
      <c r="P137" s="148">
        <f t="shared" si="170"/>
        <v>673.85719903862662</v>
      </c>
      <c r="Q137" s="130" t="e">
        <f t="shared" si="170"/>
        <v>#DIV/0!</v>
      </c>
      <c r="R137" s="130">
        <f t="shared" si="170"/>
        <v>1.2703028289443853E-86</v>
      </c>
      <c r="W137" s="130" t="s">
        <v>14</v>
      </c>
      <c r="X137" s="148">
        <f t="shared" si="171"/>
        <v>389.16968033037512</v>
      </c>
      <c r="Y137" s="148">
        <f t="shared" si="171"/>
        <v>694.79723333145023</v>
      </c>
      <c r="Z137" s="130" t="e">
        <f t="shared" si="171"/>
        <v>#DIV/0!</v>
      </c>
      <c r="AA137" s="130">
        <f t="shared" si="171"/>
        <v>1.509923012859958E-86</v>
      </c>
      <c r="AG137" s="130" t="s">
        <v>14</v>
      </c>
      <c r="AH137" s="148">
        <f t="shared" si="172"/>
        <v>406.25525380220779</v>
      </c>
      <c r="AI137" s="148">
        <f t="shared" si="172"/>
        <v>729.50590503721321</v>
      </c>
      <c r="AJ137" s="130" t="e">
        <f t="shared" si="172"/>
        <v>#DIV/0!</v>
      </c>
      <c r="AK137" s="130">
        <f t="shared" si="172"/>
        <v>1.568353266802352E-86</v>
      </c>
      <c r="AQ137" s="130" t="s">
        <v>14</v>
      </c>
      <c r="AR137" s="148">
        <f t="shared" si="173"/>
        <v>426.4174322074403</v>
      </c>
      <c r="AS137" s="148">
        <f t="shared" si="173"/>
        <v>749.90919515356495</v>
      </c>
      <c r="AT137" s="130" t="e">
        <f t="shared" si="173"/>
        <v>#DIV/0!</v>
      </c>
      <c r="AU137" s="130">
        <f t="shared" si="173"/>
        <v>1.9146418674849346E-86</v>
      </c>
      <c r="BA137" s="130" t="s">
        <v>14</v>
      </c>
      <c r="BB137" s="148">
        <f t="shared" si="174"/>
        <v>456.51452856864876</v>
      </c>
      <c r="BC137" s="148">
        <f t="shared" si="174"/>
        <v>826.49012595712031</v>
      </c>
      <c r="BD137" s="130" t="e">
        <f t="shared" si="174"/>
        <v>#DIV/0!</v>
      </c>
      <c r="BE137" s="130">
        <f t="shared" si="174"/>
        <v>1.7429403069694603E-86</v>
      </c>
      <c r="BK137" s="130" t="s">
        <v>14</v>
      </c>
      <c r="BL137" s="148">
        <f t="shared" si="175"/>
        <v>484.55626336546624</v>
      </c>
      <c r="BM137" s="148">
        <f t="shared" si="175"/>
        <v>880.61063226923204</v>
      </c>
      <c r="BN137" s="130" t="e">
        <f t="shared" si="175"/>
        <v>#DIV/0!</v>
      </c>
      <c r="BO137" s="130">
        <f t="shared" si="175"/>
        <v>1.8400771814717373E-86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4.7129767937055936E-71</v>
      </c>
      <c r="H140" s="130">
        <f>'Mode Choice Q'!O38</f>
        <v>3.9632031926613343E-69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1.182798693075592E-48</v>
      </c>
      <c r="H141" s="130">
        <f>'Mode Choice Q'!O39</f>
        <v>3.7951766228044788E-47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4.2070734146363424E-65</v>
      </c>
      <c r="F142" s="130">
        <f>'Mode Choice Q'!M40</f>
        <v>1.182798693075592E-48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1.3498989107040497E-63</v>
      </c>
      <c r="F143" s="130">
        <f>'Mode Choice Q'!M41</f>
        <v>3.7951766228044788E-47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8.5951868919353669E-5</v>
      </c>
      <c r="F145" s="130" t="e">
        <f t="shared" si="176"/>
        <v>#DIV/0!</v>
      </c>
      <c r="G145" s="217">
        <f t="shared" si="176"/>
        <v>1.9099965069141377E-68</v>
      </c>
      <c r="H145" s="130">
        <f t="shared" si="176"/>
        <v>1.5733783921666547E-66</v>
      </c>
      <c r="N145" s="130" t="s">
        <v>11</v>
      </c>
      <c r="O145" s="130">
        <f t="shared" ref="O145:R148" si="177">O140*P122</f>
        <v>4.1731872727863824E-5</v>
      </c>
      <c r="P145" s="130" t="e">
        <f t="shared" si="177"/>
        <v>#DIV/0!</v>
      </c>
      <c r="Q145" s="149">
        <f t="shared" si="177"/>
        <v>2.6356103010063855E-84</v>
      </c>
      <c r="R145" s="130">
        <f t="shared" si="177"/>
        <v>2.2151007354675118E-84</v>
      </c>
      <c r="W145" s="130" t="s">
        <v>11</v>
      </c>
      <c r="X145" s="130">
        <f t="shared" ref="X145:AA148" si="178">X140*Z122</f>
        <v>3.7643204860002597E-5</v>
      </c>
      <c r="Y145" s="130" t="e">
        <f t="shared" si="178"/>
        <v>#DIV/0!</v>
      </c>
      <c r="Z145" s="149">
        <f t="shared" si="178"/>
        <v>2.6423772797163413E-84</v>
      </c>
      <c r="AA145" s="130">
        <f t="shared" si="178"/>
        <v>2.2058883093582952E-84</v>
      </c>
      <c r="AG145" s="130" t="s">
        <v>11</v>
      </c>
      <c r="AH145" s="130">
        <f t="shared" ref="AH145:AK148" si="179">AH140*AJ122</f>
        <v>4.4490550289201375E-5</v>
      </c>
      <c r="AI145" s="130" t="e">
        <f t="shared" si="179"/>
        <v>#DIV/0!</v>
      </c>
      <c r="AJ145" s="149">
        <f t="shared" si="179"/>
        <v>3.1031639052108955E-84</v>
      </c>
      <c r="AK145" s="130">
        <f t="shared" si="179"/>
        <v>2.5941423341273438E-84</v>
      </c>
      <c r="AQ145" s="130" t="s">
        <v>11</v>
      </c>
      <c r="AR145" s="130">
        <f t="shared" ref="AR145:AU148" si="180">AR140*AT122</f>
        <v>4.2211471614631258E-5</v>
      </c>
      <c r="AS145" s="130" t="e">
        <f t="shared" si="180"/>
        <v>#DIV/0!</v>
      </c>
      <c r="AT145" s="149">
        <f t="shared" si="180"/>
        <v>3.4627357400587317E-84</v>
      </c>
      <c r="AU145" s="130">
        <f t="shared" si="180"/>
        <v>2.8626233877936806E-84</v>
      </c>
      <c r="BA145" s="130" t="s">
        <v>11</v>
      </c>
      <c r="BB145" s="130">
        <f t="shared" ref="BB145:BE148" si="181">BB140*BD122</f>
        <v>5.1267174187618995E-5</v>
      </c>
      <c r="BC145" s="130" t="e">
        <f t="shared" si="181"/>
        <v>#DIV/0!</v>
      </c>
      <c r="BD145" s="149">
        <f t="shared" si="181"/>
        <v>3.5302079895395934E-84</v>
      </c>
      <c r="BE145" s="130">
        <f t="shared" si="181"/>
        <v>2.9562993725436958E-84</v>
      </c>
      <c r="BK145" s="130" t="s">
        <v>11</v>
      </c>
      <c r="BL145" s="130">
        <f t="shared" ref="BL145:BO148" si="182">BL140*BN122</f>
        <v>5.5064192524008102E-5</v>
      </c>
      <c r="BM145" s="130" t="e">
        <f t="shared" si="182"/>
        <v>#DIV/0!</v>
      </c>
      <c r="BN145" s="149">
        <f t="shared" si="182"/>
        <v>3.7680288020445458E-84</v>
      </c>
      <c r="BO145" s="130">
        <f t="shared" si="182"/>
        <v>3.1582188716630014E-84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5.1933408009305418E-5</v>
      </c>
      <c r="G146" s="130">
        <f t="shared" si="176"/>
        <v>7.4084545879259206E-46</v>
      </c>
      <c r="H146" s="130">
        <f t="shared" si="176"/>
        <v>2.5294222791986553E-44</v>
      </c>
      <c r="N146" s="130" t="s">
        <v>12</v>
      </c>
      <c r="O146" s="130" t="e">
        <f t="shared" si="177"/>
        <v>#DIV/0!</v>
      </c>
      <c r="P146" s="130">
        <f t="shared" si="177"/>
        <v>2.1483083227682786E-5</v>
      </c>
      <c r="Q146" s="130">
        <f t="shared" si="177"/>
        <v>8.1112210480163269E-85</v>
      </c>
      <c r="R146" s="130">
        <f t="shared" si="177"/>
        <v>7.4049394458016792E-85</v>
      </c>
      <c r="W146" s="130" t="s">
        <v>12</v>
      </c>
      <c r="X146" s="130" t="e">
        <f t="shared" si="178"/>
        <v>#DIV/0!</v>
      </c>
      <c r="Y146" s="130">
        <f t="shared" si="178"/>
        <v>1.8116900418405175E-5</v>
      </c>
      <c r="Z146" s="130">
        <f t="shared" si="178"/>
        <v>7.9387924263618158E-85</v>
      </c>
      <c r="AA146" s="130">
        <f t="shared" si="178"/>
        <v>7.1988997989374082E-85</v>
      </c>
      <c r="AG146" s="130" t="s">
        <v>12</v>
      </c>
      <c r="AH146" s="130" t="e">
        <f t="shared" si="179"/>
        <v>#DIV/0!</v>
      </c>
      <c r="AI146" s="130">
        <f t="shared" si="179"/>
        <v>2.1910821723210094E-5</v>
      </c>
      <c r="AJ146" s="130">
        <f t="shared" si="179"/>
        <v>9.4852149847404684E-85</v>
      </c>
      <c r="AK146" s="130">
        <f t="shared" si="179"/>
        <v>8.6130953313414019E-85</v>
      </c>
      <c r="AQ146" s="130" t="s">
        <v>12</v>
      </c>
      <c r="AR146" s="130" t="e">
        <f t="shared" si="180"/>
        <v>#DIV/0!</v>
      </c>
      <c r="AS146" s="130">
        <f t="shared" si="180"/>
        <v>2.0012916043613479E-5</v>
      </c>
      <c r="AT146" s="130">
        <f t="shared" si="180"/>
        <v>1.0404157035410999E-84</v>
      </c>
      <c r="AU146" s="130">
        <f t="shared" si="180"/>
        <v>9.3427505560931431E-85</v>
      </c>
      <c r="BA146" s="130" t="s">
        <v>12</v>
      </c>
      <c r="BB146" s="130" t="e">
        <f t="shared" si="181"/>
        <v>#DIV/0!</v>
      </c>
      <c r="BC146" s="130">
        <f t="shared" si="181"/>
        <v>2.5468316947520842E-5</v>
      </c>
      <c r="BD146" s="130">
        <f t="shared" si="181"/>
        <v>1.0795915843619832E-84</v>
      </c>
      <c r="BE146" s="130">
        <f t="shared" si="181"/>
        <v>9.8204321081993843E-85</v>
      </c>
      <c r="BK146" s="130" t="s">
        <v>12</v>
      </c>
      <c r="BL146" s="130" t="e">
        <f t="shared" si="182"/>
        <v>#DIV/0!</v>
      </c>
      <c r="BM146" s="130">
        <f t="shared" si="182"/>
        <v>2.7466189800410209E-5</v>
      </c>
      <c r="BN146" s="130">
        <f t="shared" si="182"/>
        <v>1.1526170501642648E-84</v>
      </c>
      <c r="BO146" s="130">
        <f t="shared" si="182"/>
        <v>1.0493878692424005E-84</v>
      </c>
    </row>
    <row r="147" spans="4:67" x14ac:dyDescent="0.3">
      <c r="D147" s="130" t="s">
        <v>13</v>
      </c>
      <c r="E147" s="130">
        <f t="shared" si="176"/>
        <v>1.6644280212181162E-62</v>
      </c>
      <c r="F147" s="130">
        <f t="shared" si="176"/>
        <v>7.5514598998943455E-46</v>
      </c>
      <c r="G147" s="130">
        <f t="shared" si="176"/>
        <v>1.5434137828329355E-6</v>
      </c>
      <c r="H147" s="130" t="e">
        <f t="shared" si="176"/>
        <v>#DIV/0!</v>
      </c>
      <c r="N147" s="130" t="s">
        <v>13</v>
      </c>
      <c r="O147" s="130">
        <f t="shared" si="177"/>
        <v>1.1142346936829783E-84</v>
      </c>
      <c r="P147" s="130">
        <f t="shared" si="177"/>
        <v>5.6010829374338089E-85</v>
      </c>
      <c r="Q147" s="130">
        <f t="shared" si="177"/>
        <v>6.1196164672215977E-6</v>
      </c>
      <c r="R147" s="130" t="e">
        <f t="shared" si="177"/>
        <v>#DIV/0!</v>
      </c>
      <c r="W147" s="130" t="s">
        <v>13</v>
      </c>
      <c r="X147" s="130">
        <f t="shared" si="178"/>
        <v>1.2117010461149943E-84</v>
      </c>
      <c r="Y147" s="130">
        <f t="shared" si="178"/>
        <v>5.8331722246560857E-85</v>
      </c>
      <c r="Z147" s="130">
        <f t="shared" si="178"/>
        <v>7.396698621847087E-6</v>
      </c>
      <c r="AA147" s="130" t="e">
        <f t="shared" si="178"/>
        <v>#DIV/0!</v>
      </c>
      <c r="AG147" s="130" t="s">
        <v>13</v>
      </c>
      <c r="AH147" s="130">
        <f t="shared" si="179"/>
        <v>1.2520460181600226E-84</v>
      </c>
      <c r="AI147" s="130">
        <f t="shared" si="179"/>
        <v>6.0623407888175454E-85</v>
      </c>
      <c r="AJ147" s="130">
        <f t="shared" si="179"/>
        <v>7.5943644468505774E-6</v>
      </c>
      <c r="AK147" s="130" t="e">
        <f t="shared" si="179"/>
        <v>#DIV/0!</v>
      </c>
      <c r="AQ147" s="130" t="s">
        <v>13</v>
      </c>
      <c r="AR147" s="130">
        <f t="shared" si="180"/>
        <v>1.3210502190645042E-84</v>
      </c>
      <c r="AS147" s="130">
        <f t="shared" si="180"/>
        <v>6.2644549322056298E-85</v>
      </c>
      <c r="AT147" s="130">
        <f t="shared" si="180"/>
        <v>9.424154327158681E-6</v>
      </c>
      <c r="AU147" s="130" t="e">
        <f t="shared" si="180"/>
        <v>#DIV/0!</v>
      </c>
      <c r="BA147" s="130" t="s">
        <v>13</v>
      </c>
      <c r="BB147" s="130">
        <f t="shared" si="181"/>
        <v>1.3996835542518609E-84</v>
      </c>
      <c r="BC147" s="130">
        <f t="shared" si="181"/>
        <v>6.8328700200282486E-85</v>
      </c>
      <c r="BD147" s="130">
        <f t="shared" si="181"/>
        <v>8.3815623284803516E-6</v>
      </c>
      <c r="BE147" s="130" t="e">
        <f t="shared" si="181"/>
        <v>#DIV/0!</v>
      </c>
      <c r="BK147" s="130" t="s">
        <v>13</v>
      </c>
      <c r="BL147" s="130">
        <f t="shared" si="182"/>
        <v>1.4819107568911435E-84</v>
      </c>
      <c r="BM147" s="130">
        <f t="shared" si="182"/>
        <v>7.2619289774816028E-85</v>
      </c>
      <c r="BN147" s="130">
        <f t="shared" si="182"/>
        <v>8.8186314929084945E-6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5.5028213059620267E-61</v>
      </c>
      <c r="F148" s="130">
        <f t="shared" si="176"/>
        <v>2.4982466120481633E-44</v>
      </c>
      <c r="G148" s="130" t="e">
        <f t="shared" si="176"/>
        <v>#DIV/0!</v>
      </c>
      <c r="H148" s="130">
        <f t="shared" si="176"/>
        <v>3.0692938812772501E-6</v>
      </c>
      <c r="N148" s="130" t="s">
        <v>14</v>
      </c>
      <c r="O148" s="130">
        <f t="shared" si="177"/>
        <v>1.1149449530513912E-84</v>
      </c>
      <c r="P148" s="130">
        <f t="shared" si="177"/>
        <v>5.6083195101165293E-85</v>
      </c>
      <c r="Q148" s="130" t="e">
        <f t="shared" si="177"/>
        <v>#DIV/0!</v>
      </c>
      <c r="R148" s="130">
        <f t="shared" si="177"/>
        <v>1.0139593215161899E-5</v>
      </c>
      <c r="W148" s="130" t="s">
        <v>14</v>
      </c>
      <c r="X148" s="130">
        <f t="shared" si="178"/>
        <v>1.20041010939174E-84</v>
      </c>
      <c r="Y148" s="130">
        <f t="shared" si="178"/>
        <v>5.7825973883294471E-85</v>
      </c>
      <c r="Z148" s="130" t="e">
        <f t="shared" si="178"/>
        <v>#DIV/0!</v>
      </c>
      <c r="AA148" s="130">
        <f t="shared" si="178"/>
        <v>1.2052248320452983E-5</v>
      </c>
      <c r="AG148" s="130" t="s">
        <v>14</v>
      </c>
      <c r="AH148" s="130">
        <f t="shared" si="179"/>
        <v>1.2531112733234525E-84</v>
      </c>
      <c r="AI148" s="130">
        <f t="shared" si="179"/>
        <v>6.0714676726795615E-85</v>
      </c>
      <c r="AJ148" s="130" t="e">
        <f t="shared" si="179"/>
        <v>#DIV/0!</v>
      </c>
      <c r="AK148" s="130">
        <f t="shared" si="179"/>
        <v>1.251864026490517E-5</v>
      </c>
      <c r="AQ148" s="130" t="s">
        <v>14</v>
      </c>
      <c r="AR148" s="130">
        <f t="shared" si="180"/>
        <v>1.3153023534827663E-84</v>
      </c>
      <c r="AS148" s="130">
        <f t="shared" si="180"/>
        <v>6.2412783836037078E-85</v>
      </c>
      <c r="AT148" s="130" t="e">
        <f t="shared" si="180"/>
        <v>#DIV/0!</v>
      </c>
      <c r="AU148" s="130">
        <f t="shared" si="180"/>
        <v>1.5282725698680697E-5</v>
      </c>
      <c r="BA148" s="130" t="s">
        <v>14</v>
      </c>
      <c r="BB148" s="130">
        <f t="shared" si="181"/>
        <v>1.4081381024153693E-84</v>
      </c>
      <c r="BC148" s="130">
        <f t="shared" si="181"/>
        <v>6.8786394282600616E-85</v>
      </c>
      <c r="BD148" s="130" t="e">
        <f t="shared" si="181"/>
        <v>#DIV/0!</v>
      </c>
      <c r="BE148" s="130">
        <f t="shared" si="181"/>
        <v>1.3912198972008633E-5</v>
      </c>
      <c r="BK148" s="130" t="s">
        <v>14</v>
      </c>
      <c r="BL148" s="130">
        <f t="shared" si="182"/>
        <v>1.4946340028832724E-84</v>
      </c>
      <c r="BM148" s="130">
        <f t="shared" si="182"/>
        <v>7.3290688246969209E-85</v>
      </c>
      <c r="BN148" s="130" t="e">
        <f t="shared" si="182"/>
        <v>#DIV/0!</v>
      </c>
      <c r="BO148" s="130">
        <f t="shared" si="182"/>
        <v>1.4687548259755863E-5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1.9200650503470235E-46</v>
      </c>
      <c r="H151" s="130">
        <f>'Mode Choice Q'!T38</f>
        <v>1.6146075549991598E-44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6.8913232331812926E-27</v>
      </c>
      <c r="H152" s="130">
        <f>'Mode Choice Q'!T39</f>
        <v>2.2111783677028081E-25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1.7139601957038522E-40</v>
      </c>
      <c r="F153" s="130">
        <f>'Mode Choice Q'!R40</f>
        <v>6.8913232331812926E-27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5.4994833061897561E-39</v>
      </c>
      <c r="F154" s="130">
        <f>'Mode Choice Q'!R41</f>
        <v>2.2111783677028081E-25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1246.7269022556557</v>
      </c>
      <c r="F156" s="130" t="e">
        <f t="shared" si="183"/>
        <v>#DIV/0!</v>
      </c>
      <c r="G156" s="130">
        <f t="shared" si="183"/>
        <v>7.7813188982992893E-44</v>
      </c>
      <c r="H156" s="130">
        <f t="shared" si="183"/>
        <v>6.4099379097411682E-42</v>
      </c>
      <c r="N156" s="130" t="s">
        <v>11</v>
      </c>
      <c r="O156" s="148">
        <f t="shared" ref="O156:R159" si="184">O151*P122</f>
        <v>605.31840744677299</v>
      </c>
      <c r="P156" s="130" t="e">
        <f t="shared" si="184"/>
        <v>#DIV/0!</v>
      </c>
      <c r="Q156" s="130">
        <f t="shared" si="184"/>
        <v>1.0737466885165991E-59</v>
      </c>
      <c r="R156" s="130">
        <f t="shared" si="184"/>
        <v>9.0243124278681498E-60</v>
      </c>
      <c r="W156" s="130" t="s">
        <v>11</v>
      </c>
      <c r="X156" s="148">
        <f t="shared" ref="X156:AA159" si="185">X151*Z122</f>
        <v>546.0125157967185</v>
      </c>
      <c r="Y156" s="130" t="e">
        <f t="shared" si="185"/>
        <v>#DIV/0!</v>
      </c>
      <c r="Z156" s="130">
        <f t="shared" si="185"/>
        <v>1.0765035532087361E-59</v>
      </c>
      <c r="AA156" s="130">
        <f t="shared" si="185"/>
        <v>8.9867810370392456E-60</v>
      </c>
      <c r="AG156" s="130" t="s">
        <v>11</v>
      </c>
      <c r="AH156" s="148">
        <f t="shared" ref="AH156:AK159" si="186">AH151*AJ122</f>
        <v>645.33286639467053</v>
      </c>
      <c r="AI156" s="130" t="e">
        <f t="shared" si="186"/>
        <v>#DIV/0!</v>
      </c>
      <c r="AJ156" s="130">
        <f t="shared" si="186"/>
        <v>1.2642278586755165E-59</v>
      </c>
      <c r="AK156" s="130">
        <f t="shared" si="186"/>
        <v>1.0568526537274326E-59</v>
      </c>
      <c r="AQ156" s="130" t="s">
        <v>11</v>
      </c>
      <c r="AR156" s="148">
        <f t="shared" ref="AR156:AU159" si="187">AR151*AT122</f>
        <v>612.27496164323657</v>
      </c>
      <c r="AS156" s="130" t="e">
        <f t="shared" si="187"/>
        <v>#DIV/0!</v>
      </c>
      <c r="AT156" s="130">
        <f t="shared" si="187"/>
        <v>1.4107172948430247E-59</v>
      </c>
      <c r="AU156" s="130">
        <f t="shared" si="187"/>
        <v>1.1662317384098681E-59</v>
      </c>
      <c r="BA156" s="130" t="s">
        <v>11</v>
      </c>
      <c r="BB156" s="148">
        <f t="shared" ref="BB156:BE159" si="188">BB151*BD122</f>
        <v>743.62740526680295</v>
      </c>
      <c r="BC156" s="130" t="e">
        <f t="shared" si="188"/>
        <v>#DIV/0!</v>
      </c>
      <c r="BD156" s="130">
        <f t="shared" si="188"/>
        <v>1.4382054650095995E-59</v>
      </c>
      <c r="BE156" s="130">
        <f t="shared" si="188"/>
        <v>1.2043953008987735E-59</v>
      </c>
      <c r="BK156" s="130" t="s">
        <v>11</v>
      </c>
      <c r="BL156" s="148">
        <f t="shared" ref="BL156:BO159" si="189">BL151*BN122</f>
        <v>798.70293728084152</v>
      </c>
      <c r="BM156" s="130" t="e">
        <f t="shared" si="189"/>
        <v>#DIV/0!</v>
      </c>
      <c r="BN156" s="130">
        <f t="shared" si="189"/>
        <v>1.5350935784723571E-59</v>
      </c>
      <c r="BO156" s="130">
        <f t="shared" si="189"/>
        <v>1.2866572322030704E-59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753.29108843195206</v>
      </c>
      <c r="G157" s="130">
        <f t="shared" si="183"/>
        <v>4.3163773787226872E-24</v>
      </c>
      <c r="H157" s="130">
        <f t="shared" si="183"/>
        <v>1.4737137114890324E-22</v>
      </c>
      <c r="N157" s="130" t="s">
        <v>12</v>
      </c>
      <c r="O157" s="130" t="e">
        <f t="shared" si="184"/>
        <v>#DIV/0!</v>
      </c>
      <c r="P157" s="148">
        <f t="shared" si="184"/>
        <v>311.61088339428272</v>
      </c>
      <c r="Q157" s="130">
        <f t="shared" si="184"/>
        <v>4.7258292036421515E-63</v>
      </c>
      <c r="R157" s="130">
        <f t="shared" si="184"/>
        <v>4.314329356457315E-63</v>
      </c>
      <c r="W157" s="130" t="s">
        <v>12</v>
      </c>
      <c r="X157" s="130" t="e">
        <f t="shared" si="185"/>
        <v>#DIV/0!</v>
      </c>
      <c r="Y157" s="148">
        <f t="shared" si="185"/>
        <v>262.78459585684038</v>
      </c>
      <c r="Z157" s="130">
        <f t="shared" si="185"/>
        <v>4.6253673606058396E-63</v>
      </c>
      <c r="AA157" s="130">
        <f t="shared" si="185"/>
        <v>4.1942847695208736E-63</v>
      </c>
      <c r="AG157" s="130" t="s">
        <v>12</v>
      </c>
      <c r="AH157" s="130" t="e">
        <f t="shared" si="186"/>
        <v>#DIV/0!</v>
      </c>
      <c r="AI157" s="148">
        <f t="shared" si="186"/>
        <v>317.8152056063409</v>
      </c>
      <c r="AJ157" s="130">
        <f t="shared" si="186"/>
        <v>5.5263573403258611E-63</v>
      </c>
      <c r="AK157" s="130">
        <f t="shared" si="186"/>
        <v>5.0182355048210175E-63</v>
      </c>
      <c r="AQ157" s="130" t="s">
        <v>12</v>
      </c>
      <c r="AR157" s="130" t="e">
        <f t="shared" si="187"/>
        <v>#DIV/0!</v>
      </c>
      <c r="AS157" s="148">
        <f t="shared" si="187"/>
        <v>290.28619316663446</v>
      </c>
      <c r="AT157" s="130">
        <f t="shared" si="187"/>
        <v>6.0617592426788574E-63</v>
      </c>
      <c r="AU157" s="130">
        <f t="shared" si="187"/>
        <v>5.4433534925209274E-63</v>
      </c>
      <c r="BA157" s="130" t="s">
        <v>12</v>
      </c>
      <c r="BB157" s="130" t="e">
        <f t="shared" si="188"/>
        <v>#DIV/0!</v>
      </c>
      <c r="BC157" s="148">
        <f t="shared" si="188"/>
        <v>369.41646869179721</v>
      </c>
      <c r="BD157" s="130">
        <f t="shared" si="188"/>
        <v>6.2900091209225428E-63</v>
      </c>
      <c r="BE157" s="130">
        <f t="shared" si="188"/>
        <v>5.7216644170563726E-63</v>
      </c>
      <c r="BK157" s="130" t="s">
        <v>12</v>
      </c>
      <c r="BL157" s="130" t="e">
        <f t="shared" si="189"/>
        <v>#DIV/0!</v>
      </c>
      <c r="BM157" s="148">
        <f t="shared" si="189"/>
        <v>398.39549921550207</v>
      </c>
      <c r="BN157" s="130">
        <f t="shared" si="189"/>
        <v>6.71547635557816E-63</v>
      </c>
      <c r="BO157" s="130">
        <f t="shared" si="189"/>
        <v>6.1140336443258112E-63</v>
      </c>
    </row>
    <row r="158" spans="4:67" x14ac:dyDescent="0.3">
      <c r="D158" s="130" t="s">
        <v>13</v>
      </c>
      <c r="E158" s="130">
        <f t="shared" si="183"/>
        <v>6.7808737709621587E-38</v>
      </c>
      <c r="F158" s="130">
        <f t="shared" si="183"/>
        <v>4.399696360609096E-24</v>
      </c>
      <c r="G158" s="148">
        <f t="shared" si="183"/>
        <v>22.387127918945293</v>
      </c>
      <c r="H158" s="130" t="e">
        <f t="shared" si="183"/>
        <v>#DIV/0!</v>
      </c>
      <c r="N158" s="130" t="s">
        <v>13</v>
      </c>
      <c r="O158" s="130">
        <f t="shared" si="184"/>
        <v>4.5393881338055458E-60</v>
      </c>
      <c r="P158" s="130">
        <f t="shared" si="184"/>
        <v>3.2633509999360558E-63</v>
      </c>
      <c r="Q158" s="148">
        <f t="shared" si="184"/>
        <v>88.764683969006271</v>
      </c>
      <c r="R158" s="130" t="e">
        <f t="shared" si="184"/>
        <v>#DIV/0!</v>
      </c>
      <c r="W158" s="130" t="s">
        <v>13</v>
      </c>
      <c r="X158" s="130">
        <f t="shared" si="185"/>
        <v>4.9364657029959068E-60</v>
      </c>
      <c r="Y158" s="130">
        <f t="shared" si="185"/>
        <v>3.3985728518514048E-63</v>
      </c>
      <c r="Z158" s="148">
        <f t="shared" si="185"/>
        <v>107.28868697883155</v>
      </c>
      <c r="AA158" s="130" t="e">
        <f t="shared" si="185"/>
        <v>#DIV/0!</v>
      </c>
      <c r="AG158" s="130" t="s">
        <v>13</v>
      </c>
      <c r="AH158" s="130">
        <f t="shared" si="186"/>
        <v>5.100830973973572E-60</v>
      </c>
      <c r="AI158" s="130">
        <f t="shared" si="186"/>
        <v>3.5320930070364031E-63</v>
      </c>
      <c r="AJ158" s="148">
        <f t="shared" si="186"/>
        <v>110.15581837209577</v>
      </c>
      <c r="AK158" s="130" t="e">
        <f t="shared" si="186"/>
        <v>#DIV/0!</v>
      </c>
      <c r="AQ158" s="130" t="s">
        <v>13</v>
      </c>
      <c r="AR158" s="130">
        <f t="shared" si="187"/>
        <v>5.3819538402282279E-60</v>
      </c>
      <c r="AS158" s="130">
        <f t="shared" si="187"/>
        <v>3.6498504834555817E-63</v>
      </c>
      <c r="AT158" s="148">
        <f t="shared" si="187"/>
        <v>136.69681507102391</v>
      </c>
      <c r="AU158" s="130" t="e">
        <f t="shared" si="187"/>
        <v>#DIV/0!</v>
      </c>
      <c r="BA158" s="130" t="s">
        <v>13</v>
      </c>
      <c r="BB158" s="130">
        <f t="shared" si="188"/>
        <v>5.7023057649122388E-60</v>
      </c>
      <c r="BC158" s="130">
        <f t="shared" si="188"/>
        <v>3.9810253590903533E-63</v>
      </c>
      <c r="BD158" s="148">
        <f t="shared" si="188"/>
        <v>121.57407825132356</v>
      </c>
      <c r="BE158" s="130" t="e">
        <f t="shared" si="188"/>
        <v>#DIV/0!</v>
      </c>
      <c r="BK158" s="130" t="s">
        <v>13</v>
      </c>
      <c r="BL158" s="130">
        <f t="shared" si="189"/>
        <v>6.0372990926671032E-60</v>
      </c>
      <c r="BM158" s="130">
        <f t="shared" si="189"/>
        <v>4.231007370333063E-63</v>
      </c>
      <c r="BN158" s="148">
        <f t="shared" si="189"/>
        <v>127.91374127773474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2.241847420507937E-36</v>
      </c>
      <c r="F159" s="130">
        <f t="shared" si="183"/>
        <v>1.4555498767974782E-22</v>
      </c>
      <c r="G159" s="130" t="e">
        <f t="shared" si="183"/>
        <v>#DIV/0!</v>
      </c>
      <c r="H159" s="148">
        <f t="shared" si="183"/>
        <v>44.519930756914583</v>
      </c>
      <c r="N159" s="130" t="s">
        <v>14</v>
      </c>
      <c r="O159" s="130">
        <f t="shared" si="184"/>
        <v>4.5422817279174297E-60</v>
      </c>
      <c r="P159" s="130">
        <f t="shared" si="184"/>
        <v>3.2675672340043703E-63</v>
      </c>
      <c r="Q159" s="130" t="e">
        <f t="shared" si="184"/>
        <v>#DIV/0!</v>
      </c>
      <c r="R159" s="148">
        <f t="shared" si="184"/>
        <v>147.07421488568508</v>
      </c>
      <c r="W159" s="130" t="s">
        <v>14</v>
      </c>
      <c r="X159" s="130">
        <f t="shared" si="185"/>
        <v>4.8904664674024825E-60</v>
      </c>
      <c r="Y159" s="130">
        <f t="shared" si="185"/>
        <v>3.3691065067639036E-63</v>
      </c>
      <c r="Z159" s="130" t="e">
        <f t="shared" si="185"/>
        <v>#DIV/0!</v>
      </c>
      <c r="AA159" s="148">
        <f t="shared" si="185"/>
        <v>174.81716689456329</v>
      </c>
      <c r="AG159" s="130" t="s">
        <v>14</v>
      </c>
      <c r="AH159" s="130">
        <f t="shared" si="186"/>
        <v>5.1051708196773209E-60</v>
      </c>
      <c r="AI159" s="130">
        <f t="shared" si="186"/>
        <v>3.537410590423422E-63</v>
      </c>
      <c r="AJ159" s="130" t="e">
        <f t="shared" si="186"/>
        <v>#DIV/0!</v>
      </c>
      <c r="AK159" s="148">
        <f t="shared" si="186"/>
        <v>181.58215515432337</v>
      </c>
      <c r="AQ159" s="130" t="s">
        <v>14</v>
      </c>
      <c r="AR159" s="130">
        <f t="shared" si="187"/>
        <v>5.3585370565251398E-60</v>
      </c>
      <c r="AS159" s="130">
        <f t="shared" si="187"/>
        <v>3.6363471638475707E-63</v>
      </c>
      <c r="AT159" s="130" t="e">
        <f t="shared" si="187"/>
        <v>#DIV/0!</v>
      </c>
      <c r="AU159" s="148">
        <f t="shared" si="187"/>
        <v>221.67505498008853</v>
      </c>
      <c r="BA159" s="130" t="s">
        <v>14</v>
      </c>
      <c r="BB159" s="130">
        <f t="shared" si="188"/>
        <v>5.7367495637166541E-60</v>
      </c>
      <c r="BC159" s="130">
        <f t="shared" si="188"/>
        <v>4.0076919244292705E-63</v>
      </c>
      <c r="BD159" s="130" t="e">
        <f t="shared" si="188"/>
        <v>#DIV/0!</v>
      </c>
      <c r="BE159" s="148">
        <f t="shared" si="188"/>
        <v>201.79564384121443</v>
      </c>
      <c r="BK159" s="130" t="s">
        <v>14</v>
      </c>
      <c r="BL159" s="130">
        <f t="shared" si="189"/>
        <v>6.0891335510694471E-60</v>
      </c>
      <c r="BM159" s="130">
        <f t="shared" si="189"/>
        <v>4.2701249641971606E-63</v>
      </c>
      <c r="BN159" s="130" t="e">
        <f t="shared" si="189"/>
        <v>#DIV/0!</v>
      </c>
      <c r="BO159" s="148">
        <f t="shared" si="189"/>
        <v>213.04204054942576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-297.19177812146199</v>
      </c>
      <c r="J28" s="206">
        <f t="shared" si="7"/>
        <v>-301.62368116874006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-295.78129894034015</v>
      </c>
      <c r="J29" s="206">
        <f t="shared" si="10"/>
        <v>-299.24973157996783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-310.8937362104341</v>
      </c>
      <c r="H30" s="206">
        <f t="shared" si="10"/>
        <v>-295.78129894034015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-314.36216885006172</v>
      </c>
      <c r="H31" s="206">
        <f t="shared" si="10"/>
        <v>-299.24973157996783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8.5359270496454394E-130</v>
      </c>
      <c r="J33" s="206">
        <f t="shared" si="13"/>
        <v>1.0150785650414299E-131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3.497953404485417E-129</v>
      </c>
      <c r="J34" s="206">
        <f t="shared" si="16"/>
        <v>1.0901665789159819E-130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9.5623779603618438E-136</v>
      </c>
      <c r="H35" s="206">
        <f t="shared" si="16"/>
        <v>3.497953404485417E-129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2.9801954634336839E-137</v>
      </c>
      <c r="H36" s="206">
        <f t="shared" si="16"/>
        <v>1.0901665789159819E-130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4.7129767937055936E-71</v>
      </c>
      <c r="O38" s="206">
        <f t="shared" si="20"/>
        <v>3.9632031926613343E-69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1.9200650503470235E-46</v>
      </c>
      <c r="T38" s="206">
        <f t="shared" si="21"/>
        <v>1.6146075549991598E-44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1.182798693075592E-48</v>
      </c>
      <c r="O39" s="206">
        <f t="shared" si="20"/>
        <v>3.7951766228044788E-47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6.8913232331812926E-27</v>
      </c>
      <c r="T39" s="206">
        <f t="shared" si="21"/>
        <v>2.2111783677028081E-25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4.2070734146363424E-65</v>
      </c>
      <c r="M40" s="206">
        <f t="shared" si="20"/>
        <v>1.182798693075592E-48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1.7139601957038522E-40</v>
      </c>
      <c r="R40" s="206">
        <f t="shared" si="21"/>
        <v>6.8913232331812926E-27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1.3498989107040497E-63</v>
      </c>
      <c r="M41" s="206">
        <f t="shared" si="20"/>
        <v>3.7951766228044788E-47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5.4994833061897561E-39</v>
      </c>
      <c r="R41" s="206">
        <f t="shared" si="21"/>
        <v>2.2111783677028081E-25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14.215791616624244</v>
      </c>
      <c r="J46">
        <f>'Trip Length Frequency'!L28</f>
        <v>14.419848113114785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14.150849437835079</v>
      </c>
      <c r="J47">
        <f>'Trip Length Frequency'!L29</f>
        <v>14.310545217549969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14.846665878283257</v>
      </c>
      <c r="H48">
        <f>'Trip Length Frequency'!J30</f>
        <v>14.150849437835081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15.006361657998145</v>
      </c>
      <c r="H49">
        <f>'Trip Length Frequency'!J31</f>
        <v>14.310545217549969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2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Gravity!AR134</f>
        <v>5.2883139064978298E-86</v>
      </c>
      <c r="G25" s="4" t="e">
        <f>Gravity!AS134</f>
        <v>#DIV/0!</v>
      </c>
      <c r="H25" s="4">
        <f>Gravity!AT134</f>
        <v>1122.6094736156963</v>
      </c>
      <c r="I25" s="4">
        <f>Gravity!AU134</f>
        <v>928.05468732550139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Gravity!AR135</f>
        <v>#DIV/0!</v>
      </c>
      <c r="G26" s="4">
        <f>Gravity!AS135</f>
        <v>2.5072469206766653E-86</v>
      </c>
      <c r="H26" s="4">
        <f>Gravity!AT135</f>
        <v>1250.0921364400663</v>
      </c>
      <c r="I26" s="4">
        <f>Gravity!AU135</f>
        <v>1122.560815176289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Gravity!AR136</f>
        <v>428.28087453729569</v>
      </c>
      <c r="G27" s="4">
        <f>Gravity!AS136</f>
        <v>752.69393024151805</v>
      </c>
      <c r="H27" s="4">
        <f>Gravity!AT136</f>
        <v>1.1806716155335423E-86</v>
      </c>
      <c r="I27" s="4" t="e">
        <f>Gravity!AU136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Gravity!AR137</f>
        <v>426.4174322074403</v>
      </c>
      <c r="G28" s="4">
        <f>Gravity!AS137</f>
        <v>749.90919515356495</v>
      </c>
      <c r="H28" s="4" t="e">
        <f>Gravity!AT137</f>
        <v>#DIV/0!</v>
      </c>
      <c r="I28" s="4">
        <f>Gravity!AU137</f>
        <v>1.9146418674849346E-86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1122.6094736156963</v>
      </c>
      <c r="D36" s="31">
        <f>E36-H36</f>
        <v>0</v>
      </c>
      <c r="E36">
        <f>W6*G66+(W6*0.17/X6^3.8)*(G66^4.8/4.8)</f>
        <v>3209.4279775272544</v>
      </c>
      <c r="F36" s="258"/>
      <c r="G36" s="32" t="s">
        <v>62</v>
      </c>
      <c r="H36" s="33">
        <f>W6*G66+0.17*W6/X6^3.8*G66^4.8/4.8</f>
        <v>3209.4279775272544</v>
      </c>
      <c r="I36" s="32" t="s">
        <v>63</v>
      </c>
      <c r="J36" s="33">
        <f>W6*(1+0.17*(G66/X6)^3.8)</f>
        <v>2.5167985773538315</v>
      </c>
      <c r="K36" s="34">
        <v>1</v>
      </c>
      <c r="L36" s="35" t="s">
        <v>61</v>
      </c>
      <c r="M36" s="36" t="s">
        <v>64</v>
      </c>
      <c r="N36" s="37">
        <f>J36+J54+J51</f>
        <v>15.055829050409612</v>
      </c>
      <c r="O36" s="38" t="s">
        <v>65</v>
      </c>
      <c r="P36" s="39">
        <v>0</v>
      </c>
      <c r="Q36" s="39">
        <f>IF(P36&lt;=0,0,P36)</f>
        <v>0</v>
      </c>
      <c r="R36" s="40">
        <f>G58</f>
        <v>1122.6094729316342</v>
      </c>
      <c r="S36" s="40" t="s">
        <v>39</v>
      </c>
      <c r="T36" s="40">
        <f>I58</f>
        <v>1122.6094736156963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928.05468732550139</v>
      </c>
      <c r="D37" s="31">
        <f t="shared" ref="D37:D54" si="1">E37-H37</f>
        <v>0</v>
      </c>
      <c r="E37">
        <f t="shared" ref="E37:E54" si="2">W7*G67+(W7*0.17/X7^3.8)*(G67^4.8/4.8)</f>
        <v>527.66835546046354</v>
      </c>
      <c r="F37" s="258"/>
      <c r="G37" s="44" t="s">
        <v>67</v>
      </c>
      <c r="H37" s="33">
        <f t="shared" ref="H37:H53" si="3">W7*G67+0.17*W7/X7^3.8*G67^4.8/4.8</f>
        <v>527.66835546046354</v>
      </c>
      <c r="I37" s="44" t="s">
        <v>68</v>
      </c>
      <c r="J37" s="33">
        <f t="shared" ref="J37:J54" si="4">W7*(1+0.17*(G67/X7)^3.8)</f>
        <v>2.5002466085832253</v>
      </c>
      <c r="K37" s="34">
        <v>2</v>
      </c>
      <c r="L37" s="45"/>
      <c r="M37" s="46" t="s">
        <v>69</v>
      </c>
      <c r="N37" s="47">
        <f>J36+J47+J39+J40+J51</f>
        <v>14.132821920785531</v>
      </c>
      <c r="O37" s="48" t="s">
        <v>70</v>
      </c>
      <c r="P37" s="39">
        <v>644.90318447605466</v>
      </c>
      <c r="Q37" s="39">
        <f t="shared" ref="Q37:Q60" si="5">IF(P37&lt;=0,0,P37)</f>
        <v>644.90318447605466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1250.0921364400663</v>
      </c>
      <c r="D38" s="31">
        <f t="shared" si="1"/>
        <v>0</v>
      </c>
      <c r="E38">
        <f t="shared" si="2"/>
        <v>2455.1386714687483</v>
      </c>
      <c r="F38" s="258"/>
      <c r="G38" s="44" t="s">
        <v>72</v>
      </c>
      <c r="H38" s="33">
        <f t="shared" si="3"/>
        <v>2455.1386714687483</v>
      </c>
      <c r="I38" s="44" t="s">
        <v>73</v>
      </c>
      <c r="J38" s="33">
        <f t="shared" si="4"/>
        <v>2.5282302011504592</v>
      </c>
      <c r="K38" s="34">
        <v>3</v>
      </c>
      <c r="L38" s="45"/>
      <c r="M38" s="46" t="s">
        <v>74</v>
      </c>
      <c r="N38" s="47">
        <f>J36+J47+J39+J49+J43</f>
        <v>14.504068379145103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1122.560815176289</v>
      </c>
      <c r="D39" s="31">
        <f t="shared" si="1"/>
        <v>0</v>
      </c>
      <c r="E39">
        <f t="shared" si="2"/>
        <v>7854.2515907440065</v>
      </c>
      <c r="F39" s="258"/>
      <c r="G39" s="44" t="s">
        <v>77</v>
      </c>
      <c r="H39" s="33">
        <f t="shared" si="3"/>
        <v>7854.2515907440065</v>
      </c>
      <c r="I39" s="44" t="s">
        <v>78</v>
      </c>
      <c r="J39" s="33">
        <f t="shared" si="4"/>
        <v>3.9074441299619691</v>
      </c>
      <c r="K39" s="34">
        <v>4</v>
      </c>
      <c r="L39" s="45"/>
      <c r="M39" s="46" t="s">
        <v>79</v>
      </c>
      <c r="N39" s="47">
        <f>J36+J47+J48+J42+J43</f>
        <v>14.504069522008715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3359.5015505472002</v>
      </c>
      <c r="F40" s="258"/>
      <c r="G40" s="44" t="s">
        <v>81</v>
      </c>
      <c r="H40" s="33">
        <f t="shared" si="3"/>
        <v>3359.5015505472002</v>
      </c>
      <c r="I40" s="44" t="s">
        <v>82</v>
      </c>
      <c r="J40" s="33">
        <f t="shared" si="4"/>
        <v>2.5911301036984451</v>
      </c>
      <c r="K40" s="34">
        <v>5</v>
      </c>
      <c r="L40" s="45"/>
      <c r="M40" s="46" t="s">
        <v>83</v>
      </c>
      <c r="N40" s="47">
        <f>J45+J38+J39+J40+J51</f>
        <v>14.132820341488625</v>
      </c>
      <c r="O40" s="48" t="s">
        <v>84</v>
      </c>
      <c r="P40" s="39">
        <v>477.70628845557951</v>
      </c>
      <c r="Q40" s="39">
        <f t="shared" si="5"/>
        <v>477.70628845557951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6171.1823084412263</v>
      </c>
      <c r="F41" s="258"/>
      <c r="G41" s="44" t="s">
        <v>85</v>
      </c>
      <c r="H41" s="33">
        <f t="shared" si="3"/>
        <v>6171.1823084412263</v>
      </c>
      <c r="I41" s="44" t="s">
        <v>86</v>
      </c>
      <c r="J41" s="33">
        <f t="shared" si="4"/>
        <v>4.2036513868618819</v>
      </c>
      <c r="K41" s="34">
        <v>6</v>
      </c>
      <c r="L41" s="45"/>
      <c r="M41" s="46" t="s">
        <v>87</v>
      </c>
      <c r="N41" s="47">
        <f>J45+J38+J39+J49+J43</f>
        <v>14.504066799848196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5949.291684106297</v>
      </c>
      <c r="F42" s="258"/>
      <c r="G42" s="44" t="s">
        <v>89</v>
      </c>
      <c r="H42" s="33">
        <f t="shared" si="3"/>
        <v>5949.291684106297</v>
      </c>
      <c r="I42" s="44" t="s">
        <v>90</v>
      </c>
      <c r="J42" s="33">
        <f t="shared" si="4"/>
        <v>2.6672190743910527</v>
      </c>
      <c r="K42" s="34">
        <v>7</v>
      </c>
      <c r="L42" s="45"/>
      <c r="M42" s="46" t="s">
        <v>91</v>
      </c>
      <c r="N42" s="47">
        <f>J45+J38+J48+J42+J43</f>
        <v>14.504067942711808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2703.977520371524</v>
      </c>
      <c r="F43" s="258"/>
      <c r="G43" s="44" t="s">
        <v>93</v>
      </c>
      <c r="H43" s="33">
        <f t="shared" si="3"/>
        <v>2703.977520371524</v>
      </c>
      <c r="I43" s="44" t="s">
        <v>94</v>
      </c>
      <c r="J43" s="33">
        <f t="shared" si="4"/>
        <v>2.9915574503698461</v>
      </c>
      <c r="K43" s="34">
        <v>8</v>
      </c>
      <c r="L43" s="53"/>
      <c r="M43" s="54" t="s">
        <v>95</v>
      </c>
      <c r="N43" s="55">
        <f>J45+J46+J41+J42+J43</f>
        <v>14.929413345244752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14.311224847265908</v>
      </c>
      <c r="O44" s="38" t="s">
        <v>100</v>
      </c>
      <c r="P44" s="39">
        <v>549.61970131278235</v>
      </c>
      <c r="Q44" s="39">
        <f t="shared" si="5"/>
        <v>549.61970131278235</v>
      </c>
      <c r="R44" s="40">
        <f>G59</f>
        <v>928.05468707194314</v>
      </c>
      <c r="S44" s="40" t="s">
        <v>39</v>
      </c>
      <c r="T44" s="40">
        <f>I59</f>
        <v>928.05468732550139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1932.4462253614138</v>
      </c>
      <c r="F45" s="258"/>
      <c r="G45" s="44" t="s">
        <v>101</v>
      </c>
      <c r="H45" s="33">
        <f t="shared" si="3"/>
        <v>1932.4462253614138</v>
      </c>
      <c r="I45" s="44" t="s">
        <v>102</v>
      </c>
      <c r="J45" s="33">
        <f t="shared" si="4"/>
        <v>2.5669854336219706</v>
      </c>
      <c r="K45" s="34">
        <v>10</v>
      </c>
      <c r="L45" s="45"/>
      <c r="M45" s="46" t="s">
        <v>103</v>
      </c>
      <c r="N45" s="47">
        <f>J36+J47+J48+J42+J50</f>
        <v>14.311225990129522</v>
      </c>
      <c r="O45" s="48" t="s">
        <v>104</v>
      </c>
      <c r="P45" s="39">
        <v>87.453689999216692</v>
      </c>
      <c r="Q45" s="39">
        <f t="shared" si="5"/>
        <v>87.453689999216692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14.311223267969002</v>
      </c>
      <c r="O46" s="48" t="s">
        <v>108</v>
      </c>
      <c r="P46" s="39">
        <v>193.01368029104356</v>
      </c>
      <c r="Q46" s="39">
        <f t="shared" si="5"/>
        <v>193.01368029104356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3225.8853676731574</v>
      </c>
      <c r="F47" s="258"/>
      <c r="G47" s="44" t="s">
        <v>109</v>
      </c>
      <c r="H47" s="33">
        <f t="shared" si="3"/>
        <v>3225.8853676731574</v>
      </c>
      <c r="I47" s="44" t="s">
        <v>110</v>
      </c>
      <c r="J47" s="33">
        <f t="shared" si="4"/>
        <v>2.5784186367155049</v>
      </c>
      <c r="K47" s="34">
        <v>12</v>
      </c>
      <c r="L47" s="45"/>
      <c r="M47" s="46" t="s">
        <v>111</v>
      </c>
      <c r="N47" s="47">
        <f>J45+J38+J48+J42+J50</f>
        <v>14.311224410832615</v>
      </c>
      <c r="O47" s="48" t="s">
        <v>112</v>
      </c>
      <c r="P47" s="39">
        <v>97.967615468900533</v>
      </c>
      <c r="Q47" s="39">
        <f t="shared" si="5"/>
        <v>97.967615468900533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695.33282296708251</v>
      </c>
      <c r="F48" s="258"/>
      <c r="G48" s="44" t="s">
        <v>113</v>
      </c>
      <c r="H48" s="33">
        <f t="shared" si="3"/>
        <v>695.33282296708251</v>
      </c>
      <c r="I48" s="44" t="s">
        <v>114</v>
      </c>
      <c r="J48" s="33">
        <f t="shared" si="4"/>
        <v>3.7500757831784792</v>
      </c>
      <c r="K48" s="34">
        <v>13</v>
      </c>
      <c r="L48" s="45"/>
      <c r="M48" s="46" t="s">
        <v>115</v>
      </c>
      <c r="N48" s="47">
        <f>J45+J46+J41+J42+J50</f>
        <v>14.736569813365559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1858.1073353482718</v>
      </c>
      <c r="F49" s="258"/>
      <c r="G49" s="44" t="s">
        <v>117</v>
      </c>
      <c r="H49" s="33">
        <f t="shared" si="3"/>
        <v>1858.1073353482718</v>
      </c>
      <c r="I49" s="44" t="s">
        <v>118</v>
      </c>
      <c r="J49" s="33">
        <f t="shared" si="4"/>
        <v>2.509849584743951</v>
      </c>
      <c r="K49" s="34">
        <v>14</v>
      </c>
      <c r="L49" s="53"/>
      <c r="M49" s="54" t="s">
        <v>119</v>
      </c>
      <c r="N49" s="55">
        <f>J45+J46+J53+J44</f>
        <v>15.066985433621971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5254.1527956193822</v>
      </c>
      <c r="F50" s="258"/>
      <c r="G50" s="44" t="s">
        <v>121</v>
      </c>
      <c r="H50" s="33">
        <f t="shared" si="3"/>
        <v>5254.1527956193822</v>
      </c>
      <c r="I50" s="44" t="s">
        <v>122</v>
      </c>
      <c r="J50" s="33">
        <f t="shared" si="4"/>
        <v>2.7987139184906527</v>
      </c>
      <c r="K50" s="34">
        <v>15</v>
      </c>
      <c r="L50" s="35" t="s">
        <v>71</v>
      </c>
      <c r="M50" s="36" t="s">
        <v>123</v>
      </c>
      <c r="N50" s="37">
        <f>J37+J46+J41+J42+J43</f>
        <v>14.862674520206006</v>
      </c>
      <c r="O50" s="38" t="s">
        <v>124</v>
      </c>
      <c r="P50" s="39">
        <v>0</v>
      </c>
      <c r="Q50" s="39">
        <f t="shared" si="5"/>
        <v>0</v>
      </c>
      <c r="R50" s="40">
        <f>G60</f>
        <v>1250.0921369124155</v>
      </c>
      <c r="S50" s="40" t="s">
        <v>39</v>
      </c>
      <c r="T50" s="40">
        <f>I60</f>
        <v>1250.0921364400663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3345.025749821722</v>
      </c>
      <c r="F51" s="258"/>
      <c r="G51" s="44" t="s">
        <v>125</v>
      </c>
      <c r="H51" s="33">
        <f t="shared" si="3"/>
        <v>3345.025749821722</v>
      </c>
      <c r="I51" s="44" t="s">
        <v>126</v>
      </c>
      <c r="J51" s="33">
        <f t="shared" si="4"/>
        <v>2.5390304730557798</v>
      </c>
      <c r="K51" s="34">
        <v>16</v>
      </c>
      <c r="L51" s="45"/>
      <c r="M51" s="46" t="s">
        <v>127</v>
      </c>
      <c r="N51" s="47">
        <f>J37+J38+J39+J40+J51</f>
        <v>14.066081516449877</v>
      </c>
      <c r="O51" s="48" t="s">
        <v>128</v>
      </c>
      <c r="P51" s="39">
        <v>211.06300468847229</v>
      </c>
      <c r="Q51" s="39">
        <f t="shared" si="5"/>
        <v>211.06300468847229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6171.1823084412263</v>
      </c>
      <c r="F52" s="258"/>
      <c r="G52" s="44" t="s">
        <v>129</v>
      </c>
      <c r="H52" s="33">
        <f t="shared" si="3"/>
        <v>6171.1823084412263</v>
      </c>
      <c r="I52" s="44" t="s">
        <v>130</v>
      </c>
      <c r="J52" s="33">
        <f t="shared" si="4"/>
        <v>4.2036513868618819</v>
      </c>
      <c r="K52" s="34">
        <v>17</v>
      </c>
      <c r="L52" s="45"/>
      <c r="M52" s="46" t="s">
        <v>131</v>
      </c>
      <c r="N52" s="47">
        <f>J37+J38+J39+J49+J43</f>
        <v>14.437327974809449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14.437329117673062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14.066079298484663</v>
      </c>
      <c r="O54" s="56" t="s">
        <v>140</v>
      </c>
      <c r="P54" s="39">
        <v>1039.0291322239432</v>
      </c>
      <c r="Q54" s="39">
        <f t="shared" si="5"/>
        <v>1039.0291322239432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54712.572263898976</v>
      </c>
      <c r="K55" s="34">
        <v>20</v>
      </c>
      <c r="L55" s="35" t="s">
        <v>76</v>
      </c>
      <c r="M55" s="36" t="s">
        <v>142</v>
      </c>
      <c r="N55" s="37">
        <f>J37+J38+J39+J49+J50</f>
        <v>14.244484442930254</v>
      </c>
      <c r="O55" s="38" t="s">
        <v>143</v>
      </c>
      <c r="P55" s="39">
        <v>0</v>
      </c>
      <c r="Q55" s="39">
        <f t="shared" si="5"/>
        <v>0</v>
      </c>
      <c r="R55" s="40">
        <f>G61</f>
        <v>1122.560815176289</v>
      </c>
      <c r="S55" s="40" t="s">
        <v>39</v>
      </c>
      <c r="T55" s="40">
        <f>I61</f>
        <v>1122.560815176289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14.244485585793868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14.669830988326812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1122.6094729316342</v>
      </c>
      <c r="H58" s="68" t="s">
        <v>39</v>
      </c>
      <c r="I58" s="69">
        <f>C36</f>
        <v>1122.6094736156963</v>
      </c>
      <c r="K58" s="34">
        <v>23</v>
      </c>
      <c r="L58" s="45"/>
      <c r="M58" s="46" t="s">
        <v>149</v>
      </c>
      <c r="N58" s="47">
        <f>J37+J46+J53+J44</f>
        <v>15.000246608583225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928.05468707194314</v>
      </c>
      <c r="H59" s="68" t="s">
        <v>39</v>
      </c>
      <c r="I59" s="69">
        <f t="shared" ref="I59:I61" si="6">C37</f>
        <v>928.05468732550139</v>
      </c>
      <c r="K59" s="34">
        <v>24</v>
      </c>
      <c r="L59" s="45"/>
      <c r="M59" s="46" t="s">
        <v>151</v>
      </c>
      <c r="N59" s="47">
        <f>J52+J53+J44</f>
        <v>14.203651386861882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1250.0921369124155</v>
      </c>
      <c r="H60" s="68" t="s">
        <v>39</v>
      </c>
      <c r="I60" s="69">
        <f t="shared" si="6"/>
        <v>1250.0921364400663</v>
      </c>
      <c r="K60" s="34">
        <v>25</v>
      </c>
      <c r="L60" s="53"/>
      <c r="M60" s="54" t="s">
        <v>153</v>
      </c>
      <c r="N60" s="55">
        <f>J52+J41+J42+J50</f>
        <v>13.873235766605468</v>
      </c>
      <c r="O60" s="56" t="s">
        <v>154</v>
      </c>
      <c r="P60" s="39">
        <v>1122.560815176289</v>
      </c>
      <c r="Q60" s="71">
        <f t="shared" si="5"/>
        <v>1122.560815176289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1122.560815176289</v>
      </c>
      <c r="H61" s="74" t="s">
        <v>39</v>
      </c>
      <c r="I61" s="69">
        <f t="shared" si="6"/>
        <v>1122.560815176289</v>
      </c>
      <c r="K61" s="264" t="s">
        <v>155</v>
      </c>
      <c r="L61" s="264"/>
      <c r="M61" s="264"/>
      <c r="N61" s="76">
        <f>SUM(N36:N60)</f>
        <v>361.42103827155154</v>
      </c>
      <c r="U61" s="77" t="s">
        <v>156</v>
      </c>
      <c r="V61" s="78">
        <f>SUMPRODUCT($Q$36:$Q$60,V36:V60)</f>
        <v>1281.9765757880537</v>
      </c>
      <c r="W61" s="78">
        <f>SUMPRODUCT($Q$36:$Q$60,W36:W60)</f>
        <v>211.06300468847229</v>
      </c>
      <c r="X61" s="78">
        <f t="shared" ref="X61:AN61" si="7">SUMPRODUCT($Q$36:$Q$60,X36:X60)</f>
        <v>979.750588903996</v>
      </c>
      <c r="Y61" s="78">
        <f t="shared" si="7"/>
        <v>2076.3058592239322</v>
      </c>
      <c r="Z61" s="78">
        <f t="shared" si="7"/>
        <v>1333.6724776201065</v>
      </c>
      <c r="AA61" s="78">
        <f t="shared" si="7"/>
        <v>2161.5899474002322</v>
      </c>
      <c r="AB61" s="78">
        <f t="shared" si="7"/>
        <v>2347.0112528683494</v>
      </c>
      <c r="AC61" s="78">
        <f t="shared" si="7"/>
        <v>1039.0291322239432</v>
      </c>
      <c r="AD61" s="78">
        <f t="shared" si="7"/>
        <v>0</v>
      </c>
      <c r="AE61" s="78">
        <f t="shared" si="7"/>
        <v>768.68758421552366</v>
      </c>
      <c r="AF61" s="78">
        <f t="shared" si="7"/>
        <v>0</v>
      </c>
      <c r="AG61" s="78">
        <f t="shared" si="7"/>
        <v>1281.9765757880537</v>
      </c>
      <c r="AH61" s="78">
        <f t="shared" si="7"/>
        <v>185.42130546811723</v>
      </c>
      <c r="AI61" s="78">
        <f t="shared" si="7"/>
        <v>742.63338160382591</v>
      </c>
      <c r="AJ61" s="78">
        <f t="shared" si="7"/>
        <v>2050.6155022482321</v>
      </c>
      <c r="AK61" s="78">
        <f t="shared" si="7"/>
        <v>1333.6724776201065</v>
      </c>
      <c r="AL61" s="78">
        <f t="shared" si="7"/>
        <v>2161.5899474002322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0.42732552526268452</v>
      </c>
      <c r="W64">
        <f t="shared" ref="W64:AN64" si="8">W61/W63</f>
        <v>0.14070866979231486</v>
      </c>
      <c r="X64">
        <f t="shared" si="8"/>
        <v>0.48987529445199801</v>
      </c>
      <c r="Y64">
        <f t="shared" si="8"/>
        <v>0.69210195307464406</v>
      </c>
      <c r="Z64">
        <f t="shared" si="8"/>
        <v>0.66683623881005327</v>
      </c>
      <c r="AA64">
        <f t="shared" si="8"/>
        <v>1.4410599649334881</v>
      </c>
      <c r="AB64">
        <f t="shared" si="8"/>
        <v>0.78233708428944981</v>
      </c>
      <c r="AC64">
        <f t="shared" si="8"/>
        <v>1.0390291322239431</v>
      </c>
      <c r="AD64">
        <f t="shared" si="8"/>
        <v>0</v>
      </c>
      <c r="AE64">
        <f t="shared" si="8"/>
        <v>0.61495006737241897</v>
      </c>
      <c r="AF64">
        <f t="shared" si="8"/>
        <v>0</v>
      </c>
      <c r="AG64">
        <f t="shared" si="8"/>
        <v>0.64098828789402684</v>
      </c>
      <c r="AH64">
        <f t="shared" si="8"/>
        <v>9.271065273405861E-2</v>
      </c>
      <c r="AI64">
        <f t="shared" si="8"/>
        <v>0.37131669080191293</v>
      </c>
      <c r="AJ64">
        <f t="shared" si="8"/>
        <v>0.911384667665881</v>
      </c>
      <c r="AK64">
        <f t="shared" si="8"/>
        <v>0.53346899104804257</v>
      </c>
      <c r="AL64">
        <f t="shared" si="8"/>
        <v>1.4410599649334881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1281.9765757880537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211.06300468847229</v>
      </c>
      <c r="H67" s="6"/>
      <c r="U67" t="s">
        <v>162</v>
      </c>
      <c r="V67" s="82">
        <f>AA15*(1+0.17*(V61/AA16)^3.8)</f>
        <v>2.5167985773538315</v>
      </c>
      <c r="W67" s="82">
        <f t="shared" ref="W67:AN67" si="9">AB15*(1+0.17*(W61/AB16)^3.8)</f>
        <v>2.5002466085832253</v>
      </c>
      <c r="X67" s="82">
        <f t="shared" si="9"/>
        <v>2.5282302011504592</v>
      </c>
      <c r="Y67" s="82">
        <f t="shared" si="9"/>
        <v>3.9074441299619691</v>
      </c>
      <c r="Z67" s="82">
        <f t="shared" si="9"/>
        <v>2.5911301036984451</v>
      </c>
      <c r="AA67" s="82">
        <f t="shared" si="9"/>
        <v>4.2036513868618819</v>
      </c>
      <c r="AB67" s="82">
        <f t="shared" si="9"/>
        <v>2.6672190743910527</v>
      </c>
      <c r="AC67" s="82">
        <f t="shared" si="9"/>
        <v>2.9915574503698461</v>
      </c>
      <c r="AD67" s="82">
        <f t="shared" si="9"/>
        <v>2.5</v>
      </c>
      <c r="AE67" s="82">
        <f t="shared" si="9"/>
        <v>2.5669854336219706</v>
      </c>
      <c r="AF67" s="82">
        <f t="shared" si="9"/>
        <v>2.5</v>
      </c>
      <c r="AG67" s="82">
        <f t="shared" si="9"/>
        <v>2.5784186367155049</v>
      </c>
      <c r="AH67" s="82">
        <f t="shared" si="9"/>
        <v>3.7500757831784792</v>
      </c>
      <c r="AI67" s="82">
        <f t="shared" si="9"/>
        <v>2.509849584743951</v>
      </c>
      <c r="AJ67" s="82">
        <f t="shared" si="9"/>
        <v>2.7987139184906527</v>
      </c>
      <c r="AK67" s="82">
        <f t="shared" si="9"/>
        <v>2.5390304730557798</v>
      </c>
      <c r="AL67" s="82">
        <f t="shared" si="9"/>
        <v>4.2036513868618819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979.750588903996</v>
      </c>
      <c r="H68" s="6"/>
    </row>
    <row r="69" spans="6:40" x14ac:dyDescent="0.3">
      <c r="F69" s="4" t="s">
        <v>45</v>
      </c>
      <c r="G69" s="4">
        <f>Y61</f>
        <v>2076.3058592239322</v>
      </c>
      <c r="H69" s="6"/>
    </row>
    <row r="70" spans="6:40" x14ac:dyDescent="0.3">
      <c r="F70" s="4" t="s">
        <v>46</v>
      </c>
      <c r="G70" s="4">
        <f>Z61</f>
        <v>1333.6724776201065</v>
      </c>
      <c r="U70" s="41" t="s">
        <v>65</v>
      </c>
      <c r="V70">
        <f t="shared" ref="V70:V94" si="10">SUMPRODUCT($V$67:$AN$67,V36:AN36)</f>
        <v>15.055829050409612</v>
      </c>
      <c r="X70">
        <v>15.000195603366421</v>
      </c>
    </row>
    <row r="71" spans="6:40" x14ac:dyDescent="0.3">
      <c r="F71" s="4" t="s">
        <v>47</v>
      </c>
      <c r="G71" s="4">
        <f>AA61</f>
        <v>2161.5899474002322</v>
      </c>
      <c r="U71" s="41" t="s">
        <v>70</v>
      </c>
      <c r="V71">
        <f t="shared" si="10"/>
        <v>14.132821920785529</v>
      </c>
      <c r="X71">
        <v>13.75090229828113</v>
      </c>
    </row>
    <row r="72" spans="6:40" x14ac:dyDescent="0.3">
      <c r="F72" s="4" t="s">
        <v>48</v>
      </c>
      <c r="G72" s="4">
        <f>AB61</f>
        <v>2347.0112528683494</v>
      </c>
      <c r="U72" s="41" t="s">
        <v>75</v>
      </c>
      <c r="V72">
        <f t="shared" si="10"/>
        <v>14.504068379145103</v>
      </c>
      <c r="X72">
        <v>14.225219683523857</v>
      </c>
    </row>
    <row r="73" spans="6:40" x14ac:dyDescent="0.3">
      <c r="F73" s="4" t="s">
        <v>49</v>
      </c>
      <c r="G73" s="4">
        <f>AC61</f>
        <v>1039.0291322239432</v>
      </c>
      <c r="U73" s="41" t="s">
        <v>80</v>
      </c>
      <c r="V73">
        <f t="shared" si="10"/>
        <v>14.504069522008715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14.132820341488625</v>
      </c>
      <c r="X74">
        <v>13.805151472614</v>
      </c>
    </row>
    <row r="75" spans="6:40" x14ac:dyDescent="0.3">
      <c r="F75" s="4" t="s">
        <v>51</v>
      </c>
      <c r="G75" s="4">
        <f>AE61</f>
        <v>768.68758421552366</v>
      </c>
      <c r="U75" s="41" t="s">
        <v>88</v>
      </c>
      <c r="V75">
        <f t="shared" si="10"/>
        <v>14.504066799848196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14.504067942711808</v>
      </c>
      <c r="X76">
        <v>14.326575531725375</v>
      </c>
    </row>
    <row r="77" spans="6:40" x14ac:dyDescent="0.3">
      <c r="F77" s="4" t="s">
        <v>53</v>
      </c>
      <c r="G77" s="4">
        <f>AG61</f>
        <v>1281.9765757880537</v>
      </c>
      <c r="U77" s="41" t="s">
        <v>96</v>
      </c>
      <c r="V77">
        <f t="shared" si="10"/>
        <v>14.929413345244752</v>
      </c>
      <c r="X77">
        <v>13.750902037729439</v>
      </c>
    </row>
    <row r="78" spans="6:40" x14ac:dyDescent="0.3">
      <c r="F78" s="4" t="s">
        <v>54</v>
      </c>
      <c r="G78" s="4">
        <f>AH61</f>
        <v>185.42130546811723</v>
      </c>
      <c r="U78" s="41" t="s">
        <v>100</v>
      </c>
      <c r="V78">
        <f t="shared" si="10"/>
        <v>14.311224847265908</v>
      </c>
      <c r="X78">
        <v>13.750771910176033</v>
      </c>
    </row>
    <row r="79" spans="6:40" x14ac:dyDescent="0.3">
      <c r="F79" s="4" t="s">
        <v>55</v>
      </c>
      <c r="G79" s="4">
        <f>AI61</f>
        <v>742.63338160382591</v>
      </c>
      <c r="U79" s="41" t="s">
        <v>104</v>
      </c>
      <c r="V79">
        <f t="shared" si="10"/>
        <v>14.311225990129522</v>
      </c>
      <c r="X79">
        <v>13.801434953032715</v>
      </c>
    </row>
    <row r="80" spans="6:40" x14ac:dyDescent="0.3">
      <c r="F80" s="4" t="s">
        <v>56</v>
      </c>
      <c r="G80" s="4">
        <f>AJ61</f>
        <v>2050.6155022482321</v>
      </c>
      <c r="U80" s="41" t="s">
        <v>108</v>
      </c>
      <c r="V80">
        <f t="shared" si="10"/>
        <v>14.311223267969002</v>
      </c>
      <c r="X80">
        <v>13.808577453496937</v>
      </c>
    </row>
    <row r="81" spans="6:24" x14ac:dyDescent="0.3">
      <c r="F81" s="4" t="s">
        <v>57</v>
      </c>
      <c r="G81" s="4">
        <f>AK61</f>
        <v>1333.6724776201065</v>
      </c>
      <c r="U81" s="41" t="s">
        <v>112</v>
      </c>
      <c r="V81">
        <f t="shared" si="10"/>
        <v>14.311224410832615</v>
      </c>
      <c r="X81">
        <v>13.855684127365585</v>
      </c>
    </row>
    <row r="82" spans="6:24" x14ac:dyDescent="0.3">
      <c r="F82" s="4" t="s">
        <v>58</v>
      </c>
      <c r="G82" s="4">
        <f>AL61</f>
        <v>2161.5899474002322</v>
      </c>
      <c r="U82" s="41" t="s">
        <v>116</v>
      </c>
      <c r="V82">
        <f t="shared" si="10"/>
        <v>14.736569813365559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15.066985433621971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14.862674520206006</v>
      </c>
      <c r="X84">
        <v>13.696318465991869</v>
      </c>
    </row>
    <row r="85" spans="6:24" x14ac:dyDescent="0.3">
      <c r="U85" s="41" t="s">
        <v>128</v>
      </c>
      <c r="V85">
        <f t="shared" si="10"/>
        <v>14.066081516449877</v>
      </c>
      <c r="X85">
        <v>13.75056790087643</v>
      </c>
    </row>
    <row r="86" spans="6:24" x14ac:dyDescent="0.3">
      <c r="U86" s="41" t="s">
        <v>132</v>
      </c>
      <c r="V86">
        <f t="shared" si="10"/>
        <v>14.437327974809449</v>
      </c>
      <c r="X86">
        <v>14.224885286119157</v>
      </c>
    </row>
    <row r="87" spans="6:24" x14ac:dyDescent="0.3">
      <c r="U87" s="41" t="s">
        <v>136</v>
      </c>
      <c r="V87">
        <f t="shared" si="10"/>
        <v>14.437329117673062</v>
      </c>
      <c r="X87">
        <v>14.271991959987805</v>
      </c>
    </row>
    <row r="88" spans="6:24" x14ac:dyDescent="0.3">
      <c r="U88" s="41" t="s">
        <v>140</v>
      </c>
      <c r="V88">
        <f t="shared" si="10"/>
        <v>14.066079298484663</v>
      </c>
      <c r="X88">
        <v>11.68222407686552</v>
      </c>
    </row>
    <row r="89" spans="6:24" x14ac:dyDescent="0.3">
      <c r="U89" s="41" t="s">
        <v>143</v>
      </c>
      <c r="V89">
        <f t="shared" si="10"/>
        <v>14.244484442930254</v>
      </c>
      <c r="X89">
        <v>13.753993881759367</v>
      </c>
    </row>
    <row r="90" spans="6:24" x14ac:dyDescent="0.3">
      <c r="U90" s="41" t="s">
        <v>145</v>
      </c>
      <c r="V90">
        <f t="shared" si="10"/>
        <v>14.244485585793868</v>
      </c>
      <c r="X90">
        <v>13.801100555628015</v>
      </c>
    </row>
    <row r="91" spans="6:24" x14ac:dyDescent="0.3">
      <c r="U91" s="41" t="s">
        <v>148</v>
      </c>
      <c r="V91">
        <f t="shared" si="10"/>
        <v>14.669830988326812</v>
      </c>
      <c r="X91">
        <v>13.225427061632079</v>
      </c>
    </row>
    <row r="92" spans="6:24" x14ac:dyDescent="0.3">
      <c r="U92" s="41" t="s">
        <v>150</v>
      </c>
      <c r="V92">
        <f t="shared" si="10"/>
        <v>15.000246608583225</v>
      </c>
      <c r="X92">
        <v>15.239521451121469</v>
      </c>
    </row>
    <row r="93" spans="6:24" x14ac:dyDescent="0.3">
      <c r="U93" s="41" t="s">
        <v>152</v>
      </c>
      <c r="V93">
        <f t="shared" si="10"/>
        <v>14.203651386861882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13.873235766605468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2.5167985773538315</v>
      </c>
      <c r="K97" s="4" t="s">
        <v>61</v>
      </c>
      <c r="L97" s="76">
        <f>MIN(N36:N43)</f>
        <v>14.132820341488625</v>
      </c>
      <c r="M97" s="135" t="s">
        <v>11</v>
      </c>
      <c r="N97" s="4">
        <v>15</v>
      </c>
      <c r="O97" s="4">
        <v>99999</v>
      </c>
      <c r="P97" s="76">
        <f>L97</f>
        <v>14.132820341488625</v>
      </c>
      <c r="Q97" s="76">
        <f>L98</f>
        <v>14.311223267969002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2.5002466085832253</v>
      </c>
      <c r="K98" s="4" t="s">
        <v>66</v>
      </c>
      <c r="L98" s="76">
        <f>MIN(N44:N49)</f>
        <v>14.311223267969002</v>
      </c>
      <c r="M98" s="135" t="s">
        <v>12</v>
      </c>
      <c r="N98" s="4">
        <v>99999</v>
      </c>
      <c r="O98" s="4">
        <v>15</v>
      </c>
      <c r="P98" s="76">
        <f>L99</f>
        <v>14.066079298484663</v>
      </c>
      <c r="Q98" s="76">
        <f>L100</f>
        <v>13.873235766605468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2.5282302011504592</v>
      </c>
      <c r="K99" s="4" t="s">
        <v>71</v>
      </c>
      <c r="L99" s="76">
        <f>MIN(N50:N54)</f>
        <v>14.066079298484663</v>
      </c>
      <c r="M99" s="135" t="s">
        <v>13</v>
      </c>
      <c r="N99" s="76">
        <f>L101</f>
        <v>14.929413345244752</v>
      </c>
      <c r="O99" s="76">
        <f>L102</f>
        <v>14.066079298484663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3.9074441299619691</v>
      </c>
      <c r="K100" s="4" t="s">
        <v>76</v>
      </c>
      <c r="L100" s="76">
        <f>MIN(N55:N60)</f>
        <v>13.873235766605468</v>
      </c>
      <c r="M100" s="135" t="s">
        <v>14</v>
      </c>
      <c r="N100" s="76">
        <f>L104</f>
        <v>14.736569813365557</v>
      </c>
      <c r="O100" s="76">
        <f>L105</f>
        <v>13.873235766605468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2.5911301036984451</v>
      </c>
      <c r="K101" s="4" t="s">
        <v>252</v>
      </c>
      <c r="L101" s="76">
        <f>J104+J103+J102+J107+J106</f>
        <v>14.929413345244752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4.2036513868618819</v>
      </c>
      <c r="K102" s="4" t="s">
        <v>253</v>
      </c>
      <c r="L102" s="76">
        <f>J104+J103+J102+J113</f>
        <v>14.066079298484663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2.6672190743910527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2.9915574503698461</v>
      </c>
      <c r="K104" s="4" t="s">
        <v>255</v>
      </c>
      <c r="L104" s="76">
        <f>J111+J103+J102+J107+J106</f>
        <v>14.736569813365557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13.873235766605468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2.5669854336219706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2.5784186367155049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3.7500757831784792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2.509849584743951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2.7987139184906527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2.5390304730557798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4.2036513868618819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2024-01-07T17:26:24Z</dcterms:modified>
</cp:coreProperties>
</file>