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8F3FF717-3149-4496-B81F-6198FB0C7A08}" xr6:coauthVersionLast="47" xr6:coauthVersionMax="47" xr10:uidLastSave="{00000000-0000-0000-0000-000000000000}"/>
  <bookViews>
    <workbookView xWindow="4272" yWindow="1044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T37" i="5" s="1"/>
  <c r="U37" i="5" s="1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l="1"/>
  <c r="T44" i="7" s="1"/>
  <c r="I60" i="7"/>
  <c r="T50" i="7" s="1"/>
  <c r="I61" i="7"/>
  <c r="T55" i="7" s="1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I58" i="7" l="1"/>
  <c r="T36" i="7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<sst xmlns="http://schemas.openxmlformats.org/spreadsheetml/2006/main" count="2044" uniqueCount="259">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</sst>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50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14.203689215483399</v>
      </c>
      <c r="L28" s="147">
        <v>14.42483731843202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14.14771410153705</v>
      </c>
      <c r="L29" s="147">
        <v>14.353160928512519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14.85731562996286</v>
      </c>
      <c r="J30" s="4">
        <v>14.167279645779022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15.043196912696358</v>
      </c>
      <c r="J31" s="4">
        <v>14.353160928512519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14.591965976945154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2.5808510818081511E-11</v>
      </c>
      <c r="V44" s="215">
        <f t="shared" si="1"/>
        <v>1.7094858797908173E-11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2.8643311122724735E-11</v>
      </c>
      <c r="V45" s="215">
        <f t="shared" si="1"/>
        <v>1.9537194225329793E-11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7.6321616249783303E-12</v>
      </c>
      <c r="T46" s="215">
        <f t="shared" si="1"/>
        <v>2.7618742710378078E-11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5.3948481773067821E-12</v>
      </c>
      <c r="T47" s="215">
        <f t="shared" si="1"/>
        <v>1.9537194225329793E-11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2.5808510818081511E-11</v>
      </c>
      <c r="V53" s="216">
        <f t="shared" si="2"/>
        <v>1.7094858797908173E-11</v>
      </c>
      <c r="W53" s="165">
        <f>N40</f>
        <v>2050</v>
      </c>
      <c r="X53" s="165">
        <f>SUM(S53:V53)</f>
        <v>4.8751276895859189E-11</v>
      </c>
      <c r="Y53" s="129">
        <f>W53/X53</f>
        <v>42050180642019.695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2.8643311122724735E-11</v>
      </c>
      <c r="V54" s="216">
        <f t="shared" si="2"/>
        <v>1.9537194225329793E-11</v>
      </c>
      <c r="W54" s="165">
        <f>N41</f>
        <v>2050</v>
      </c>
      <c r="X54" s="165">
        <f>SUM(S54:V54)</f>
        <v>5.4028412627924029E-11</v>
      </c>
      <c r="Y54" s="129">
        <f>W54/X54</f>
        <v>37942998883155.758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7.6321616249783303E-12</v>
      </c>
      <c r="T55" s="216">
        <f t="shared" si="2"/>
        <v>2.7618742710378078E-11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4.1098811615225918E-11</v>
      </c>
      <c r="Y55" s="129">
        <f>W55/X55</f>
        <v>25645510382823.906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5.3948481773067821E-12</v>
      </c>
      <c r="T56" s="216">
        <f t="shared" si="2"/>
        <v>1.9537194225329793E-11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3.0779949682506083E-11</v>
      </c>
      <c r="Y56" s="129">
        <f>W56/X56</f>
        <v>35997459756399.039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1.8874917082154619E-11</v>
      </c>
      <c r="T58" s="165">
        <f>SUM(T53:T56)</f>
        <v>5.3003844215577375E-11</v>
      </c>
      <c r="U58" s="165">
        <f>SUM(U53:U56)</f>
        <v>6.0299729220675754E-11</v>
      </c>
      <c r="V58" s="165">
        <f>SUM(V53:V56)</f>
        <v>4.2479960303107476E-11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108609748645634.17</v>
      </c>
      <c r="T59" s="120">
        <f>T57/T58</f>
        <v>38676439989187.094</v>
      </c>
      <c r="U59" s="120">
        <f>U57/U58</f>
        <v>17479348806737.283</v>
      </c>
      <c r="V59" s="120">
        <f>V57/V58</f>
        <v>26082886897588.461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635.13973976960131</v>
      </c>
      <c r="T64" s="216">
        <f t="shared" si="3"/>
        <v>0</v>
      </c>
      <c r="U64" s="216">
        <f t="shared" si="3"/>
        <v>451.11596277169934</v>
      </c>
      <c r="V64" s="216">
        <f t="shared" si="3"/>
        <v>445.88326855608392</v>
      </c>
      <c r="W64" s="165">
        <f>W53</f>
        <v>2050</v>
      </c>
      <c r="X64" s="165">
        <f>SUM(S64:V64)</f>
        <v>1532.1389710973847</v>
      </c>
      <c r="Y64" s="129">
        <f>W64/X64</f>
        <v>1.3379987316239992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226.1762349722033</v>
      </c>
      <c r="U65" s="216">
        <f t="shared" si="3"/>
        <v>500.66642609400333</v>
      </c>
      <c r="V65" s="216">
        <f t="shared" si="3"/>
        <v>509.5864272754954</v>
      </c>
      <c r="W65" s="165">
        <f>W54</f>
        <v>2050</v>
      </c>
      <c r="X65" s="165">
        <f>SUM(S65:V65)</f>
        <v>1236.429088341702</v>
      </c>
      <c r="Y65" s="129">
        <f>W65/X65</f>
        <v>1.6580004622420028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828.92715571175131</v>
      </c>
      <c r="T66" s="216">
        <f t="shared" si="3"/>
        <v>1068.1946450147361</v>
      </c>
      <c r="U66" s="216">
        <f t="shared" si="3"/>
        <v>102.21761113429733</v>
      </c>
      <c r="V66" s="216">
        <f t="shared" si="3"/>
        <v>0</v>
      </c>
      <c r="W66" s="165">
        <f>W55</f>
        <v>1054</v>
      </c>
      <c r="X66" s="165">
        <f>SUM(S66:V66)</f>
        <v>1999.3394118607848</v>
      </c>
      <c r="Y66" s="129">
        <f>W66/X66</f>
        <v>0.52717412248630779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585.93310451864727</v>
      </c>
      <c r="T67" s="216">
        <f t="shared" si="3"/>
        <v>755.6291200130604</v>
      </c>
      <c r="U67" s="216">
        <f t="shared" si="3"/>
        <v>0</v>
      </c>
      <c r="V67" s="216">
        <f t="shared" si="3"/>
        <v>152.53030416842051</v>
      </c>
      <c r="W67" s="165">
        <f>W56</f>
        <v>1108</v>
      </c>
      <c r="X67" s="165">
        <f>SUM(S67:V67)</f>
        <v>1494.0925287001282</v>
      </c>
      <c r="Y67" s="129">
        <f>W67/X67</f>
        <v>0.74158727034393801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849.81616621572346</v>
      </c>
      <c r="T75" s="216">
        <f t="shared" si="4"/>
        <v>0</v>
      </c>
      <c r="U75" s="216">
        <f t="shared" si="4"/>
        <v>603.59258600387295</v>
      </c>
      <c r="V75" s="216">
        <f t="shared" si="4"/>
        <v>596.59124778040325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375.0003021320689</v>
      </c>
      <c r="U76" s="216">
        <f t="shared" si="4"/>
        <v>830.1051658929091</v>
      </c>
      <c r="V76" s="216">
        <f t="shared" si="4"/>
        <v>844.89453197502212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436.9889459174135</v>
      </c>
      <c r="T77" s="216">
        <f t="shared" si="4"/>
        <v>563.12457463021656</v>
      </c>
      <c r="U77" s="216">
        <f t="shared" si="4"/>
        <v>53.886479452369841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434.52053158413298</v>
      </c>
      <c r="T78" s="216">
        <f t="shared" si="4"/>
        <v>560.36493650287741</v>
      </c>
      <c r="U78" s="216">
        <f t="shared" si="4"/>
        <v>0</v>
      </c>
      <c r="V78" s="216">
        <f t="shared" si="4"/>
        <v>113.11453191298956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1721.3256437172699</v>
      </c>
      <c r="T80" s="165">
        <f>SUM(T75:T78)</f>
        <v>1498.4898132651629</v>
      </c>
      <c r="U80" s="165">
        <f>SUM(U75:U78)</f>
        <v>1487.5842313491519</v>
      </c>
      <c r="V80" s="165">
        <f>SUM(V75:V78)</f>
        <v>1554.6003116684151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1.1909425781707086</v>
      </c>
      <c r="T81" s="120">
        <f>T79/T80</f>
        <v>1.3680440012689266</v>
      </c>
      <c r="U81" s="120">
        <f>U79/U80</f>
        <v>0.70853130719467472</v>
      </c>
      <c r="V81" s="120">
        <f>V79/V80</f>
        <v>0.71272338728073559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1012.0822559641011</v>
      </c>
      <c r="T86" s="131">
        <f t="shared" si="5"/>
        <v>0</v>
      </c>
      <c r="U86" s="131">
        <f t="shared" si="5"/>
        <v>427.66424397433821</v>
      </c>
      <c r="V86" s="131">
        <f t="shared" si="5"/>
        <v>425.20453494008962</v>
      </c>
      <c r="W86" s="165">
        <f>W75</f>
        <v>2050</v>
      </c>
      <c r="X86" s="165">
        <f>SUM(S86:V86)</f>
        <v>1864.9510348785288</v>
      </c>
      <c r="Y86" s="129">
        <f>W86/X86</f>
        <v>1.0992245703295498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513.0169138058119</v>
      </c>
      <c r="U87" s="131">
        <f t="shared" si="5"/>
        <v>588.15549829915517</v>
      </c>
      <c r="V87" s="131">
        <f t="shared" si="5"/>
        <v>602.17609272420952</v>
      </c>
      <c r="W87" s="165">
        <f>W76</f>
        <v>2050</v>
      </c>
      <c r="X87" s="165">
        <f>SUM(S87:V87)</f>
        <v>1703.3485048291764</v>
      </c>
      <c r="Y87" s="129">
        <f>W87/X87</f>
        <v>1.2035117852794242</v>
      </c>
    </row>
    <row r="88" spans="17:25" ht="15.6" x14ac:dyDescent="0.3">
      <c r="Q88" s="128"/>
      <c r="R88" s="131">
        <v>3</v>
      </c>
      <c r="S88" s="131">
        <f t="shared" si="5"/>
        <v>520.42874188298481</v>
      </c>
      <c r="T88" s="131">
        <f t="shared" si="5"/>
        <v>770.37919628998372</v>
      </c>
      <c r="U88" s="131">
        <f t="shared" si="5"/>
        <v>38.180257726506582</v>
      </c>
      <c r="V88" s="131">
        <f t="shared" si="5"/>
        <v>0</v>
      </c>
      <c r="W88" s="165">
        <f>W77</f>
        <v>1054</v>
      </c>
      <c r="X88" s="165">
        <f>SUM(S88:V88)</f>
        <v>1328.9881958994752</v>
      </c>
      <c r="Y88" s="129">
        <f>W88/X88</f>
        <v>0.79308454601181777</v>
      </c>
    </row>
    <row r="89" spans="17:25" ht="15.6" x14ac:dyDescent="0.3">
      <c r="Q89" s="128"/>
      <c r="R89" s="131">
        <v>4</v>
      </c>
      <c r="S89" s="131">
        <f t="shared" si="5"/>
        <v>517.48900215291417</v>
      </c>
      <c r="T89" s="131">
        <f t="shared" si="5"/>
        <v>766.60388990420438</v>
      </c>
      <c r="U89" s="131">
        <f t="shared" si="5"/>
        <v>0</v>
      </c>
      <c r="V89" s="131">
        <f t="shared" si="5"/>
        <v>80.619372335700788</v>
      </c>
      <c r="W89" s="165">
        <f>W78</f>
        <v>1108</v>
      </c>
      <c r="X89" s="165">
        <f>SUM(S89:V89)</f>
        <v>1364.7122643928194</v>
      </c>
      <c r="Y89" s="129">
        <f>W89/X89</f>
        <v>0.81189275491194146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1112.5056829503005</v>
      </c>
      <c r="T97" s="131">
        <f t="shared" si="6"/>
        <v>0</v>
      </c>
      <c r="U97" s="131">
        <f t="shared" si="6"/>
        <v>470.09904482800368</v>
      </c>
      <c r="V97" s="131">
        <f t="shared" si="6"/>
        <v>467.39527222169608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617.42190181297315</v>
      </c>
      <c r="U98" s="131">
        <f t="shared" si="6"/>
        <v>707.8520737799256</v>
      </c>
      <c r="V98" s="131">
        <f t="shared" si="6"/>
        <v>724.72602440710148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412.74399248776848</v>
      </c>
      <c r="T99" s="131">
        <f t="shared" si="6"/>
        <v>610.97583514659084</v>
      </c>
      <c r="U99" s="131">
        <f t="shared" si="6"/>
        <v>30.28017236564067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420.14557159456109</v>
      </c>
      <c r="T100" s="131">
        <f t="shared" si="6"/>
        <v>622.40014410053516</v>
      </c>
      <c r="U100" s="131">
        <f t="shared" si="6"/>
        <v>0</v>
      </c>
      <c r="V100" s="131">
        <f t="shared" si="6"/>
        <v>65.45428430490368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1945.3952470326301</v>
      </c>
      <c r="T102" s="165">
        <f>SUM(T97:T100)</f>
        <v>1850.7978810600994</v>
      </c>
      <c r="U102" s="165">
        <f>SUM(U97:U100)</f>
        <v>1208.2312909735701</v>
      </c>
      <c r="V102" s="165">
        <f>SUM(V97:V100)</f>
        <v>1257.5755809337013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1.0537704372039187</v>
      </c>
      <c r="T103" s="120">
        <f>T101/T102</f>
        <v>1.1076304014492397</v>
      </c>
      <c r="U103" s="120">
        <f>U101/U102</f>
        <v>0.87234953098318335</v>
      </c>
      <c r="V103" s="120">
        <f>V101/V102</f>
        <v>0.88106036471967175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1172.3255999143823</v>
      </c>
      <c r="T108" s="131">
        <f t="shared" ref="T108:V108" si="7">T97*T$103</f>
        <v>0</v>
      </c>
      <c r="U108" s="131">
        <f t="shared" si="7"/>
        <v>410.09068127135151</v>
      </c>
      <c r="V108" s="131">
        <f t="shared" si="7"/>
        <v>411.80344901189778</v>
      </c>
      <c r="W108" s="165">
        <f>W97</f>
        <v>2050</v>
      </c>
      <c r="X108" s="165">
        <f>SUM(S108:V108)</f>
        <v>1994.2197301976316</v>
      </c>
      <c r="Y108" s="129">
        <f>W108/X108</f>
        <v>1.0279709747916497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683.87526896865654</v>
      </c>
      <c r="U109" s="131">
        <f t="shared" si="8"/>
        <v>617.49442456739177</v>
      </c>
      <c r="V109" s="131">
        <f t="shared" si="8"/>
        <v>638.52737538595852</v>
      </c>
      <c r="W109" s="165">
        <f>W98</f>
        <v>2050</v>
      </c>
      <c r="X109" s="165">
        <f>SUM(S109:V109)</f>
        <v>1939.8970689220068</v>
      </c>
      <c r="Y109" s="129">
        <f>W109/X109</f>
        <v>1.0567570995605333</v>
      </c>
    </row>
    <row r="110" spans="17:25" ht="15.6" x14ac:dyDescent="0.3">
      <c r="Q110" s="70"/>
      <c r="R110" s="131">
        <v>3</v>
      </c>
      <c r="S110" s="131">
        <f t="shared" ref="S110:V110" si="9">S99*S$103</f>
        <v>434.93741741712671</v>
      </c>
      <c r="T110" s="131">
        <f t="shared" si="9"/>
        <v>676.73540955920294</v>
      </c>
      <c r="U110" s="131">
        <f t="shared" si="9"/>
        <v>26.414894161256587</v>
      </c>
      <c r="V110" s="131">
        <f t="shared" si="9"/>
        <v>0</v>
      </c>
      <c r="W110" s="165">
        <f>W99</f>
        <v>1054</v>
      </c>
      <c r="X110" s="165">
        <f>SUM(S110:V110)</f>
        <v>1138.0877211375862</v>
      </c>
      <c r="Y110" s="129">
        <f>W110/X110</f>
        <v>0.9261149034684818</v>
      </c>
    </row>
    <row r="111" spans="17:25" ht="15.6" x14ac:dyDescent="0.3">
      <c r="Q111" s="70"/>
      <c r="R111" s="131">
        <v>4</v>
      </c>
      <c r="S111" s="131">
        <f t="shared" ref="S111:V111" si="10">S100*S$103</f>
        <v>442.73698266849095</v>
      </c>
      <c r="T111" s="131">
        <f t="shared" si="10"/>
        <v>689.38932147214041</v>
      </c>
      <c r="U111" s="131">
        <f t="shared" si="10"/>
        <v>0</v>
      </c>
      <c r="V111" s="131">
        <f t="shared" si="10"/>
        <v>57.669175602143525</v>
      </c>
      <c r="W111" s="165">
        <f>W100</f>
        <v>1108</v>
      </c>
      <c r="X111" s="165">
        <f>SUM(S111:V111)</f>
        <v>1189.7954797427749</v>
      </c>
      <c r="Y111" s="129">
        <f>W111/X111</f>
        <v>0.93125248739349853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14.591965976945154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2.5808510818081511E-11</v>
      </c>
      <c r="H7" s="132">
        <f>'Trip Length Frequency'!V44</f>
        <v>1.7094858797908173E-11</v>
      </c>
      <c r="I7" s="120">
        <f>SUMPRODUCT(E18:H18,E7:H7)</f>
        <v>5.8131483874072659E-8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2.5808510818081511E-11</v>
      </c>
      <c r="R7" s="132">
        <f t="shared" si="0"/>
        <v>1.7094858797908173E-11</v>
      </c>
      <c r="S7" s="120">
        <f>SUMPRODUCT(O18:R18,O7:R7)</f>
        <v>8.7262230338433461E-8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2.5808510818081511E-11</v>
      </c>
      <c r="AB7" s="132">
        <f t="shared" si="1"/>
        <v>1.7094858797908173E-11</v>
      </c>
      <c r="AC7" s="120">
        <f>SUMPRODUCT(Y18:AB18,Y7:AB7)</f>
        <v>8.7262230338433461E-8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2.5808510818081511E-11</v>
      </c>
      <c r="AL7" s="132">
        <f t="shared" si="2"/>
        <v>1.7094858797908173E-11</v>
      </c>
      <c r="AM7" s="120">
        <f>SUMPRODUCT(AI18:AL18,AI7:AL7)</f>
        <v>9.8859968198554412E-8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2.5808510818081511E-11</v>
      </c>
      <c r="AV7" s="132">
        <f t="shared" si="3"/>
        <v>1.7094858797908173E-11</v>
      </c>
      <c r="AW7" s="120">
        <f>SUMPRODUCT(AS18:AV18,AS7:AV7)</f>
        <v>1.0532289938405739E-7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2.5808510818081511E-11</v>
      </c>
      <c r="BF7" s="132">
        <f t="shared" si="4"/>
        <v>1.7094858797908173E-11</v>
      </c>
      <c r="BG7" s="120">
        <f>SUMPRODUCT(BC18:BF18,BC7:BF7)</f>
        <v>1.1227356946905241E-7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2.5808510818081511E-11</v>
      </c>
      <c r="BP7" s="132">
        <f t="shared" si="5"/>
        <v>1.7094858797908173E-11</v>
      </c>
      <c r="BQ7" s="120">
        <f>SUMPRODUCT(BM18:BP18,BM7:BP7)</f>
        <v>1.2699649340992768E-7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2.8643311122724735E-11</v>
      </c>
      <c r="H8" s="132">
        <f>'Trip Length Frequency'!V45</f>
        <v>1.9537194225329793E-11</v>
      </c>
      <c r="I8" s="120">
        <f>SUMPRODUCT(E18:H18,E8:H8)</f>
        <v>6.3825471048749769E-8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2.8643311122724735E-11</v>
      </c>
      <c r="R8" s="132">
        <f t="shared" si="0"/>
        <v>1.9537194225329793E-11</v>
      </c>
      <c r="S8" s="120">
        <f>SUMPRODUCT(O18:R18,O8:R8)</f>
        <v>9.8917373091411599E-8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2.8643311122724735E-11</v>
      </c>
      <c r="AB8" s="132">
        <f t="shared" si="1"/>
        <v>1.9537194225329793E-11</v>
      </c>
      <c r="AC8" s="120">
        <f>SUMPRODUCT(Y18:AB18,Y8:AB8)</f>
        <v>9.8917373091411599E-8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2.8643311122724735E-11</v>
      </c>
      <c r="AL8" s="132">
        <f t="shared" si="2"/>
        <v>1.9537194225329793E-11</v>
      </c>
      <c r="AM8" s="120">
        <f>SUMPRODUCT(AI18:AL18,AI8:AL8)</f>
        <v>1.12090243836551E-7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2.8643311122724735E-11</v>
      </c>
      <c r="AV8" s="132">
        <f t="shared" si="3"/>
        <v>1.9537194225329793E-11</v>
      </c>
      <c r="AW8" s="120">
        <f>SUMPRODUCT(AS18:AV18,AS8:AV8)</f>
        <v>1.1943065744745114E-7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2.8643311122724735E-11</v>
      </c>
      <c r="BF8" s="132">
        <f t="shared" si="4"/>
        <v>1.9537194225329793E-11</v>
      </c>
      <c r="BG8" s="120">
        <f>SUMPRODUCT(BC18:BF18,BC8:BF8)</f>
        <v>1.273248424626339E-7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2.8643311122724735E-11</v>
      </c>
      <c r="BP8" s="132">
        <f t="shared" si="5"/>
        <v>1.9537194225329793E-11</v>
      </c>
      <c r="BQ8" s="120">
        <f>SUMPRODUCT(BM18:BP18,BM8:BP8)</f>
        <v>1.4403465911350116E-7</v>
      </c>
      <c r="BS8" s="129"/>
    </row>
    <row r="9" spans="2:71" x14ac:dyDescent="0.3">
      <c r="C9" s="128"/>
      <c r="D9" s="4" t="s">
        <v>13</v>
      </c>
      <c r="E9" s="132">
        <f>'Trip Length Frequency'!S46</f>
        <v>7.6321616249783303E-12</v>
      </c>
      <c r="F9" s="132">
        <f>'Trip Length Frequency'!T46</f>
        <v>2.7618742710378078E-11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7.8428048160463094E-8</v>
      </c>
      <c r="K9" s="129"/>
      <c r="M9" s="128"/>
      <c r="N9" s="4" t="s">
        <v>13</v>
      </c>
      <c r="O9" s="132">
        <f t="shared" si="0"/>
        <v>7.6321616249783303E-12</v>
      </c>
      <c r="P9" s="132">
        <f t="shared" si="0"/>
        <v>2.7618742710378078E-11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6.7155250614693453E-8</v>
      </c>
      <c r="U9" s="129"/>
      <c r="W9" s="128"/>
      <c r="X9" s="4" t="s">
        <v>13</v>
      </c>
      <c r="Y9" s="132">
        <f t="shared" si="1"/>
        <v>7.6321616249783303E-12</v>
      </c>
      <c r="Z9" s="132">
        <f t="shared" si="1"/>
        <v>2.7618742710378078E-11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6.7155250614693453E-8</v>
      </c>
      <c r="AE9" s="129"/>
      <c r="AG9" s="128"/>
      <c r="AH9" s="4" t="s">
        <v>13</v>
      </c>
      <c r="AI9" s="132">
        <f t="shared" si="2"/>
        <v>7.6321616249783303E-12</v>
      </c>
      <c r="AJ9" s="132">
        <f t="shared" si="2"/>
        <v>2.7618742710378078E-11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7.6146050658921285E-8</v>
      </c>
      <c r="AO9" s="129"/>
      <c r="AQ9" s="128"/>
      <c r="AR9" s="4" t="s">
        <v>13</v>
      </c>
      <c r="AS9" s="132">
        <f t="shared" si="3"/>
        <v>7.6321616249783303E-12</v>
      </c>
      <c r="AT9" s="132">
        <f t="shared" si="3"/>
        <v>2.7618742710378078E-11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8.1164383192694686E-8</v>
      </c>
      <c r="AY9" s="129"/>
      <c r="BA9" s="128"/>
      <c r="BB9" s="4" t="s">
        <v>13</v>
      </c>
      <c r="BC9" s="132">
        <f t="shared" si="4"/>
        <v>7.6321616249783303E-12</v>
      </c>
      <c r="BD9" s="132">
        <f t="shared" si="4"/>
        <v>2.7618742710378078E-11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8.6567362551594922E-8</v>
      </c>
      <c r="BI9" s="129"/>
      <c r="BK9" s="128"/>
      <c r="BL9" s="4" t="s">
        <v>13</v>
      </c>
      <c r="BM9" s="132">
        <f t="shared" si="5"/>
        <v>7.6321616249783303E-12</v>
      </c>
      <c r="BN9" s="132">
        <f t="shared" si="5"/>
        <v>2.7618742710378078E-11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9.7975991290560157E-8</v>
      </c>
      <c r="BS9" s="129"/>
    </row>
    <row r="10" spans="2:71" x14ac:dyDescent="0.3">
      <c r="C10" s="128"/>
      <c r="D10" s="4" t="s">
        <v>14</v>
      </c>
      <c r="E10" s="132">
        <f>'Trip Length Frequency'!S47</f>
        <v>5.3948481773067821E-12</v>
      </c>
      <c r="F10" s="132">
        <f>'Trip Length Frequency'!T47</f>
        <v>1.9537194225329793E-11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5.7590168191500394E-8</v>
      </c>
      <c r="K10" s="129"/>
      <c r="M10" s="128"/>
      <c r="N10" s="4" t="s">
        <v>14</v>
      </c>
      <c r="O10" s="132">
        <f t="shared" si="0"/>
        <v>5.3948481773067821E-12</v>
      </c>
      <c r="P10" s="132">
        <f t="shared" si="0"/>
        <v>1.9537194225329793E-11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4.9828669707004246E-8</v>
      </c>
      <c r="U10" s="129"/>
      <c r="W10" s="128"/>
      <c r="X10" s="4" t="s">
        <v>14</v>
      </c>
      <c r="Y10" s="132">
        <f t="shared" si="1"/>
        <v>5.3948481773067821E-12</v>
      </c>
      <c r="Z10" s="132">
        <f t="shared" si="1"/>
        <v>1.9537194225329793E-11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4.9828669707004246E-8</v>
      </c>
      <c r="AE10" s="129"/>
      <c r="AG10" s="128"/>
      <c r="AH10" s="4" t="s">
        <v>14</v>
      </c>
      <c r="AI10" s="132">
        <f t="shared" si="2"/>
        <v>5.3948481773067821E-12</v>
      </c>
      <c r="AJ10" s="132">
        <f t="shared" si="2"/>
        <v>1.9537194225329793E-11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5.6508341084121984E-8</v>
      </c>
      <c r="AO10" s="129"/>
      <c r="AQ10" s="128"/>
      <c r="AR10" s="4" t="s">
        <v>14</v>
      </c>
      <c r="AS10" s="132">
        <f t="shared" si="3"/>
        <v>5.3948481773067821E-12</v>
      </c>
      <c r="AT10" s="132">
        <f t="shared" si="3"/>
        <v>1.9537194225329793E-11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6.0237152758877392E-8</v>
      </c>
      <c r="AY10" s="129"/>
      <c r="BA10" s="128"/>
      <c r="BB10" s="4" t="s">
        <v>14</v>
      </c>
      <c r="BC10" s="132">
        <f t="shared" si="4"/>
        <v>5.3948481773067821E-12</v>
      </c>
      <c r="BD10" s="132">
        <f t="shared" si="4"/>
        <v>1.9537194225329793E-11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6.4252097695203277E-8</v>
      </c>
      <c r="BI10" s="129"/>
      <c r="BK10" s="128"/>
      <c r="BL10" s="4" t="s">
        <v>14</v>
      </c>
      <c r="BM10" s="132">
        <f t="shared" si="5"/>
        <v>5.3948481773067821E-12</v>
      </c>
      <c r="BN10" s="132">
        <f t="shared" si="5"/>
        <v>1.9537194225329793E-11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7.2725595112147558E-8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422.76282499323429</v>
      </c>
      <c r="F14" s="139">
        <f t="shared" si="6"/>
        <v>0</v>
      </c>
      <c r="G14" s="139">
        <f t="shared" si="6"/>
        <v>959.28136714054085</v>
      </c>
      <c r="H14" s="139">
        <f t="shared" si="6"/>
        <v>667.95580786622486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194.6143012386612</v>
      </c>
      <c r="P14" s="139">
        <f t="shared" si="7"/>
        <v>0</v>
      </c>
      <c r="Q14" s="139">
        <f t="shared" si="7"/>
        <v>1240.340429155995</v>
      </c>
      <c r="R14" s="139">
        <f t="shared" si="7"/>
        <v>751.79182075662357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207.71417615364015</v>
      </c>
      <c r="Z14" s="139">
        <f t="shared" ref="Z14:AB14" si="8">$AC14*(Z$18*Z7*1)/$AC7</f>
        <v>0</v>
      </c>
      <c r="AA14" s="139">
        <f t="shared" si="8"/>
        <v>1323.8302054495116</v>
      </c>
      <c r="AB14" s="139">
        <f t="shared" si="8"/>
        <v>802.39642047686061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221.62130725766457</v>
      </c>
      <c r="AJ14" s="139">
        <f t="shared" ref="AJ14:AL14" si="9">$AM14*(AJ$18*AJ7*1)/$AM7</f>
        <v>0</v>
      </c>
      <c r="AK14" s="139">
        <f t="shared" si="9"/>
        <v>1413.2891954142351</v>
      </c>
      <c r="AL14" s="139">
        <f t="shared" si="9"/>
        <v>857.47353729036729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236.73058854448664</v>
      </c>
      <c r="AT14" s="139">
        <f t="shared" ref="AT14:AV14" si="10">$AW14*(AT$18*AT7*1)/$AW7</f>
        <v>0</v>
      </c>
      <c r="AU14" s="139">
        <f t="shared" si="10"/>
        <v>1509.7336179623094</v>
      </c>
      <c r="AV14" s="139">
        <f t="shared" si="10"/>
        <v>916.47495828910985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253.02334865862662</v>
      </c>
      <c r="BD14" s="139">
        <f t="shared" ref="BD14:BF14" si="11">$BG14*(BD$18*BD7*1)/$BG7</f>
        <v>0</v>
      </c>
      <c r="BE14" s="139">
        <f t="shared" si="11"/>
        <v>1613.5046627423947</v>
      </c>
      <c r="BF14" s="139">
        <f t="shared" si="11"/>
        <v>980.00742367513385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270.59272556422752</v>
      </c>
      <c r="BN14" s="139">
        <f t="shared" ref="BN14:BP14" si="12">$BQ14*(BN$18*BN7*1)/$BQ7</f>
        <v>0</v>
      </c>
      <c r="BO14" s="139">
        <f t="shared" si="12"/>
        <v>1725.1611726714116</v>
      </c>
      <c r="BP14" s="139">
        <f t="shared" si="12"/>
        <v>1048.4196811836741</v>
      </c>
      <c r="BQ14" s="120">
        <v>3044.1735794193137</v>
      </c>
      <c r="BR14" s="165">
        <f>SUM(BM14:BP14)</f>
        <v>3044.1735794193132</v>
      </c>
      <c r="BS14" s="129">
        <f>BQ14/BR14</f>
        <v>1.0000000000000002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385.04737904528162</v>
      </c>
      <c r="G15" s="139">
        <f t="shared" si="6"/>
        <v>969.66933930812968</v>
      </c>
      <c r="H15" s="139">
        <f t="shared" si="6"/>
        <v>695.28328164658888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214.40270337257292</v>
      </c>
      <c r="Q15" s="139">
        <f t="shared" si="7"/>
        <v>1214.3808461530573</v>
      </c>
      <c r="R15" s="139">
        <f t="shared" si="7"/>
        <v>757.96300162565001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228.83457491406728</v>
      </c>
      <c r="AA15" s="139">
        <f t="shared" si="13"/>
        <v>1296.123231386312</v>
      </c>
      <c r="AB15" s="139">
        <f t="shared" si="13"/>
        <v>808.98299577963303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244.6851339330475</v>
      </c>
      <c r="AK15" s="139">
        <f t="shared" si="14"/>
        <v>1383.3878774342224</v>
      </c>
      <c r="AL15" s="139">
        <f t="shared" si="14"/>
        <v>864.31102859499697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261.61696825108936</v>
      </c>
      <c r="AU15" s="139">
        <f t="shared" si="15"/>
        <v>1477.6364076890384</v>
      </c>
      <c r="AV15" s="139">
        <f t="shared" si="15"/>
        <v>923.68578885577824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279.86782482578747</v>
      </c>
      <c r="BE15" s="139">
        <f t="shared" si="16"/>
        <v>1579.0463635865126</v>
      </c>
      <c r="BF15" s="139">
        <f t="shared" si="16"/>
        <v>987.621246663855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299.54092090213811</v>
      </c>
      <c r="BO15" s="139">
        <f t="shared" si="17"/>
        <v>1688.1641366809724</v>
      </c>
      <c r="BP15" s="139">
        <f t="shared" si="17"/>
        <v>1056.4685218362035</v>
      </c>
      <c r="BQ15" s="120">
        <v>3044.1735794193137</v>
      </c>
      <c r="BR15" s="165">
        <f>SUM(BM15:BP15)</f>
        <v>3044.1735794193141</v>
      </c>
      <c r="BS15" s="129">
        <f>BQ15/BR15</f>
        <v>0.99999999999999989</v>
      </c>
    </row>
    <row r="16" spans="2:71" x14ac:dyDescent="0.3">
      <c r="C16" s="128"/>
      <c r="D16" s="4" t="s">
        <v>13</v>
      </c>
      <c r="E16" s="139">
        <f t="shared" si="6"/>
        <v>210.26676055166672</v>
      </c>
      <c r="F16" s="139">
        <f t="shared" si="6"/>
        <v>760.89892294932179</v>
      </c>
      <c r="G16" s="139">
        <f t="shared" si="6"/>
        <v>82.83431649901145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167.98032940618546</v>
      </c>
      <c r="P16" s="139">
        <f t="shared" si="7"/>
        <v>759.1306829987949</v>
      </c>
      <c r="Q16" s="139">
        <f t="shared" si="7"/>
        <v>185.87245226393159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177.54631206721896</v>
      </c>
      <c r="Z16" s="139">
        <f t="shared" si="18"/>
        <v>802.36092892518241</v>
      </c>
      <c r="AA16" s="139">
        <f t="shared" si="18"/>
        <v>196.45733837414463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187.50070015242508</v>
      </c>
      <c r="AJ16" s="139">
        <f t="shared" si="19"/>
        <v>849.38122836679918</v>
      </c>
      <c r="AK16" s="139">
        <f t="shared" si="19"/>
        <v>207.59307971676239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198.38312272960638</v>
      </c>
      <c r="AT16" s="139">
        <f t="shared" si="20"/>
        <v>899.63349229542121</v>
      </c>
      <c r="AU16" s="139">
        <f t="shared" si="20"/>
        <v>219.65501424896419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210.08987858783831</v>
      </c>
      <c r="BD16" s="139">
        <f t="shared" si="21"/>
        <v>953.65099478969478</v>
      </c>
      <c r="BE16" s="139">
        <f t="shared" si="21"/>
        <v>232.59758823437653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222.68362365621854</v>
      </c>
      <c r="BN16" s="139">
        <f t="shared" si="22"/>
        <v>1011.7190986699835</v>
      </c>
      <c r="BO16" s="139">
        <f t="shared" si="22"/>
        <v>246.48601832948748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212.77691201018484</v>
      </c>
      <c r="F17" s="139">
        <f t="shared" si="6"/>
        <v>770.56178783592372</v>
      </c>
      <c r="G17" s="139">
        <f t="shared" si="6"/>
        <v>0</v>
      </c>
      <c r="H17" s="139">
        <f t="shared" si="6"/>
        <v>124.66130015389136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168.61697760336313</v>
      </c>
      <c r="P17" s="139">
        <f t="shared" si="7"/>
        <v>762.58110195982056</v>
      </c>
      <c r="Q17" s="139">
        <f t="shared" si="7"/>
        <v>0</v>
      </c>
      <c r="R17" s="139">
        <f t="shared" si="7"/>
        <v>241.53515854254684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178.63215223463584</v>
      </c>
      <c r="Z17" s="139">
        <f t="shared" si="23"/>
        <v>807.87537193897629</v>
      </c>
      <c r="AA17" s="139">
        <f t="shared" si="23"/>
        <v>0</v>
      </c>
      <c r="AB17" s="139">
        <f t="shared" si="23"/>
        <v>255.88138172112843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189.05239518184635</v>
      </c>
      <c r="AJ17" s="139">
        <f t="shared" si="24"/>
        <v>857.05475779640096</v>
      </c>
      <c r="AK17" s="139">
        <f t="shared" si="24"/>
        <v>0</v>
      </c>
      <c r="AL17" s="139">
        <f t="shared" si="24"/>
        <v>271.23617353413732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200.46471962031379</v>
      </c>
      <c r="AT17" s="139">
        <f t="shared" si="25"/>
        <v>909.75712455193695</v>
      </c>
      <c r="AU17" s="139">
        <f t="shared" si="25"/>
        <v>0</v>
      </c>
      <c r="AV17" s="139">
        <f t="shared" si="25"/>
        <v>287.77985345156873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212.75561127305284</v>
      </c>
      <c r="BD17" s="139">
        <f t="shared" si="26"/>
        <v>966.47801741603462</v>
      </c>
      <c r="BE17" s="139">
        <f t="shared" si="26"/>
        <v>0</v>
      </c>
      <c r="BF17" s="139">
        <f t="shared" si="26"/>
        <v>305.56668359009484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225.99269527463699</v>
      </c>
      <c r="BN17" s="139">
        <f t="shared" si="27"/>
        <v>1027.5256966284794</v>
      </c>
      <c r="BO17" s="139">
        <f t="shared" si="27"/>
        <v>0</v>
      </c>
      <c r="BP17" s="139">
        <f t="shared" si="27"/>
        <v>324.69055896855593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845.8064975550858</v>
      </c>
      <c r="F19" s="165">
        <f>SUM(F14:F17)</f>
        <v>1916.5080898305271</v>
      </c>
      <c r="G19" s="165">
        <f>SUM(G14:G17)</f>
        <v>2011.7850229476821</v>
      </c>
      <c r="H19" s="165">
        <f>SUM(H14:H17)</f>
        <v>1487.900389666705</v>
      </c>
      <c r="K19" s="129"/>
      <c r="M19" s="128"/>
      <c r="N19" s="120" t="s">
        <v>195</v>
      </c>
      <c r="O19" s="165">
        <f>SUM(O14:O17)</f>
        <v>531.21160824820981</v>
      </c>
      <c r="P19" s="165">
        <f>SUM(P14:P17)</f>
        <v>1736.1144883311883</v>
      </c>
      <c r="Q19" s="165">
        <f>SUM(Q14:Q17)</f>
        <v>2640.5937275729843</v>
      </c>
      <c r="R19" s="165">
        <f>SUM(R14:R17)</f>
        <v>1751.2899809248206</v>
      </c>
      <c r="U19" s="129"/>
      <c r="W19" s="128"/>
      <c r="X19" s="120" t="s">
        <v>195</v>
      </c>
      <c r="Y19" s="165">
        <f>SUM(Y14:Y17)</f>
        <v>563.89264045549498</v>
      </c>
      <c r="Z19" s="165">
        <f>SUM(Z14:Z17)</f>
        <v>1839.0708757782261</v>
      </c>
      <c r="AA19" s="165">
        <f>SUM(AA14:AA17)</f>
        <v>2816.4107752099681</v>
      </c>
      <c r="AB19" s="165">
        <f>SUM(AB14:AB17)</f>
        <v>1867.2607979776221</v>
      </c>
      <c r="AE19" s="129"/>
      <c r="AG19" s="128"/>
      <c r="AH19" s="120" t="s">
        <v>195</v>
      </c>
      <c r="AI19" s="165">
        <f>SUM(AI14:AI17)</f>
        <v>598.17440259193597</v>
      </c>
      <c r="AJ19" s="165">
        <f>SUM(AJ14:AJ17)</f>
        <v>1951.1211200962478</v>
      </c>
      <c r="AK19" s="165">
        <f>SUM(AK14:AK17)</f>
        <v>3004.2701525652201</v>
      </c>
      <c r="AL19" s="165">
        <f>SUM(AL14:AL17)</f>
        <v>1993.0207394195018</v>
      </c>
      <c r="AO19" s="129"/>
      <c r="AQ19" s="128"/>
      <c r="AR19" s="120" t="s">
        <v>195</v>
      </c>
      <c r="AS19" s="165">
        <f>SUM(AS14:AS17)</f>
        <v>635.57843089440678</v>
      </c>
      <c r="AT19" s="165">
        <f>SUM(AT14:AT17)</f>
        <v>2071.0075850984476</v>
      </c>
      <c r="AU19" s="165">
        <f>SUM(AU14:AU17)</f>
        <v>3207.0250399003116</v>
      </c>
      <c r="AV19" s="165">
        <f>SUM(AV14:AV17)</f>
        <v>2127.940600596457</v>
      </c>
      <c r="AY19" s="129"/>
      <c r="BA19" s="128"/>
      <c r="BB19" s="120" t="s">
        <v>195</v>
      </c>
      <c r="BC19" s="165">
        <f>SUM(BC14:BC17)</f>
        <v>675.86883851951779</v>
      </c>
      <c r="BD19" s="165">
        <f>SUM(BD14:BD17)</f>
        <v>2199.9968370315169</v>
      </c>
      <c r="BE19" s="165">
        <f>SUM(BE14:BE17)</f>
        <v>3425.1486145632834</v>
      </c>
      <c r="BF19" s="165">
        <f>SUM(BF14:BF17)</f>
        <v>2273.1953539290835</v>
      </c>
      <c r="BI19" s="129"/>
      <c r="BK19" s="128"/>
      <c r="BL19" s="120" t="s">
        <v>195</v>
      </c>
      <c r="BM19" s="165">
        <f>SUM(BM14:BM17)</f>
        <v>719.26904449508299</v>
      </c>
      <c r="BN19" s="165">
        <f>SUM(BN14:BN17)</f>
        <v>2338.7857162006012</v>
      </c>
      <c r="BO19" s="165">
        <f>SUM(BO14:BO17)</f>
        <v>3659.8113276818713</v>
      </c>
      <c r="BP19" s="165">
        <f>SUM(BP14:BP17)</f>
        <v>2429.5787619884331</v>
      </c>
      <c r="BS19" s="129"/>
    </row>
    <row r="20" spans="3:71" x14ac:dyDescent="0.3">
      <c r="C20" s="128"/>
      <c r="D20" s="120" t="s">
        <v>194</v>
      </c>
      <c r="E20" s="120">
        <f>E18/E19</f>
        <v>2.4237222177008486</v>
      </c>
      <c r="F20" s="120">
        <f>F18/F19</f>
        <v>1.0696537159836761</v>
      </c>
      <c r="G20" s="120">
        <f>G18/G19</f>
        <v>0.52391283759318952</v>
      </c>
      <c r="H20" s="120">
        <f>H18/H19</f>
        <v>0.74467350616676431</v>
      </c>
      <c r="K20" s="129"/>
      <c r="M20" s="128"/>
      <c r="N20" s="120" t="s">
        <v>194</v>
      </c>
      <c r="O20" s="120">
        <f>O18/O19</f>
        <v>2.4999687212058048</v>
      </c>
      <c r="P20" s="120">
        <f>P18/P19</f>
        <v>0.9552686860060744</v>
      </c>
      <c r="Q20" s="120">
        <f>Q18/Q19</f>
        <v>0.72628023471696623</v>
      </c>
      <c r="R20" s="120">
        <f>R18/R19</f>
        <v>1.002078799600284</v>
      </c>
      <c r="U20" s="129"/>
      <c r="W20" s="128"/>
      <c r="X20" s="120" t="s">
        <v>194</v>
      </c>
      <c r="Y20" s="120">
        <f>Y18/Y19</f>
        <v>2.3550802221664551</v>
      </c>
      <c r="Z20" s="120">
        <f>Z18/Z19</f>
        <v>0.90179004402016094</v>
      </c>
      <c r="AA20" s="120">
        <f>AA18/AA19</f>
        <v>0.68094151930336932</v>
      </c>
      <c r="AB20" s="120">
        <f>AB18/AB19</f>
        <v>0.93984223507389264</v>
      </c>
      <c r="AE20" s="129"/>
      <c r="AG20" s="128"/>
      <c r="AH20" s="120" t="s">
        <v>194</v>
      </c>
      <c r="AI20" s="120">
        <f>AI18/AI19</f>
        <v>2.5129781614158513</v>
      </c>
      <c r="AJ20" s="120">
        <f>AJ18/AJ19</f>
        <v>0.96444114144517257</v>
      </c>
      <c r="AK20" s="120">
        <f>AK18/AK19</f>
        <v>0.72299386917222441</v>
      </c>
      <c r="AL20" s="120">
        <f>AL18/AL19</f>
        <v>0.99827201146723932</v>
      </c>
      <c r="AO20" s="129"/>
      <c r="AQ20" s="128"/>
      <c r="AR20" s="120" t="s">
        <v>194</v>
      </c>
      <c r="AS20" s="120">
        <f>AS18/AS19</f>
        <v>2.5191052338804596</v>
      </c>
      <c r="AT20" s="120">
        <f>AT18/AT19</f>
        <v>0.96880934405074737</v>
      </c>
      <c r="AU20" s="120">
        <f>AU18/AU19</f>
        <v>0.72143397342747206</v>
      </c>
      <c r="AV20" s="120">
        <f>AV18/AV19</f>
        <v>0.99645374811102461</v>
      </c>
      <c r="AY20" s="129"/>
      <c r="BA20" s="128"/>
      <c r="BB20" s="120" t="s">
        <v>194</v>
      </c>
      <c r="BC20" s="120">
        <f>BC18/BC19</f>
        <v>2.5249840164599613</v>
      </c>
      <c r="BD20" s="120">
        <f>BD18/BD19</f>
        <v>0.97303170366405856</v>
      </c>
      <c r="BE20" s="120">
        <f>BE18/BE19</f>
        <v>0.7199275520773919</v>
      </c>
      <c r="BF20" s="120">
        <f>BF18/BF19</f>
        <v>0.99469062246406081</v>
      </c>
      <c r="BI20" s="129"/>
      <c r="BK20" s="128"/>
      <c r="BL20" s="120" t="s">
        <v>194</v>
      </c>
      <c r="BM20" s="120">
        <f>BM18/BM19</f>
        <v>2.6837779867963167</v>
      </c>
      <c r="BN20" s="120">
        <f>BN18/BN19</f>
        <v>1.0362459506309967</v>
      </c>
      <c r="BO20" s="120">
        <f>BO18/BO19</f>
        <v>0.76195680014663503</v>
      </c>
      <c r="BP20" s="120">
        <f>BP18/BP19</f>
        <v>1.0530790711230993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1024.6596517540775</v>
      </c>
      <c r="F25" s="139">
        <f t="shared" si="28"/>
        <v>0</v>
      </c>
      <c r="G25" s="139">
        <f t="shared" si="28"/>
        <v>502.57982310887496</v>
      </c>
      <c r="H25" s="139">
        <f t="shared" si="28"/>
        <v>497.40899340819522</v>
      </c>
      <c r="I25" s="120">
        <f>I14</f>
        <v>2050</v>
      </c>
      <c r="J25" s="165">
        <f>SUM(E25:H25)</f>
        <v>2024.6484682711475</v>
      </c>
      <c r="K25" s="129">
        <f>I25/J25</f>
        <v>1.0125214486001612</v>
      </c>
      <c r="M25" s="128"/>
      <c r="N25" s="4" t="s">
        <v>11</v>
      </c>
      <c r="O25" s="139">
        <f t="shared" ref="O25:R28" si="29">O14*O$20</f>
        <v>486.52966579597711</v>
      </c>
      <c r="P25" s="139">
        <f t="shared" si="29"/>
        <v>0</v>
      </c>
      <c r="Q25" s="139">
        <f t="shared" si="29"/>
        <v>900.83473801635864</v>
      </c>
      <c r="R25" s="139">
        <f t="shared" si="29"/>
        <v>753.35464529310923</v>
      </c>
      <c r="S25" s="120">
        <f>S14</f>
        <v>2186.7465511512801</v>
      </c>
      <c r="T25" s="165">
        <f>SUM(O25:R25)</f>
        <v>2140.7190491054448</v>
      </c>
      <c r="U25" s="129">
        <f>S25/T25</f>
        <v>1.021500954114025</v>
      </c>
      <c r="W25" s="128"/>
      <c r="X25" s="4" t="s">
        <v>11</v>
      </c>
      <c r="Y25" s="139">
        <f>Y14*Y$20</f>
        <v>489.18354812303704</v>
      </c>
      <c r="Z25" s="139">
        <f t="shared" ref="Z25:AB25" si="30">Z14*Z$20</f>
        <v>0</v>
      </c>
      <c r="AA25" s="139">
        <f t="shared" si="30"/>
        <v>901.45095139848195</v>
      </c>
      <c r="AB25" s="139">
        <f t="shared" si="30"/>
        <v>754.12604523626362</v>
      </c>
      <c r="AC25" s="120">
        <f>AC14</f>
        <v>2333.9408020800124</v>
      </c>
      <c r="AD25" s="165">
        <f>SUM(Y25:AB25)</f>
        <v>2144.7605447577826</v>
      </c>
      <c r="AE25" s="129">
        <f>AC25/AD25</f>
        <v>1.0882057709354191</v>
      </c>
      <c r="AG25" s="128"/>
      <c r="AH25" s="4" t="s">
        <v>11</v>
      </c>
      <c r="AI25" s="139">
        <f t="shared" ref="AI25:AL28" si="31">AI14*AI$20</f>
        <v>556.92950524294338</v>
      </c>
      <c r="AJ25" s="139">
        <f t="shared" si="31"/>
        <v>0</v>
      </c>
      <c r="AK25" s="139">
        <f t="shared" si="31"/>
        <v>1021.7994236518379</v>
      </c>
      <c r="AL25" s="139">
        <f t="shared" si="31"/>
        <v>855.99183285078379</v>
      </c>
      <c r="AM25" s="120">
        <f>AM14</f>
        <v>2492.3840399622668</v>
      </c>
      <c r="AN25" s="165">
        <f>SUM(AI25:AL25)</f>
        <v>2434.7207617455651</v>
      </c>
      <c r="AO25" s="129">
        <f>AM25/AN25</f>
        <v>1.0236837337253246</v>
      </c>
      <c r="AQ25" s="128"/>
      <c r="AR25" s="4" t="s">
        <v>11</v>
      </c>
      <c r="AS25" s="139">
        <f t="shared" ref="AS25:AV28" si="32">AS14*AS$20</f>
        <v>596.34926462201781</v>
      </c>
      <c r="AT25" s="139">
        <f t="shared" si="32"/>
        <v>0</v>
      </c>
      <c r="AU25" s="139">
        <f t="shared" si="32"/>
        <v>1089.1731228235819</v>
      </c>
      <c r="AV25" s="139">
        <f t="shared" si="32"/>
        <v>913.22490723707847</v>
      </c>
      <c r="AW25" s="120">
        <f>AW14</f>
        <v>2662.939164795906</v>
      </c>
      <c r="AX25" s="165">
        <f>SUM(AS25:AV25)</f>
        <v>2598.7472946826783</v>
      </c>
      <c r="AY25" s="129">
        <f>AW25/AX25</f>
        <v>1.0247010820346292</v>
      </c>
      <c r="BA25" s="128"/>
      <c r="BB25" s="4" t="s">
        <v>11</v>
      </c>
      <c r="BC25" s="139">
        <f t="shared" ref="BC25:BF28" si="33">BC14*BC$20</f>
        <v>638.87991115420823</v>
      </c>
      <c r="BD25" s="139">
        <f t="shared" si="33"/>
        <v>0</v>
      </c>
      <c r="BE25" s="139">
        <f t="shared" si="33"/>
        <v>1161.6064621135899</v>
      </c>
      <c r="BF25" s="139">
        <f t="shared" si="33"/>
        <v>974.80419427481945</v>
      </c>
      <c r="BG25" s="120">
        <f>BG14</f>
        <v>2846.535435076155</v>
      </c>
      <c r="BH25" s="165">
        <f>SUM(BC25:BF25)</f>
        <v>2775.2905675426177</v>
      </c>
      <c r="BI25" s="129">
        <f>BG25/BH25</f>
        <v>1.0256711381383827</v>
      </c>
      <c r="BK25" s="128"/>
      <c r="BL25" s="4" t="s">
        <v>11</v>
      </c>
      <c r="BM25" s="139">
        <f t="shared" ref="BM25:BP28" si="34">BM14*BM$20</f>
        <v>726.21080025649076</v>
      </c>
      <c r="BN25" s="139">
        <f t="shared" si="34"/>
        <v>0</v>
      </c>
      <c r="BO25" s="139">
        <f t="shared" si="34"/>
        <v>1314.4982868659254</v>
      </c>
      <c r="BP25" s="139">
        <f t="shared" si="34"/>
        <v>1104.0688240080794</v>
      </c>
      <c r="BQ25" s="120">
        <f>BQ14</f>
        <v>3044.1735794193137</v>
      </c>
      <c r="BR25" s="165">
        <f>SUM(BM25:BP25)</f>
        <v>3144.7779111304953</v>
      </c>
      <c r="BS25" s="129">
        <f>BQ25/BR25</f>
        <v>0.96800908218189052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411.86735982556053</v>
      </c>
      <c r="G26" s="139">
        <f t="shared" si="28"/>
        <v>508.02221508403551</v>
      </c>
      <c r="H26" s="139">
        <f t="shared" si="28"/>
        <v>517.75903912289925</v>
      </c>
      <c r="I26" s="120">
        <f>I15</f>
        <v>2050</v>
      </c>
      <c r="J26" s="165">
        <f>SUM(E26:H26)</f>
        <v>1437.6486140324953</v>
      </c>
      <c r="K26" s="129">
        <f>I26/J26</f>
        <v>1.4259395376523234</v>
      </c>
      <c r="M26" s="128"/>
      <c r="N26" s="4" t="s">
        <v>12</v>
      </c>
      <c r="O26" s="139">
        <f t="shared" si="29"/>
        <v>0</v>
      </c>
      <c r="P26" s="139">
        <f t="shared" si="29"/>
        <v>204.81218872686787</v>
      </c>
      <c r="Q26" s="139">
        <f t="shared" si="29"/>
        <v>881.98080597983051</v>
      </c>
      <c r="R26" s="139">
        <f t="shared" si="29"/>
        <v>759.53865481045943</v>
      </c>
      <c r="S26" s="120">
        <f>S15</f>
        <v>2186.7465511512801</v>
      </c>
      <c r="T26" s="165">
        <f>SUM(O26:R26)</f>
        <v>1846.331649517158</v>
      </c>
      <c r="U26" s="129">
        <f>S26/T26</f>
        <v>1.184373647997176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206.36074138509156</v>
      </c>
      <c r="AA26" s="139">
        <f t="shared" si="35"/>
        <v>882.58412238458777</v>
      </c>
      <c r="AB26" s="139">
        <f t="shared" si="35"/>
        <v>760.31638689030376</v>
      </c>
      <c r="AC26" s="120">
        <f>AC15</f>
        <v>2333.9408020800124</v>
      </c>
      <c r="AD26" s="165">
        <f>SUM(Y26:AB26)</f>
        <v>1849.261250659983</v>
      </c>
      <c r="AE26" s="129">
        <f>AC26/AD26</f>
        <v>1.2620936069725421</v>
      </c>
      <c r="AG26" s="128"/>
      <c r="AH26" s="4" t="s">
        <v>12</v>
      </c>
      <c r="AI26" s="139">
        <f t="shared" si="31"/>
        <v>0</v>
      </c>
      <c r="AJ26" s="139">
        <f t="shared" si="31"/>
        <v>235.98440986505327</v>
      </c>
      <c r="AK26" s="139">
        <f t="shared" si="31"/>
        <v>1000.1809540721194</v>
      </c>
      <c r="AL26" s="139">
        <f t="shared" si="31"/>
        <v>862.8175090488462</v>
      </c>
      <c r="AM26" s="120">
        <f>AM15</f>
        <v>2492.3840399622668</v>
      </c>
      <c r="AN26" s="165">
        <f>SUM(AI26:AL26)</f>
        <v>2098.9828729860192</v>
      </c>
      <c r="AO26" s="129">
        <f>AM26/AN26</f>
        <v>1.1874246674612423</v>
      </c>
      <c r="AQ26" s="128"/>
      <c r="AR26" s="4" t="s">
        <v>12</v>
      </c>
      <c r="AS26" s="139">
        <f t="shared" si="32"/>
        <v>0</v>
      </c>
      <c r="AT26" s="139">
        <f t="shared" si="32"/>
        <v>253.45696340388309</v>
      </c>
      <c r="AU26" s="139">
        <f t="shared" si="32"/>
        <v>1066.017104880199</v>
      </c>
      <c r="AV26" s="139">
        <f t="shared" si="32"/>
        <v>920.41016638222868</v>
      </c>
      <c r="AW26" s="120">
        <f>AW15</f>
        <v>2662.939164795906</v>
      </c>
      <c r="AX26" s="165">
        <f>SUM(AS26:AV26)</f>
        <v>2239.8842346663105</v>
      </c>
      <c r="AY26" s="129">
        <f>AW26/AX26</f>
        <v>1.1888735692595385</v>
      </c>
      <c r="BA26" s="128"/>
      <c r="BB26" s="4" t="s">
        <v>12</v>
      </c>
      <c r="BC26" s="139">
        <f t="shared" si="33"/>
        <v>0</v>
      </c>
      <c r="BD26" s="139">
        <f t="shared" si="33"/>
        <v>272.3202663909903</v>
      </c>
      <c r="BE26" s="139">
        <f t="shared" si="33"/>
        <v>1136.7989831535454</v>
      </c>
      <c r="BF26" s="139">
        <f t="shared" si="33"/>
        <v>982.37759260280166</v>
      </c>
      <c r="BG26" s="120">
        <f>BG15</f>
        <v>2846.535435076155</v>
      </c>
      <c r="BH26" s="165">
        <f>SUM(BC26:BF26)</f>
        <v>2391.4968421473372</v>
      </c>
      <c r="BI26" s="129">
        <f>BG26/BH26</f>
        <v>1.1902735495649814</v>
      </c>
      <c r="BK26" s="128"/>
      <c r="BL26" s="4" t="s">
        <v>12</v>
      </c>
      <c r="BM26" s="139">
        <f t="shared" si="34"/>
        <v>0</v>
      </c>
      <c r="BN26" s="139">
        <f t="shared" si="34"/>
        <v>310.39806633312031</v>
      </c>
      <c r="BO26" s="139">
        <f t="shared" si="34"/>
        <v>1286.3081437077403</v>
      </c>
      <c r="BP26" s="139">
        <f t="shared" si="34"/>
        <v>1112.544889646063</v>
      </c>
      <c r="BQ26" s="120">
        <f>BQ15</f>
        <v>3044.1735794193137</v>
      </c>
      <c r="BR26" s="165">
        <f>SUM(BM26:BP26)</f>
        <v>2709.2510996869237</v>
      </c>
      <c r="BS26" s="129">
        <f>BQ26/BR26</f>
        <v>1.1236217934067068</v>
      </c>
    </row>
    <row r="27" spans="3:71" x14ac:dyDescent="0.3">
      <c r="C27" s="128"/>
      <c r="D27" s="4" t="s">
        <v>13</v>
      </c>
      <c r="E27" s="139">
        <f t="shared" si="28"/>
        <v>509.62821919305895</v>
      </c>
      <c r="F27" s="139">
        <f t="shared" si="28"/>
        <v>813.89836042071886</v>
      </c>
      <c r="G27" s="139">
        <f t="shared" si="28"/>
        <v>43.397961807089445</v>
      </c>
      <c r="H27" s="139">
        <f t="shared" si="28"/>
        <v>0</v>
      </c>
      <c r="I27" s="120">
        <f>I16</f>
        <v>1054</v>
      </c>
      <c r="J27" s="165">
        <f>SUM(E27:H27)</f>
        <v>1366.9245414208672</v>
      </c>
      <c r="K27" s="129">
        <f>I27/J27</f>
        <v>0.77107401912939999</v>
      </c>
      <c r="M27" s="128"/>
      <c r="N27" s="4" t="s">
        <v>13</v>
      </c>
      <c r="O27" s="139">
        <f t="shared" si="29"/>
        <v>419.94556929331134</v>
      </c>
      <c r="P27" s="139">
        <f t="shared" si="29"/>
        <v>725.17377005515254</v>
      </c>
      <c r="Q27" s="139">
        <f t="shared" si="29"/>
        <v>134.99548825766635</v>
      </c>
      <c r="R27" s="139">
        <f t="shared" si="29"/>
        <v>0</v>
      </c>
      <c r="S27" s="120">
        <f>S16</f>
        <v>1112.9834646689119</v>
      </c>
      <c r="T27" s="165">
        <f>SUM(O27:R27)</f>
        <v>1280.1148276061303</v>
      </c>
      <c r="U27" s="129">
        <f>S27/T27</f>
        <v>0.86944033509106267</v>
      </c>
      <c r="W27" s="128"/>
      <c r="X27" s="4" t="s">
        <v>13</v>
      </c>
      <c r="Y27" s="139">
        <f t="shared" ref="Y27:AB27" si="36">Y16*Y$20</f>
        <v>418.1358080681008</v>
      </c>
      <c r="Z27" s="139">
        <f t="shared" si="36"/>
        <v>723.56109741549744</v>
      </c>
      <c r="AA27" s="139">
        <f t="shared" si="36"/>
        <v>133.77595847078615</v>
      </c>
      <c r="AB27" s="139">
        <f t="shared" si="36"/>
        <v>0</v>
      </c>
      <c r="AC27" s="120">
        <f>AC16</f>
        <v>1176.364579366546</v>
      </c>
      <c r="AD27" s="165">
        <f>SUM(Y27:AB27)</f>
        <v>1275.4728639543844</v>
      </c>
      <c r="AE27" s="129">
        <f>AC27/AD27</f>
        <v>0.92229683014927488</v>
      </c>
      <c r="AG27" s="128"/>
      <c r="AH27" s="4" t="s">
        <v>13</v>
      </c>
      <c r="AI27" s="139">
        <f t="shared" si="31"/>
        <v>471.18516473322603</v>
      </c>
      <c r="AJ27" s="139">
        <f t="shared" si="31"/>
        <v>819.17820140817855</v>
      </c>
      <c r="AK27" s="139">
        <f t="shared" si="31"/>
        <v>150.08852391780005</v>
      </c>
      <c r="AL27" s="139">
        <f t="shared" si="31"/>
        <v>0</v>
      </c>
      <c r="AM27" s="120">
        <f>AM16</f>
        <v>1244.4750082359867</v>
      </c>
      <c r="AN27" s="165">
        <f>SUM(AI27:AL27)</f>
        <v>1440.4518900592047</v>
      </c>
      <c r="AO27" s="129">
        <f>AM27/AN27</f>
        <v>0.86394763811572828</v>
      </c>
      <c r="AQ27" s="128"/>
      <c r="AR27" s="4" t="s">
        <v>13</v>
      </c>
      <c r="AS27" s="139">
        <f t="shared" si="32"/>
        <v>499.74796278170101</v>
      </c>
      <c r="AT27" s="139">
        <f t="shared" si="32"/>
        <v>871.5733335568101</v>
      </c>
      <c r="AU27" s="139">
        <f t="shared" si="32"/>
        <v>158.46658971289824</v>
      </c>
      <c r="AV27" s="139">
        <f t="shared" si="32"/>
        <v>0</v>
      </c>
      <c r="AW27" s="120">
        <f>AW16</f>
        <v>1317.6716292739918</v>
      </c>
      <c r="AX27" s="165">
        <f>SUM(AS27:AV27)</f>
        <v>1529.7878860514093</v>
      </c>
      <c r="AY27" s="129">
        <f>AW27/AX27</f>
        <v>0.86134270070282859</v>
      </c>
      <c r="BA27" s="128"/>
      <c r="BB27" s="4" t="s">
        <v>13</v>
      </c>
      <c r="BC27" s="139">
        <f t="shared" si="33"/>
        <v>530.47358545430563</v>
      </c>
      <c r="BD27" s="139">
        <f t="shared" si="33"/>
        <v>927.93265216114094</v>
      </c>
      <c r="BE27" s="139">
        <f t="shared" si="33"/>
        <v>167.45341231667987</v>
      </c>
      <c r="BF27" s="139">
        <f t="shared" si="33"/>
        <v>0</v>
      </c>
      <c r="BG27" s="120">
        <f>BG16</f>
        <v>1396.3384616119097</v>
      </c>
      <c r="BH27" s="165">
        <f>SUM(BC27:BF27)</f>
        <v>1625.8596499321266</v>
      </c>
      <c r="BI27" s="129">
        <f>BG27/BH27</f>
        <v>0.85883087243736045</v>
      </c>
      <c r="BK27" s="128"/>
      <c r="BL27" s="4" t="s">
        <v>13</v>
      </c>
      <c r="BM27" s="139">
        <f t="shared" si="34"/>
        <v>597.6334071885949</v>
      </c>
      <c r="BN27" s="139">
        <f t="shared" si="34"/>
        <v>1048.3898191728122</v>
      </c>
      <c r="BO27" s="139">
        <f t="shared" si="34"/>
        <v>187.81169780722112</v>
      </c>
      <c r="BP27" s="139">
        <f t="shared" si="34"/>
        <v>0</v>
      </c>
      <c r="BQ27" s="120">
        <f>BQ16</f>
        <v>1480.8887406556896</v>
      </c>
      <c r="BR27" s="165">
        <f>SUM(BM27:BP27)</f>
        <v>1833.8349241686283</v>
      </c>
      <c r="BS27" s="129">
        <f>BQ27/BR27</f>
        <v>0.80753655693794391</v>
      </c>
    </row>
    <row r="28" spans="3:71" x14ac:dyDescent="0.3">
      <c r="C28" s="128"/>
      <c r="D28" s="4" t="s">
        <v>14</v>
      </c>
      <c r="E28" s="139">
        <f t="shared" si="28"/>
        <v>515.71212905286359</v>
      </c>
      <c r="F28" s="139">
        <f t="shared" si="28"/>
        <v>824.23427975372078</v>
      </c>
      <c r="G28" s="139">
        <f t="shared" si="28"/>
        <v>0</v>
      </c>
      <c r="H28" s="139">
        <f t="shared" si="28"/>
        <v>92.831967468905674</v>
      </c>
      <c r="I28" s="120">
        <f>I17</f>
        <v>1108</v>
      </c>
      <c r="J28" s="165">
        <f>SUM(E28:H28)</f>
        <v>1432.77837627549</v>
      </c>
      <c r="K28" s="129">
        <f>I28/J28</f>
        <v>0.77332267037715074</v>
      </c>
      <c r="M28" s="128"/>
      <c r="N28" s="4" t="s">
        <v>14</v>
      </c>
      <c r="O28" s="139">
        <f t="shared" si="29"/>
        <v>421.53716987266756</v>
      </c>
      <c r="P28" s="139">
        <f t="shared" si="29"/>
        <v>728.46984724222204</v>
      </c>
      <c r="Q28" s="139">
        <f t="shared" si="29"/>
        <v>0</v>
      </c>
      <c r="R28" s="139">
        <f t="shared" si="29"/>
        <v>242.03726173357961</v>
      </c>
      <c r="S28" s="120">
        <f>S17</f>
        <v>1172.7332381057306</v>
      </c>
      <c r="T28" s="165">
        <f>SUM(O28:R28)</f>
        <v>1392.0442788484693</v>
      </c>
      <c r="U28" s="129">
        <f>S28/T28</f>
        <v>0.84245397644667042</v>
      </c>
      <c r="W28" s="128"/>
      <c r="X28" s="4" t="s">
        <v>14</v>
      </c>
      <c r="Y28" s="139">
        <f t="shared" ref="Y28:AB28" si="37">Y17*Y$20</f>
        <v>420.69304877081822</v>
      </c>
      <c r="Z28" s="139">
        <f t="shared" si="37"/>
        <v>728.53396722365335</v>
      </c>
      <c r="AA28" s="139">
        <f t="shared" si="37"/>
        <v>0</v>
      </c>
      <c r="AB28" s="139">
        <f t="shared" si="37"/>
        <v>240.48812971058123</v>
      </c>
      <c r="AC28" s="120">
        <f>AC17</f>
        <v>1242.3889058947407</v>
      </c>
      <c r="AD28" s="165">
        <f>SUM(Y28:AB28)</f>
        <v>1389.7151457050527</v>
      </c>
      <c r="AE28" s="129">
        <f>AC28/AD28</f>
        <v>0.89398817429195676</v>
      </c>
      <c r="AG28" s="128"/>
      <c r="AH28" s="4" t="s">
        <v>14</v>
      </c>
      <c r="AI28" s="139">
        <f t="shared" si="31"/>
        <v>475.08454045533921</v>
      </c>
      <c r="AJ28" s="139">
        <f t="shared" si="31"/>
        <v>826.57886889017686</v>
      </c>
      <c r="AK28" s="139">
        <f t="shared" si="31"/>
        <v>0</v>
      </c>
      <c r="AL28" s="139">
        <f t="shared" si="31"/>
        <v>270.76748053660043</v>
      </c>
      <c r="AM28" s="120">
        <f>AM17</f>
        <v>1317.3433265123847</v>
      </c>
      <c r="AN28" s="165">
        <f>SUM(AI28:AL28)</f>
        <v>1572.4308898821166</v>
      </c>
      <c r="AO28" s="129">
        <f>AM28/AN28</f>
        <v>0.83777502400194159</v>
      </c>
      <c r="AQ28" s="128"/>
      <c r="AR28" s="4" t="s">
        <v>14</v>
      </c>
      <c r="AS28" s="139">
        <f t="shared" si="32"/>
        <v>504.99172440391129</v>
      </c>
      <c r="AT28" s="139">
        <f t="shared" si="32"/>
        <v>881.38120308265616</v>
      </c>
      <c r="AU28" s="139">
        <f t="shared" si="32"/>
        <v>0</v>
      </c>
      <c r="AV28" s="139">
        <f t="shared" si="32"/>
        <v>286.75931360265702</v>
      </c>
      <c r="AW28" s="120">
        <f>AW17</f>
        <v>1398.0016976238194</v>
      </c>
      <c r="AX28" s="165">
        <f>SUM(AS28:AV28)</f>
        <v>1673.1322410892244</v>
      </c>
      <c r="AY28" s="129">
        <f>AW28/AX28</f>
        <v>0.83555959492700194</v>
      </c>
      <c r="BA28" s="128"/>
      <c r="BB28" s="4" t="s">
        <v>14</v>
      </c>
      <c r="BC28" s="139">
        <f t="shared" si="33"/>
        <v>537.20451787662716</v>
      </c>
      <c r="BD28" s="139">
        <f t="shared" si="33"/>
        <v>940.4137518401858</v>
      </c>
      <c r="BE28" s="139">
        <f t="shared" si="33"/>
        <v>0</v>
      </c>
      <c r="BF28" s="139">
        <f t="shared" si="33"/>
        <v>303.94431470451013</v>
      </c>
      <c r="BG28" s="120">
        <f>BG17</f>
        <v>1484.8003122791824</v>
      </c>
      <c r="BH28" s="165">
        <f>SUM(BC28:BF28)</f>
        <v>1781.562584421323</v>
      </c>
      <c r="BI28" s="129">
        <f>BG28/BH28</f>
        <v>0.8334258505779446</v>
      </c>
      <c r="BK28" s="128"/>
      <c r="BL28" s="4" t="s">
        <v>14</v>
      </c>
      <c r="BM28" s="139">
        <f t="shared" si="34"/>
        <v>606.51422075483879</v>
      </c>
      <c r="BN28" s="139">
        <f t="shared" si="34"/>
        <v>1064.7693423005558</v>
      </c>
      <c r="BO28" s="139">
        <f t="shared" si="34"/>
        <v>0</v>
      </c>
      <c r="BP28" s="139">
        <f t="shared" si="34"/>
        <v>341.92483224104677</v>
      </c>
      <c r="BQ28" s="120">
        <f>BQ17</f>
        <v>1578.2089508716722</v>
      </c>
      <c r="BR28" s="165">
        <f>SUM(BM28:BP28)</f>
        <v>2013.2083952964413</v>
      </c>
      <c r="BS28" s="129">
        <f>BQ28/BR28</f>
        <v>0.78392726483702335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1917.8110322538555</v>
      </c>
      <c r="R30" s="165">
        <f>SUM(R25:R28)</f>
        <v>1754.9305618371482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0.99999999999999989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1037.4898749161753</v>
      </c>
      <c r="F36" s="139">
        <f t="shared" si="38"/>
        <v>0</v>
      </c>
      <c r="G36" s="139">
        <f t="shared" si="38"/>
        <v>508.87285053141085</v>
      </c>
      <c r="H36" s="139">
        <f t="shared" si="38"/>
        <v>503.63727455241388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496.99051781536832</v>
      </c>
      <c r="P36" s="139">
        <f t="shared" ref="P36:R36" si="39">P25*$U25</f>
        <v>0</v>
      </c>
      <c r="Q36" s="139">
        <f t="shared" si="39"/>
        <v>920.20354438276809</v>
      </c>
      <c r="R36" s="139">
        <f t="shared" si="39"/>
        <v>769.55248895314389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532.33236011415329</v>
      </c>
      <c r="Z36" s="139">
        <f t="shared" ref="Z36:AB36" si="40">Z25*$AE25</f>
        <v>0</v>
      </c>
      <c r="AA36" s="139">
        <f t="shared" si="40"/>
        <v>980.96412752705214</v>
      </c>
      <c r="AB36" s="139">
        <f t="shared" si="40"/>
        <v>820.64431443880699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570.11967534889402</v>
      </c>
      <c r="AJ36" s="139">
        <f t="shared" ref="AJ36:AL36" si="41">AJ25*$AO25</f>
        <v>0</v>
      </c>
      <c r="AK36" s="139">
        <f t="shared" si="41"/>
        <v>1045.9994491222981</v>
      </c>
      <c r="AL36" s="139">
        <f t="shared" si="41"/>
        <v>876.26491549107436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611.07973672873709</v>
      </c>
      <c r="AT36" s="139">
        <f t="shared" ref="AT36:AV36" si="42">AT25*$AY25</f>
        <v>0</v>
      </c>
      <c r="AU36" s="139">
        <f t="shared" si="42"/>
        <v>1116.0768774803605</v>
      </c>
      <c r="AV36" s="139">
        <f t="shared" si="42"/>
        <v>935.78255058680816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655.28068560728559</v>
      </c>
      <c r="BD36" s="139">
        <f t="shared" ref="BD36:BF36" si="43">BD25*$BI25</f>
        <v>0</v>
      </c>
      <c r="BE36" s="139">
        <f t="shared" si="43"/>
        <v>1191.4262220649459</v>
      </c>
      <c r="BF36" s="139">
        <f t="shared" si="43"/>
        <v>999.8285274039232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702.97865022686187</v>
      </c>
      <c r="BN36" s="139">
        <f t="shared" ref="BN36:BP36" si="44">BN25*$BS25</f>
        <v>0</v>
      </c>
      <c r="BO36" s="139">
        <f t="shared" si="44"/>
        <v>1272.4462801987518</v>
      </c>
      <c r="BP36" s="139">
        <f t="shared" si="44"/>
        <v>1068.7486489937003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587.29795264374286</v>
      </c>
      <c r="G37" s="139">
        <f t="shared" si="38"/>
        <v>724.40896249403875</v>
      </c>
      <c r="H37" s="139">
        <f t="shared" si="38"/>
        <v>738.29308486221817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242.57415911672661</v>
      </c>
      <c r="Q37" s="139">
        <f t="shared" si="45"/>
        <v>1044.5948246418213</v>
      </c>
      <c r="R37" s="139">
        <f t="shared" si="45"/>
        <v>899.57756739273168</v>
      </c>
      <c r="S37" s="120">
        <f>S26</f>
        <v>2186.7465511512801</v>
      </c>
      <c r="T37" s="165">
        <f>SUM(O37:R37)</f>
        <v>2186.7465511512796</v>
      </c>
      <c r="U37" s="129">
        <f>S37/T37</f>
        <v>1.0000000000000002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260.44657243223816</v>
      </c>
      <c r="AA37" s="139">
        <f t="shared" si="46"/>
        <v>1113.9037784770599</v>
      </c>
      <c r="AB37" s="139">
        <f t="shared" si="46"/>
        <v>959.59045117071435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280.21370941004841</v>
      </c>
      <c r="AK37" s="139">
        <f t="shared" si="47"/>
        <v>1187.6395367901546</v>
      </c>
      <c r="AL37" s="139">
        <f t="shared" si="47"/>
        <v>1024.5307937620637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301.32828473565871</v>
      </c>
      <c r="AU37" s="139">
        <f t="shared" si="48"/>
        <v>1267.3595603706419</v>
      </c>
      <c r="AV37" s="139">
        <f t="shared" si="48"/>
        <v>1094.2513196896059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324.13561009568537</v>
      </c>
      <c r="BE37" s="139">
        <f t="shared" si="49"/>
        <v>1353.101760820032</v>
      </c>
      <c r="BF37" s="139">
        <f t="shared" si="49"/>
        <v>1169.2980641604379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348.77003196319458</v>
      </c>
      <c r="BO37" s="139">
        <f t="shared" si="50"/>
        <v>1445.323863306543</v>
      </c>
      <c r="BP37" s="139">
        <f t="shared" si="50"/>
        <v>1250.079684149576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392.96107923495077</v>
      </c>
      <c r="F38" s="139">
        <f t="shared" si="38"/>
        <v>627.57587993243271</v>
      </c>
      <c r="G38" s="139">
        <f t="shared" si="38"/>
        <v>33.463040832616656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365.11761648638367</v>
      </c>
      <c r="P38" s="139">
        <f t="shared" si="51"/>
        <v>630.4953256360011</v>
      </c>
      <c r="Q38" s="139">
        <f t="shared" si="51"/>
        <v>117.37052254652704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385.64533035311496</v>
      </c>
      <c r="Z38" s="139">
        <f t="shared" si="52"/>
        <v>667.33810656564401</v>
      </c>
      <c r="AA38" s="139">
        <f t="shared" si="52"/>
        <v>123.3811424477871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407.07931018644098</v>
      </c>
      <c r="AJ38" s="139">
        <f t="shared" si="53"/>
        <v>707.72707230248625</v>
      </c>
      <c r="AK38" s="139">
        <f t="shared" si="53"/>
        <v>129.66862574705934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430.45425993312699</v>
      </c>
      <c r="AT38" s="139">
        <f t="shared" si="54"/>
        <v>750.72332898639002</v>
      </c>
      <c r="AU38" s="139">
        <f t="shared" si="54"/>
        <v>136.49404035447483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455.58709220069596</v>
      </c>
      <c r="BD38" s="139">
        <f t="shared" si="55"/>
        <v>796.93720921866634</v>
      </c>
      <c r="BE38" s="139">
        <f t="shared" si="55"/>
        <v>143.81416019254721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482.61082395217016</v>
      </c>
      <c r="BN38" s="139">
        <f t="shared" si="56"/>
        <v>846.61310490360631</v>
      </c>
      <c r="BO38" s="139">
        <f t="shared" si="56"/>
        <v>151.66481179991294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398.81188078504624</v>
      </c>
      <c r="F39" s="139">
        <f t="shared" si="38"/>
        <v>637.39905423553489</v>
      </c>
      <c r="G39" s="139">
        <f t="shared" si="38"/>
        <v>0</v>
      </c>
      <c r="H39" s="139">
        <f t="shared" si="38"/>
        <v>71.789064979418924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355.12566497930436</v>
      </c>
      <c r="P39" s="139">
        <f t="shared" si="57"/>
        <v>613.70231953070856</v>
      </c>
      <c r="Q39" s="139">
        <f t="shared" si="57"/>
        <v>0</v>
      </c>
      <c r="R39" s="139">
        <f t="shared" si="57"/>
        <v>203.90525359571768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376.09461060794092</v>
      </c>
      <c r="Z39" s="139">
        <f t="shared" si="58"/>
        <v>651.30075126795009</v>
      </c>
      <c r="AA39" s="139">
        <f t="shared" si="58"/>
        <v>0</v>
      </c>
      <c r="AB39" s="139">
        <f t="shared" si="58"/>
        <v>214.9935440188498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398.01396228292322</v>
      </c>
      <c r="AJ39" s="139">
        <f t="shared" si="59"/>
        <v>692.4871317239656</v>
      </c>
      <c r="AK39" s="139">
        <f t="shared" si="59"/>
        <v>0</v>
      </c>
      <c r="AL39" s="139">
        <f t="shared" si="59"/>
        <v>226.84223250549567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421.95068068442032</v>
      </c>
      <c r="AT39" s="139">
        <f t="shared" si="60"/>
        <v>736.44652102401778</v>
      </c>
      <c r="AU39" s="139">
        <f t="shared" si="60"/>
        <v>0</v>
      </c>
      <c r="AV39" s="139">
        <f t="shared" si="60"/>
        <v>239.60449591538122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447.72013224564262</v>
      </c>
      <c r="BD39" s="139">
        <f t="shared" si="61"/>
        <v>783.76513102260299</v>
      </c>
      <c r="BE39" s="139">
        <f t="shared" si="61"/>
        <v>0</v>
      </c>
      <c r="BF39" s="139">
        <f t="shared" si="61"/>
        <v>253.31504901093683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475.46303416109936</v>
      </c>
      <c r="BN39" s="139">
        <f t="shared" si="62"/>
        <v>834.70171819199095</v>
      </c>
      <c r="BO39" s="139">
        <f t="shared" si="62"/>
        <v>0</v>
      </c>
      <c r="BP39" s="139">
        <f t="shared" si="62"/>
        <v>268.04419851858188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1829.2628349361723</v>
      </c>
      <c r="F41" s="165">
        <f>SUM(F36:F39)</f>
        <v>1852.2728868117106</v>
      </c>
      <c r="G41" s="165">
        <f>SUM(G36:G39)</f>
        <v>1266.7448538580661</v>
      </c>
      <c r="H41" s="165">
        <f>SUM(H36:H39)</f>
        <v>1313.719424394051</v>
      </c>
      <c r="K41" s="129"/>
      <c r="M41" s="128"/>
      <c r="N41" s="120" t="s">
        <v>195</v>
      </c>
      <c r="O41" s="165">
        <f>SUM(O36:O39)</f>
        <v>1217.2337992810562</v>
      </c>
      <c r="P41" s="165">
        <f>SUM(P36:P39)</f>
        <v>1486.7718042834363</v>
      </c>
      <c r="Q41" s="165">
        <f>SUM(Q36:Q39)</f>
        <v>2082.1688915711165</v>
      </c>
      <c r="R41" s="165">
        <f>SUM(R36:R39)</f>
        <v>1873.0353099415934</v>
      </c>
      <c r="U41" s="129"/>
      <c r="W41" s="128"/>
      <c r="X41" s="120" t="s">
        <v>195</v>
      </c>
      <c r="Y41" s="165">
        <f>SUM(Y36:Y39)</f>
        <v>1294.0723010752092</v>
      </c>
      <c r="Z41" s="165">
        <f>SUM(Z36:Z39)</f>
        <v>1579.0854302658322</v>
      </c>
      <c r="AA41" s="165">
        <f>SUM(AA36:AA39)</f>
        <v>2218.2490484518994</v>
      </c>
      <c r="AB41" s="165">
        <f>SUM(AB36:AB39)</f>
        <v>1995.2283096283711</v>
      </c>
      <c r="AE41" s="129"/>
      <c r="AG41" s="128"/>
      <c r="AH41" s="120" t="s">
        <v>195</v>
      </c>
      <c r="AI41" s="165">
        <f>SUM(AI36:AI39)</f>
        <v>1375.2129478182583</v>
      </c>
      <c r="AJ41" s="165">
        <f>SUM(AJ36:AJ39)</f>
        <v>1680.4279134365001</v>
      </c>
      <c r="AK41" s="165">
        <f>SUM(AK36:AK39)</f>
        <v>2363.3076116595121</v>
      </c>
      <c r="AL41" s="165">
        <f>SUM(AL36:AL39)</f>
        <v>2127.6379417586336</v>
      </c>
      <c r="AO41" s="129"/>
      <c r="AQ41" s="128"/>
      <c r="AR41" s="120" t="s">
        <v>195</v>
      </c>
      <c r="AS41" s="165">
        <f>SUM(AS36:AS39)</f>
        <v>1463.4846773462843</v>
      </c>
      <c r="AT41" s="165">
        <f>SUM(AT36:AT39)</f>
        <v>1788.4981347460666</v>
      </c>
      <c r="AU41" s="165">
        <f>SUM(AU36:AU39)</f>
        <v>2519.9304782054774</v>
      </c>
      <c r="AV41" s="165">
        <f>SUM(AV36:AV39)</f>
        <v>2269.6383661917953</v>
      </c>
      <c r="AY41" s="129"/>
      <c r="BA41" s="128"/>
      <c r="BB41" s="120" t="s">
        <v>195</v>
      </c>
      <c r="BC41" s="165">
        <f>SUM(BC36:BC39)</f>
        <v>1558.5879100536242</v>
      </c>
      <c r="BD41" s="165">
        <f>SUM(BD36:BD39)</f>
        <v>1904.8379503369547</v>
      </c>
      <c r="BE41" s="165">
        <f>SUM(BE36:BE39)</f>
        <v>2688.3421430775252</v>
      </c>
      <c r="BF41" s="165">
        <f>SUM(BF36:BF39)</f>
        <v>2422.4416405752982</v>
      </c>
      <c r="BI41" s="129"/>
      <c r="BK41" s="128"/>
      <c r="BL41" s="120" t="s">
        <v>195</v>
      </c>
      <c r="BM41" s="165">
        <f>SUM(BM36:BM39)</f>
        <v>1661.0525083401315</v>
      </c>
      <c r="BN41" s="165">
        <f>SUM(BN36:BN39)</f>
        <v>2030.0848550587918</v>
      </c>
      <c r="BO41" s="165">
        <f>SUM(BO36:BO39)</f>
        <v>2869.434955305208</v>
      </c>
      <c r="BP41" s="165">
        <f>SUM(BP36:BP39)</f>
        <v>2586.8725316618584</v>
      </c>
      <c r="BS41" s="129"/>
    </row>
    <row r="42" spans="3:71" x14ac:dyDescent="0.3">
      <c r="C42" s="128"/>
      <c r="D42" s="120" t="s">
        <v>194</v>
      </c>
      <c r="E42" s="120">
        <f>E40/E41</f>
        <v>1.1206700102621008</v>
      </c>
      <c r="F42" s="120">
        <f>F40/F41</f>
        <v>1.1067483709317985</v>
      </c>
      <c r="G42" s="120">
        <f>G40/G41</f>
        <v>0.83205390319122363</v>
      </c>
      <c r="H42" s="120">
        <f>H40/H41</f>
        <v>0.84340687929697133</v>
      </c>
      <c r="K42" s="129"/>
      <c r="M42" s="128"/>
      <c r="N42" s="120" t="s">
        <v>194</v>
      </c>
      <c r="O42" s="120">
        <f>O40/O41</f>
        <v>1.0910084864110163</v>
      </c>
      <c r="P42" s="120">
        <f>P40/P41</f>
        <v>1.1154743459932313</v>
      </c>
      <c r="Q42" s="120">
        <f>Q40/Q41</f>
        <v>0.92106410772795522</v>
      </c>
      <c r="R42" s="120">
        <f>R40/R41</f>
        <v>0.93694472951066388</v>
      </c>
      <c r="U42" s="129"/>
      <c r="W42" s="128"/>
      <c r="X42" s="120" t="s">
        <v>194</v>
      </c>
      <c r="Y42" s="120">
        <f>Y40/Y41</f>
        <v>1.0262273629213352</v>
      </c>
      <c r="Z42" s="120">
        <f>Z40/Z41</f>
        <v>1.0502635096475108</v>
      </c>
      <c r="AA42" s="120">
        <f>AA40/AA41</f>
        <v>0.86456073703369019</v>
      </c>
      <c r="AB42" s="120">
        <f>AB40/AB41</f>
        <v>0.87956378393809975</v>
      </c>
      <c r="AE42" s="129"/>
      <c r="AG42" s="128"/>
      <c r="AH42" s="120" t="s">
        <v>194</v>
      </c>
      <c r="AI42" s="120">
        <f>AI40/AI41</f>
        <v>1.0930665049484136</v>
      </c>
      <c r="AJ42" s="120">
        <f>AJ40/AJ41</f>
        <v>1.1197989899579919</v>
      </c>
      <c r="AK42" s="120">
        <f>AK40/AK41</f>
        <v>0.91908006005047005</v>
      </c>
      <c r="AL42" s="120">
        <f>AL40/AL41</f>
        <v>0.93511061416385244</v>
      </c>
      <c r="AO42" s="129"/>
      <c r="AQ42" s="128"/>
      <c r="AR42" s="120" t="s">
        <v>194</v>
      </c>
      <c r="AS42" s="120">
        <f>AS40/AS41</f>
        <v>1.0940250872396298</v>
      </c>
      <c r="AT42" s="120">
        <f>AT40/AT41</f>
        <v>1.1218415390342145</v>
      </c>
      <c r="AU42" s="120">
        <f>AU40/AU41</f>
        <v>0.91814311443397745</v>
      </c>
      <c r="AV42" s="120">
        <f>AV40/AV41</f>
        <v>0.93424327805127561</v>
      </c>
      <c r="AY42" s="129"/>
      <c r="BA42" s="128"/>
      <c r="BB42" s="120" t="s">
        <v>194</v>
      </c>
      <c r="BC42" s="120">
        <f>BC40/BC41</f>
        <v>1.0949385680955435</v>
      </c>
      <c r="BD42" s="120">
        <f>BD40/BD41</f>
        <v>1.1238051352418958</v>
      </c>
      <c r="BE42" s="120">
        <f>BE40/BE41</f>
        <v>0.917241454527429</v>
      </c>
      <c r="BF42" s="120">
        <f>BF40/BF41</f>
        <v>0.93340787398500269</v>
      </c>
      <c r="BI42" s="129"/>
      <c r="BK42" s="128"/>
      <c r="BL42" s="120" t="s">
        <v>194</v>
      </c>
      <c r="BM42" s="120">
        <f>BM40/BM41</f>
        <v>1.1621296849483143</v>
      </c>
      <c r="BN42" s="120">
        <f>BN40/BN41</f>
        <v>1.1938206532437292</v>
      </c>
      <c r="BO42" s="120">
        <f>BO40/BO41</f>
        <v>0.97183528179480017</v>
      </c>
      <c r="BP42" s="120">
        <f>BP40/BP41</f>
        <v>0.98904701123852157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1162.6837887691358</v>
      </c>
      <c r="F47" s="139">
        <f t="shared" ref="F47:H47" si="63">F36*F$42</f>
        <v>0</v>
      </c>
      <c r="G47" s="139">
        <f t="shared" si="63"/>
        <v>423.40964151270452</v>
      </c>
      <c r="H47" s="139">
        <f t="shared" si="63"/>
        <v>424.77114202788334</v>
      </c>
      <c r="I47" s="120">
        <f>I36</f>
        <v>2050</v>
      </c>
      <c r="J47" s="165">
        <f>SUM(E47:H47)</f>
        <v>2010.8645723097238</v>
      </c>
      <c r="K47" s="129">
        <f>I47/J47</f>
        <v>1.0194619907422828</v>
      </c>
      <c r="L47" s="150"/>
      <c r="M47" s="128"/>
      <c r="N47" s="4" t="s">
        <v>11</v>
      </c>
      <c r="O47" s="139">
        <f>O36*O$42</f>
        <v>542.2208726023722</v>
      </c>
      <c r="P47" s="139">
        <f t="shared" ref="P47:R47" si="64">P36*P$42</f>
        <v>0</v>
      </c>
      <c r="Q47" s="139">
        <f t="shared" si="64"/>
        <v>847.56645653501607</v>
      </c>
      <c r="R47" s="139">
        <f t="shared" si="64"/>
        <v>721.02814860646151</v>
      </c>
      <c r="S47" s="120">
        <f>S36</f>
        <v>2186.7465511512801</v>
      </c>
      <c r="T47" s="165">
        <f>SUM(O47:R47)</f>
        <v>2110.8154777438499</v>
      </c>
      <c r="U47" s="129">
        <f>S47/T47</f>
        <v>1.0359723880216138</v>
      </c>
      <c r="W47" s="128"/>
      <c r="X47" s="4" t="s">
        <v>11</v>
      </c>
      <c r="Y47" s="139">
        <f>Y36*Y$42</f>
        <v>546.29403411763815</v>
      </c>
      <c r="Z47" s="139">
        <f t="shared" ref="Z47:AB47" si="65">Z36*Z$42</f>
        <v>0</v>
      </c>
      <c r="AA47" s="139">
        <f t="shared" si="65"/>
        <v>848.10306909839903</v>
      </c>
      <c r="AB47" s="139">
        <f t="shared" si="65"/>
        <v>721.80901847508483</v>
      </c>
      <c r="AC47" s="120">
        <f>AC36</f>
        <v>2333.9408020800124</v>
      </c>
      <c r="AD47" s="165">
        <f>SUM(Y47:AB47)</f>
        <v>2116.206121691122</v>
      </c>
      <c r="AE47" s="129">
        <f>AC47/AD47</f>
        <v>1.1028891647921764</v>
      </c>
      <c r="AG47" s="128"/>
      <c r="AH47" s="4" t="s">
        <v>11</v>
      </c>
      <c r="AI47" s="139">
        <f>AI36*AI$42</f>
        <v>623.17872093593985</v>
      </c>
      <c r="AJ47" s="139">
        <f t="shared" ref="AJ47:AL47" si="66">AJ36*AJ$42</f>
        <v>0</v>
      </c>
      <c r="AK47" s="139">
        <f t="shared" si="66"/>
        <v>961.35723651208025</v>
      </c>
      <c r="AL47" s="139">
        <f t="shared" si="66"/>
        <v>819.40462329509478</v>
      </c>
      <c r="AM47" s="120">
        <f>AM36</f>
        <v>2492.3840399622668</v>
      </c>
      <c r="AN47" s="165">
        <f>SUM(AI47:AL47)</f>
        <v>2403.9405807431149</v>
      </c>
      <c r="AO47" s="129">
        <f>AM47/AN47</f>
        <v>1.0367910338248927</v>
      </c>
      <c r="BA47" s="128"/>
      <c r="BB47" s="4" t="s">
        <v>11</v>
      </c>
      <c r="BC47" s="139">
        <f>BC36*BC$42</f>
        <v>717.49209559950725</v>
      </c>
      <c r="BD47" s="139">
        <f t="shared" ref="BD47:BF47" si="67">BD36*BD$42</f>
        <v>0</v>
      </c>
      <c r="BE47" s="139">
        <f t="shared" si="67"/>
        <v>1092.8255208889707</v>
      </c>
      <c r="BF47" s="139">
        <f t="shared" si="67"/>
        <v>933.24782011365198</v>
      </c>
      <c r="BG47" s="120">
        <f>BG36</f>
        <v>2846.535435076155</v>
      </c>
      <c r="BH47" s="165">
        <f>SUM(BC47:BF47)</f>
        <v>2743.5654366021299</v>
      </c>
      <c r="BI47" s="129">
        <f>BG47/BH47</f>
        <v>1.0375314534511531</v>
      </c>
      <c r="BK47" s="128"/>
      <c r="BL47" s="4" t="s">
        <v>11</v>
      </c>
      <c r="BM47" s="139">
        <f>BM36*BM$42</f>
        <v>816.95235731353421</v>
      </c>
      <c r="BN47" s="139">
        <f t="shared" ref="BN47:BP47" si="68">BN36*BN$42</f>
        <v>0</v>
      </c>
      <c r="BO47" s="139">
        <f t="shared" si="68"/>
        <v>1236.6081892856992</v>
      </c>
      <c r="BP47" s="139">
        <f t="shared" si="68"/>
        <v>1057.0426570524271</v>
      </c>
      <c r="BQ47" s="120">
        <f>BQ36</f>
        <v>3044.1735794193137</v>
      </c>
      <c r="BR47" s="165">
        <f>SUM(BM47:BP47)</f>
        <v>3110.6032036516608</v>
      </c>
      <c r="BS47" s="129">
        <f>BQ47/BR47</f>
        <v>0.97864413430991049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649.99105234004287</v>
      </c>
      <c r="G48" s="139">
        <f t="shared" si="69"/>
        <v>602.74730474986961</v>
      </c>
      <c r="H48" s="139">
        <f t="shared" si="69"/>
        <v>622.68146671017746</v>
      </c>
      <c r="I48" s="120">
        <f>I37</f>
        <v>2050</v>
      </c>
      <c r="J48" s="165">
        <f>SUM(E48:H48)</f>
        <v>1875.4198238000899</v>
      </c>
      <c r="K48" s="129">
        <f>I48/J48</f>
        <v>1.0930885842115954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270.58525149558864</v>
      </c>
      <c r="Q48" s="139">
        <f t="shared" si="70"/>
        <v>962.13880009595903</v>
      </c>
      <c r="R48" s="139">
        <f t="shared" si="70"/>
        <v>842.85446055464399</v>
      </c>
      <c r="S48" s="120">
        <f>S37</f>
        <v>2186.7465511512801</v>
      </c>
      <c r="T48" s="165">
        <f>SUM(O48:R48)</f>
        <v>2075.5785121461918</v>
      </c>
      <c r="U48" s="129">
        <f>S48/T48</f>
        <v>1.053560025966032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273.53753123834707</v>
      </c>
      <c r="AA48" s="139">
        <f t="shared" si="71"/>
        <v>963.03747170473923</v>
      </c>
      <c r="AB48" s="139">
        <f t="shared" si="71"/>
        <v>844.02100826258186</v>
      </c>
      <c r="AC48" s="120">
        <f>AC37</f>
        <v>2333.9408020800124</v>
      </c>
      <c r="AD48" s="165">
        <f>SUM(Y48:AB48)</f>
        <v>2080.5960112056682</v>
      </c>
      <c r="AE48" s="129">
        <f>AC48/AD48</f>
        <v>1.1217654890761495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313.78302876975442</v>
      </c>
      <c r="AK48" s="139">
        <f t="shared" si="72"/>
        <v>1091.5358167914078</v>
      </c>
      <c r="AL48" s="139">
        <f t="shared" si="72"/>
        <v>958.04961978462256</v>
      </c>
      <c r="AM48" s="120">
        <f>AM37</f>
        <v>2492.3840399622668</v>
      </c>
      <c r="AN48" s="165">
        <f>SUM(AI48:AL48)</f>
        <v>2363.3684653457849</v>
      </c>
      <c r="AO48" s="129">
        <f>AM48/AN48</f>
        <v>1.0545896996207935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364.2652631402961</v>
      </c>
      <c r="BE48" s="139">
        <f t="shared" si="73"/>
        <v>1241.1210272181916</v>
      </c>
      <c r="BF48" s="139">
        <f t="shared" si="73"/>
        <v>1091.4320201227736</v>
      </c>
      <c r="BG48" s="120">
        <f>BG37</f>
        <v>2846.535435076155</v>
      </c>
      <c r="BH48" s="165">
        <f>SUM(BC48:BF48)</f>
        <v>2696.8183104812615</v>
      </c>
      <c r="BI48" s="129">
        <f>BG48/BH48</f>
        <v>1.0555162073814961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416.36886739013727</v>
      </c>
      <c r="BO48" s="139">
        <f t="shared" si="74"/>
        <v>1404.6167239812635</v>
      </c>
      <c r="BP48" s="139">
        <f t="shared" si="74"/>
        <v>1236.3875754181331</v>
      </c>
      <c r="BQ48" s="120">
        <f>BQ37</f>
        <v>3044.1735794193137</v>
      </c>
      <c r="BR48" s="165">
        <f>SUM(BM48:BP48)</f>
        <v>3057.3731667895336</v>
      </c>
      <c r="BS48" s="129">
        <f>BQ48/BR48</f>
        <v>0.99568270320626895</v>
      </c>
    </row>
    <row r="49" spans="3:71" x14ac:dyDescent="0.3">
      <c r="C49" s="128"/>
      <c r="D49" s="4" t="s">
        <v>13</v>
      </c>
      <c r="E49" s="139">
        <f t="shared" ref="E49:H49" si="75">E38*E$42</f>
        <v>440.37969669883847</v>
      </c>
      <c r="F49" s="139">
        <f t="shared" si="75"/>
        <v>694.5685827513098</v>
      </c>
      <c r="G49" s="139">
        <f t="shared" si="75"/>
        <v>27.843053737425983</v>
      </c>
      <c r="H49" s="139">
        <f t="shared" si="75"/>
        <v>0</v>
      </c>
      <c r="I49" s="120">
        <f>I38</f>
        <v>1054</v>
      </c>
      <c r="J49" s="165">
        <f>SUM(E49:H49)</f>
        <v>1162.7913331875743</v>
      </c>
      <c r="K49" s="129">
        <f>I49/J49</f>
        <v>0.9064395045933622</v>
      </c>
      <c r="L49" s="150"/>
      <c r="M49" s="128"/>
      <c r="N49" s="4" t="s">
        <v>13</v>
      </c>
      <c r="O49" s="139">
        <f t="shared" ref="O49:R49" si="76">O38*O$42</f>
        <v>398.34641812480737</v>
      </c>
      <c r="P49" s="139">
        <f t="shared" si="76"/>
        <v>703.30136101560765</v>
      </c>
      <c r="Q49" s="139">
        <f t="shared" si="76"/>
        <v>108.10577562288078</v>
      </c>
      <c r="R49" s="139">
        <f t="shared" si="76"/>
        <v>0</v>
      </c>
      <c r="S49" s="120">
        <f>S38</f>
        <v>1112.9834646689119</v>
      </c>
      <c r="T49" s="165">
        <f>SUM(O49:R49)</f>
        <v>1209.7535547632958</v>
      </c>
      <c r="U49" s="129">
        <f>S49/T49</f>
        <v>0.92000842674662087</v>
      </c>
      <c r="W49" s="128"/>
      <c r="X49" s="4" t="s">
        <v>13</v>
      </c>
      <c r="Y49" s="139">
        <f t="shared" ref="Y49:AB49" si="77">Y38*Y$42</f>
        <v>395.75979039120432</v>
      </c>
      <c r="Z49" s="139">
        <f t="shared" si="77"/>
        <v>700.88086192315791</v>
      </c>
      <c r="AA49" s="139">
        <f t="shared" si="77"/>
        <v>106.67049145071753</v>
      </c>
      <c r="AB49" s="139">
        <f t="shared" si="77"/>
        <v>0</v>
      </c>
      <c r="AC49" s="120">
        <f>AC38</f>
        <v>1176.364579366546</v>
      </c>
      <c r="AD49" s="165">
        <f>SUM(Y49:AB49)</f>
        <v>1203.3111437650798</v>
      </c>
      <c r="AE49" s="129">
        <f>AC49/AD49</f>
        <v>0.97760632024546879</v>
      </c>
      <c r="AG49" s="128"/>
      <c r="AH49" s="4" t="s">
        <v>13</v>
      </c>
      <c r="AI49" s="139">
        <f t="shared" ref="AI49:AL49" si="78">AI38*AI$42</f>
        <v>444.96475882230419</v>
      </c>
      <c r="AJ49" s="139">
        <f t="shared" si="78"/>
        <v>792.51206073025082</v>
      </c>
      <c r="AK49" s="139">
        <f t="shared" si="78"/>
        <v>119.17584833826922</v>
      </c>
      <c r="AL49" s="139">
        <f t="shared" si="78"/>
        <v>0</v>
      </c>
      <c r="AM49" s="120">
        <f>AM38</f>
        <v>1244.4750082359867</v>
      </c>
      <c r="AN49" s="165">
        <f>SUM(AI49:AL49)</f>
        <v>1356.6526678908242</v>
      </c>
      <c r="AO49" s="129">
        <f>AM49/AN49</f>
        <v>0.91731291117479674</v>
      </c>
      <c r="BA49" s="128"/>
      <c r="BB49" s="4" t="s">
        <v>13</v>
      </c>
      <c r="BC49" s="139">
        <f t="shared" ref="BC49:BF49" si="79">BC38*BC$42</f>
        <v>498.8398783770424</v>
      </c>
      <c r="BD49" s="139">
        <f t="shared" si="79"/>
        <v>895.60212818528237</v>
      </c>
      <c r="BE49" s="139">
        <f t="shared" si="79"/>
        <v>131.91230947665267</v>
      </c>
      <c r="BF49" s="139">
        <f t="shared" si="79"/>
        <v>0</v>
      </c>
      <c r="BG49" s="120">
        <f>BG38</f>
        <v>1396.3384616119097</v>
      </c>
      <c r="BH49" s="165">
        <f>SUM(BC49:BF49)</f>
        <v>1526.3543160389775</v>
      </c>
      <c r="BI49" s="129">
        <f>BG49/BH49</f>
        <v>0.91481934891469352</v>
      </c>
      <c r="BK49" s="128"/>
      <c r="BL49" s="4" t="s">
        <v>13</v>
      </c>
      <c r="BM49" s="139">
        <f t="shared" ref="BM49:BP49" si="80">BM38*BM$42</f>
        <v>560.85636479218192</v>
      </c>
      <c r="BN49" s="139">
        <f t="shared" si="80"/>
        <v>1010.7042099407251</v>
      </c>
      <c r="BO49" s="139">
        <f t="shared" si="80"/>
        <v>147.39321511392373</v>
      </c>
      <c r="BP49" s="139">
        <f t="shared" si="80"/>
        <v>0</v>
      </c>
      <c r="BQ49" s="120">
        <f>BQ38</f>
        <v>1480.8887406556896</v>
      </c>
      <c r="BR49" s="165">
        <f>SUM(BM49:BP49)</f>
        <v>1718.9537898468309</v>
      </c>
      <c r="BS49" s="129">
        <f>BQ49/BR49</f>
        <v>0.86150584698826937</v>
      </c>
    </row>
    <row r="50" spans="3:71" x14ac:dyDescent="0.3">
      <c r="C50" s="128"/>
      <c r="D50" s="4" t="s">
        <v>14</v>
      </c>
      <c r="E50" s="139">
        <f t="shared" ref="E50:H50" si="81">E39*E$42</f>
        <v>446.93651453202551</v>
      </c>
      <c r="F50" s="139">
        <f t="shared" si="81"/>
        <v>705.44036490864733</v>
      </c>
      <c r="G50" s="139">
        <f t="shared" si="81"/>
        <v>0</v>
      </c>
      <c r="H50" s="139">
        <f t="shared" si="81"/>
        <v>60.547391261939211</v>
      </c>
      <c r="I50" s="120">
        <f>I39</f>
        <v>1108</v>
      </c>
      <c r="J50" s="165">
        <f>SUM(E50:H50)</f>
        <v>1212.9242707026121</v>
      </c>
      <c r="K50" s="129">
        <f>I50/J50</f>
        <v>0.9134947883911726</v>
      </c>
      <c r="L50" s="150"/>
      <c r="M50" s="128"/>
      <c r="N50" s="4" t="s">
        <v>14</v>
      </c>
      <c r="O50" s="139">
        <f t="shared" ref="O50:R50" si="82">O39*O$42</f>
        <v>387.4451142347765</v>
      </c>
      <c r="P50" s="139">
        <f t="shared" si="82"/>
        <v>684.56919351304612</v>
      </c>
      <c r="Q50" s="139">
        <f t="shared" si="82"/>
        <v>0</v>
      </c>
      <c r="R50" s="139">
        <f t="shared" si="82"/>
        <v>191.04795267604302</v>
      </c>
      <c r="S50" s="120">
        <f>S39</f>
        <v>1172.7332381057306</v>
      </c>
      <c r="T50" s="165">
        <f>SUM(O50:R50)</f>
        <v>1263.0622604238656</v>
      </c>
      <c r="U50" s="129">
        <f>S50/T50</f>
        <v>0.92848410949447424</v>
      </c>
      <c r="W50" s="128"/>
      <c r="X50" s="4" t="s">
        <v>14</v>
      </c>
      <c r="Y50" s="139">
        <f t="shared" ref="Y50:AB50" si="83">Y39*Y$42</f>
        <v>385.95858045311365</v>
      </c>
      <c r="Z50" s="139">
        <f t="shared" si="83"/>
        <v>684.03741286273771</v>
      </c>
      <c r="AA50" s="139">
        <f t="shared" si="83"/>
        <v>0</v>
      </c>
      <c r="AB50" s="139">
        <f t="shared" si="83"/>
        <v>189.10053509948196</v>
      </c>
      <c r="AC50" s="120">
        <f>AC39</f>
        <v>1242.3889058947407</v>
      </c>
      <c r="AD50" s="165">
        <f>SUM(Y50:AB50)</f>
        <v>1259.0965284153333</v>
      </c>
      <c r="AE50" s="129">
        <f>AC50/AD50</f>
        <v>0.9867304673283307</v>
      </c>
      <c r="AG50" s="128"/>
      <c r="AH50" s="4" t="s">
        <v>14</v>
      </c>
      <c r="AI50" s="139">
        <f t="shared" ref="AI50:AL50" si="84">AI39*AI$42</f>
        <v>435.05573067326458</v>
      </c>
      <c r="AJ50" s="139">
        <f t="shared" si="84"/>
        <v>775.44639066340358</v>
      </c>
      <c r="AK50" s="139">
        <f t="shared" si="84"/>
        <v>0</v>
      </c>
      <c r="AL50" s="139">
        <f t="shared" si="84"/>
        <v>212.12257935651348</v>
      </c>
      <c r="AM50" s="120">
        <f>AM39</f>
        <v>1317.3433265123847</v>
      </c>
      <c r="AN50" s="165">
        <f>SUM(AI50:AL50)</f>
        <v>1422.6247006931817</v>
      </c>
      <c r="AO50" s="129">
        <f>AM50/AN50</f>
        <v>0.92599497665863806</v>
      </c>
      <c r="BA50" s="128"/>
      <c r="BB50" s="4" t="s">
        <v>14</v>
      </c>
      <c r="BC50" s="139">
        <f t="shared" ref="BC50:BF50" si="85">BC39*BC$42</f>
        <v>490.22604050859127</v>
      </c>
      <c r="BD50" s="139">
        <f t="shared" si="85"/>
        <v>880.79927906673856</v>
      </c>
      <c r="BE50" s="139">
        <f t="shared" si="85"/>
        <v>0</v>
      </c>
      <c r="BF50" s="139">
        <f t="shared" si="85"/>
        <v>236.4462613457053</v>
      </c>
      <c r="BG50" s="120">
        <f>BG39</f>
        <v>1484.8003122791824</v>
      </c>
      <c r="BH50" s="165">
        <f>SUM(BC50:BF50)</f>
        <v>1607.4715809210352</v>
      </c>
      <c r="BI50" s="129">
        <f>BG50/BH50</f>
        <v>0.92368681966273669</v>
      </c>
      <c r="BK50" s="128"/>
      <c r="BL50" s="4" t="s">
        <v>14</v>
      </c>
      <c r="BM50" s="139">
        <f t="shared" ref="BM50:BP50" si="86">BM39*BM$42</f>
        <v>552.54970609420798</v>
      </c>
      <c r="BN50" s="139">
        <f t="shared" si="86"/>
        <v>996.48415047562582</v>
      </c>
      <c r="BO50" s="139">
        <f t="shared" si="86"/>
        <v>0</v>
      </c>
      <c r="BP50" s="139">
        <f t="shared" si="86"/>
        <v>265.10831342462836</v>
      </c>
      <c r="BQ50" s="120">
        <f>BQ39</f>
        <v>1578.2089508716722</v>
      </c>
      <c r="BR50" s="165">
        <f>SUM(BM50:BP50)</f>
        <v>1814.1421699944622</v>
      </c>
      <c r="BS50" s="129">
        <f>BQ50/BR50</f>
        <v>0.86994777861124839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1658.4558060242427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0.99999999999999989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1185.3119299023631</v>
      </c>
      <c r="F58" s="139">
        <f t="shared" ref="F58:H58" si="87">F47*$K47</f>
        <v>0</v>
      </c>
      <c r="G58" s="139">
        <f t="shared" si="87"/>
        <v>431.65003603601809</v>
      </c>
      <c r="H58" s="139">
        <f t="shared" si="87"/>
        <v>433.03803406161893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561.72585222504279</v>
      </c>
      <c r="P58" s="139">
        <f t="shared" ref="P58:R58" si="88">P47*$U47</f>
        <v>0</v>
      </c>
      <c r="Q58" s="139">
        <f t="shared" si="88"/>
        <v>878.05544598359802</v>
      </c>
      <c r="R58" s="139">
        <f t="shared" si="88"/>
        <v>746.96525294263904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646.10611033684734</v>
      </c>
      <c r="AJ58" s="139">
        <f t="shared" ref="AJ58:AL58" si="89">AJ47*$AO47</f>
        <v>0</v>
      </c>
      <c r="AK58" s="139">
        <f t="shared" si="89"/>
        <v>996.7265631184016</v>
      </c>
      <c r="AL58" s="139">
        <f t="shared" si="89"/>
        <v>849.55136650701809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744.42061678707046</v>
      </c>
      <c r="BD58" s="139">
        <f t="shared" ref="BD58:BF58" si="90">BD47*$BI47</f>
        <v>0</v>
      </c>
      <c r="BE58" s="139">
        <f t="shared" si="90"/>
        <v>1133.8408510564473</v>
      </c>
      <c r="BF58" s="139">
        <f t="shared" si="90"/>
        <v>968.27396723263757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799.50563249554432</v>
      </c>
      <c r="BN58" s="139">
        <f t="shared" ref="BN58:BP58" si="91">BN47*$BS47</f>
        <v>0</v>
      </c>
      <c r="BO58" s="139">
        <f t="shared" si="91"/>
        <v>1210.199350884049</v>
      </c>
      <c r="BP58" s="139">
        <f t="shared" si="91"/>
        <v>1034.4685960397201</v>
      </c>
      <c r="BQ58" s="120">
        <f>BQ47</f>
        <v>3044.1735794193137</v>
      </c>
      <c r="BR58" s="165">
        <f>SUM(BM58:BP58)</f>
        <v>3044.1735794193132</v>
      </c>
      <c r="BS58" s="129">
        <f>BQ58/BR58</f>
        <v>1.0000000000000002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710.4977991525825</v>
      </c>
      <c r="G59" s="139">
        <f t="shared" si="92"/>
        <v>658.85619798639004</v>
      </c>
      <c r="H59" s="139">
        <f t="shared" si="92"/>
        <v>680.64600286102757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285.07780459171767</v>
      </c>
      <c r="Q59" s="139">
        <f t="shared" si="93"/>
        <v>1013.6709792120255</v>
      </c>
      <c r="R59" s="139">
        <f t="shared" si="93"/>
        <v>887.99776734753664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330.91235005639811</v>
      </c>
      <c r="AK59" s="139">
        <f t="shared" si="94"/>
        <v>1151.1224291553883</v>
      </c>
      <c r="AL59" s="139">
        <f t="shared" si="94"/>
        <v>1010.3492607504805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384.48788903066804</v>
      </c>
      <c r="BE59" s="139">
        <f t="shared" si="95"/>
        <v>1310.0233595507721</v>
      </c>
      <c r="BF59" s="139">
        <f t="shared" si="95"/>
        <v>1152.0241864947147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414.57127941394441</v>
      </c>
      <c r="BO59" s="139">
        <f t="shared" si="96"/>
        <v>1398.5525767023983</v>
      </c>
      <c r="BP59" s="139">
        <f t="shared" si="96"/>
        <v>1231.0497233029714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399.17755410867022</v>
      </c>
      <c r="F60" s="139">
        <f t="shared" si="97"/>
        <v>629.58440205521094</v>
      </c>
      <c r="G60" s="139">
        <f t="shared" si="97"/>
        <v>25.23804383611877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366.48206143915564</v>
      </c>
      <c r="P60" s="139">
        <f t="shared" si="98"/>
        <v>647.04317867672648</v>
      </c>
      <c r="Q60" s="139">
        <f t="shared" si="98"/>
        <v>99.458224553029751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408.17191828547919</v>
      </c>
      <c r="AJ60" s="139">
        <f t="shared" si="99"/>
        <v>726.98154556960367</v>
      </c>
      <c r="AK60" s="139">
        <f t="shared" si="99"/>
        <v>109.3215443809038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456.34837274957084</v>
      </c>
      <c r="BD60" s="139">
        <f t="shared" si="100"/>
        <v>819.31415579307395</v>
      </c>
      <c r="BE60" s="139">
        <f t="shared" si="100"/>
        <v>120.67593306926494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483.18103758905045</v>
      </c>
      <c r="BN60" s="139">
        <f t="shared" si="101"/>
        <v>870.72758643959401</v>
      </c>
      <c r="BO60" s="139">
        <f t="shared" si="101"/>
        <v>126.98011662704505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408.27417676672087</v>
      </c>
      <c r="F61" s="139">
        <f t="shared" si="102"/>
        <v>644.41609686481638</v>
      </c>
      <c r="G61" s="139">
        <f t="shared" si="102"/>
        <v>0</v>
      </c>
      <c r="H61" s="139">
        <f t="shared" si="102"/>
        <v>55.309726368462691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359.73663186826133</v>
      </c>
      <c r="P61" s="139">
        <f t="shared" si="103"/>
        <v>635.61161802631102</v>
      </c>
      <c r="Q61" s="139">
        <f t="shared" si="103"/>
        <v>0</v>
      </c>
      <c r="R61" s="139">
        <f t="shared" si="103"/>
        <v>177.38498821115826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402.85942116999638</v>
      </c>
      <c r="AJ61" s="139">
        <f t="shared" si="104"/>
        <v>718.05946242238349</v>
      </c>
      <c r="AK61" s="139">
        <f t="shared" si="104"/>
        <v>0</v>
      </c>
      <c r="AL61" s="139">
        <f t="shared" si="104"/>
        <v>196.42444292000479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452.81533227323661</v>
      </c>
      <c r="BD61" s="139">
        <f t="shared" si="105"/>
        <v>813.58268484238704</v>
      </c>
      <c r="BE61" s="139">
        <f t="shared" si="105"/>
        <v>0</v>
      </c>
      <c r="BF61" s="139">
        <f t="shared" si="105"/>
        <v>218.40229516355879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480.6893893889544</v>
      </c>
      <c r="BN61" s="139">
        <f t="shared" si="106"/>
        <v>866.8891731275877</v>
      </c>
      <c r="BO61" s="139">
        <f t="shared" si="106"/>
        <v>0</v>
      </c>
      <c r="BP61" s="139">
        <f t="shared" si="106"/>
        <v>230.63038835513004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1992.763660777754</v>
      </c>
      <c r="F63" s="165">
        <f>SUM(F58:F61)</f>
        <v>1984.4982980726097</v>
      </c>
      <c r="G63" s="165">
        <f>SUM(G58:G61)</f>
        <v>1115.7442778585269</v>
      </c>
      <c r="H63" s="165">
        <f>SUM(H58:H61)</f>
        <v>1168.9937632911092</v>
      </c>
      <c r="K63" s="129"/>
      <c r="M63" s="128"/>
      <c r="N63" s="120" t="s">
        <v>195</v>
      </c>
      <c r="O63" s="165">
        <f>SUM(O58:O61)</f>
        <v>1287.9445455324599</v>
      </c>
      <c r="P63" s="165">
        <f>SUM(P58:P61)</f>
        <v>1567.7326012947551</v>
      </c>
      <c r="Q63" s="165">
        <f>SUM(Q58:Q61)</f>
        <v>1991.1846497486533</v>
      </c>
      <c r="R63" s="165">
        <f>SUM(R58:R61)</f>
        <v>1812.3480085013341</v>
      </c>
      <c r="U63" s="129"/>
      <c r="AG63" s="128"/>
      <c r="AH63" s="120" t="s">
        <v>195</v>
      </c>
      <c r="AI63" s="165">
        <f>SUM(AI58:AI61)</f>
        <v>1457.137449792323</v>
      </c>
      <c r="AJ63" s="165">
        <f>SUM(AJ58:AJ61)</f>
        <v>1775.9533580483853</v>
      </c>
      <c r="AK63" s="165">
        <f>SUM(AK58:AK61)</f>
        <v>2257.1705366546939</v>
      </c>
      <c r="AL63" s="165">
        <f>SUM(AL58:AL61)</f>
        <v>2056.3250701775032</v>
      </c>
      <c r="AO63" s="129"/>
      <c r="BA63" s="128"/>
      <c r="BB63" s="120" t="s">
        <v>195</v>
      </c>
      <c r="BC63" s="165">
        <f>SUM(BC58:BC61)</f>
        <v>1653.584321809878</v>
      </c>
      <c r="BD63" s="165">
        <f>SUM(BD58:BD61)</f>
        <v>2017.3847296661293</v>
      </c>
      <c r="BE63" s="165">
        <f>SUM(BE58:BE61)</f>
        <v>2564.5401436764841</v>
      </c>
      <c r="BF63" s="165">
        <f>SUM(BF58:BF61)</f>
        <v>2338.700448890911</v>
      </c>
      <c r="BI63" s="129"/>
      <c r="BK63" s="128"/>
      <c r="BL63" s="120" t="s">
        <v>195</v>
      </c>
      <c r="BM63" s="165">
        <f>SUM(BM58:BM61)</f>
        <v>1763.3760594735493</v>
      </c>
      <c r="BN63" s="165">
        <f>SUM(BN58:BN61)</f>
        <v>2152.1880389811263</v>
      </c>
      <c r="BO63" s="165">
        <f>SUM(BO58:BO61)</f>
        <v>2735.7320442134919</v>
      </c>
      <c r="BP63" s="165">
        <f>SUM(BP58:BP61)</f>
        <v>2496.1487076978215</v>
      </c>
      <c r="BS63" s="129"/>
    </row>
    <row r="64" spans="3:71" x14ac:dyDescent="0.3">
      <c r="C64" s="128"/>
      <c r="D64" s="120" t="s">
        <v>194</v>
      </c>
      <c r="E64" s="120">
        <f>E62/E63</f>
        <v>1.028722091007976</v>
      </c>
      <c r="F64" s="120">
        <f>F62/F63</f>
        <v>1.0330066808275962</v>
      </c>
      <c r="G64" s="120">
        <f>G62/G63</f>
        <v>0.94466090565390659</v>
      </c>
      <c r="H64" s="120">
        <f>H62/H63</f>
        <v>0.94782370513304426</v>
      </c>
      <c r="K64" s="129"/>
      <c r="M64" s="128"/>
      <c r="N64" s="120" t="s">
        <v>194</v>
      </c>
      <c r="O64" s="120">
        <f>O62/O63</f>
        <v>1.0311099259424492</v>
      </c>
      <c r="P64" s="120">
        <f>P62/P63</f>
        <v>1.0578690553826342</v>
      </c>
      <c r="Q64" s="120">
        <f>Q62/Q63</f>
        <v>0.96315077182617925</v>
      </c>
      <c r="R64" s="120">
        <f>R62/R63</f>
        <v>0.96831875203059647</v>
      </c>
      <c r="U64" s="129"/>
      <c r="AG64" s="128"/>
      <c r="AH64" s="120" t="s">
        <v>194</v>
      </c>
      <c r="AI64" s="120">
        <f>AI62/AI63</f>
        <v>1.0316111295099515</v>
      </c>
      <c r="AJ64" s="120">
        <f>AJ62/AJ63</f>
        <v>1.059566948442427</v>
      </c>
      <c r="AK64" s="120">
        <f>AK62/AK63</f>
        <v>0.96229720633379168</v>
      </c>
      <c r="AL64" s="120">
        <f>AL62/AL63</f>
        <v>0.96754003114132592</v>
      </c>
      <c r="AO64" s="129"/>
      <c r="BA64" s="128"/>
      <c r="BB64" s="120" t="s">
        <v>194</v>
      </c>
      <c r="BC64" s="120">
        <f>BC62/BC63</f>
        <v>1.0320356766670855</v>
      </c>
      <c r="BD64" s="120">
        <f>BD62/BD63</f>
        <v>1.0611097818444331</v>
      </c>
      <c r="BE64" s="120">
        <f>BE62/BE63</f>
        <v>0.96152086512040269</v>
      </c>
      <c r="BF64" s="120">
        <f>BF62/BF63</f>
        <v>0.96683014819381063</v>
      </c>
      <c r="BI64" s="129"/>
      <c r="BK64" s="128"/>
      <c r="BL64" s="120" t="s">
        <v>194</v>
      </c>
      <c r="BM64" s="120">
        <f>BM62/BM63</f>
        <v>1.0946947010135926</v>
      </c>
      <c r="BN64" s="120">
        <f>BN62/BN63</f>
        <v>1.1260899066021348</v>
      </c>
      <c r="BO64" s="120">
        <f>BO62/BO63</f>
        <v>1.0193316024057462</v>
      </c>
      <c r="BP64" s="120">
        <f>BP62/BP63</f>
        <v>1.0249944396361341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1219.3565670258583</v>
      </c>
      <c r="F69" s="139">
        <f t="shared" ref="F69:H69" si="107">F58*F$64</f>
        <v>0</v>
      </c>
      <c r="G69" s="139">
        <f t="shared" si="107"/>
        <v>407.76291396732626</v>
      </c>
      <c r="H69" s="139">
        <f t="shared" si="107"/>
        <v>410.44371390781305</v>
      </c>
      <c r="I69" s="120">
        <f>I58</f>
        <v>2050</v>
      </c>
      <c r="J69" s="165">
        <f>SUM(E69:H69)</f>
        <v>2037.5631949009976</v>
      </c>
      <c r="K69" s="129">
        <f>I69/J69</f>
        <v>1.0061037641090718</v>
      </c>
      <c r="M69" s="128"/>
      <c r="N69" s="4" t="s">
        <v>11</v>
      </c>
      <c r="O69" s="139">
        <f>O58*O$64</f>
        <v>579.20110188772298</v>
      </c>
      <c r="P69" s="139">
        <f t="shared" ref="P69:R69" si="108">P58*P$64</f>
        <v>0</v>
      </c>
      <c r="Q69" s="139">
        <f t="shared" si="108"/>
        <v>845.69978050528243</v>
      </c>
      <c r="R69" s="139">
        <f t="shared" si="108"/>
        <v>723.30046153963508</v>
      </c>
      <c r="S69" s="120">
        <f>S58</f>
        <v>2186.7465511512801</v>
      </c>
      <c r="T69" s="165">
        <f>SUM(O69:R69)</f>
        <v>2148.2013439326402</v>
      </c>
      <c r="U69" s="129">
        <f>S69/T69</f>
        <v>1.0179430141999988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733.94897323792134</v>
      </c>
      <c r="G70" s="139">
        <f t="shared" si="109"/>
        <v>622.39569268551281</v>
      </c>
      <c r="H70" s="139">
        <f t="shared" si="109"/>
        <v>645.13241631573578</v>
      </c>
      <c r="I70" s="120">
        <f>I59</f>
        <v>2050</v>
      </c>
      <c r="J70" s="165">
        <f>SUM(E70:H70)</f>
        <v>2001.4770822391699</v>
      </c>
      <c r="K70" s="129">
        <f>I70/J70</f>
        <v>1.0242435540188872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301.57498785399554</v>
      </c>
      <c r="Q70" s="139">
        <f t="shared" si="110"/>
        <v>976.31798600586126</v>
      </c>
      <c r="R70" s="139">
        <f t="shared" si="110"/>
        <v>859.86488988392261</v>
      </c>
      <c r="S70" s="120">
        <f>S59</f>
        <v>2186.7465511512801</v>
      </c>
      <c r="T70" s="165">
        <f>SUM(O70:R70)</f>
        <v>2137.7578637437791</v>
      </c>
      <c r="U70" s="129">
        <f>S70/T70</f>
        <v>1.0229159196363375</v>
      </c>
    </row>
    <row r="71" spans="3:21" x14ac:dyDescent="0.3">
      <c r="C71" s="128"/>
      <c r="D71" s="4" t="s">
        <v>13</v>
      </c>
      <c r="E71" s="139">
        <f t="shared" ref="E71:H71" si="111">E60*E$64</f>
        <v>410.64276814612072</v>
      </c>
      <c r="F71" s="139">
        <f t="shared" si="111"/>
        <v>650.36489346788028</v>
      </c>
      <c r="G71" s="139">
        <f t="shared" si="111"/>
        <v>23.841393347160952</v>
      </c>
      <c r="H71" s="139">
        <f t="shared" si="111"/>
        <v>0</v>
      </c>
      <c r="I71" s="120">
        <f>I60</f>
        <v>1054</v>
      </c>
      <c r="J71" s="165">
        <f>SUM(E71:H71)</f>
        <v>1084.8490549611618</v>
      </c>
      <c r="K71" s="129">
        <f>I71/J71</f>
        <v>0.9715637352311044</v>
      </c>
      <c r="M71" s="128"/>
      <c r="N71" s="4" t="s">
        <v>13</v>
      </c>
      <c r="O71" s="139">
        <f t="shared" ref="O71:R71" si="112">O60*O$64</f>
        <v>377.88329122976387</v>
      </c>
      <c r="P71" s="139">
        <f t="shared" si="112"/>
        <v>684.48695621852562</v>
      </c>
      <c r="Q71" s="139">
        <f t="shared" si="112"/>
        <v>95.793265742712052</v>
      </c>
      <c r="R71" s="139">
        <f t="shared" si="112"/>
        <v>0</v>
      </c>
      <c r="S71" s="120">
        <f>S60</f>
        <v>1112.9834646689119</v>
      </c>
      <c r="T71" s="165">
        <f>SUM(O71:R71)</f>
        <v>1158.1635131910016</v>
      </c>
      <c r="U71" s="129">
        <f>S71/T71</f>
        <v>0.96098992240084613</v>
      </c>
    </row>
    <row r="72" spans="3:21" x14ac:dyDescent="0.3">
      <c r="C72" s="128"/>
      <c r="D72" s="4" t="s">
        <v>14</v>
      </c>
      <c r="E72" s="139">
        <f t="shared" ref="E72:H72" si="113">E61*E$64</f>
        <v>420.00066482802112</v>
      </c>
      <c r="F72" s="139">
        <f t="shared" si="113"/>
        <v>665.68613329419873</v>
      </c>
      <c r="G72" s="139">
        <f t="shared" si="113"/>
        <v>0</v>
      </c>
      <c r="H72" s="139">
        <f t="shared" si="113"/>
        <v>52.423869776451141</v>
      </c>
      <c r="I72" s="120">
        <f>I61</f>
        <v>1108</v>
      </c>
      <c r="J72" s="165">
        <f>SUM(E72:H72)</f>
        <v>1138.110667898671</v>
      </c>
      <c r="K72" s="129">
        <f>I72/J72</f>
        <v>0.97354328647646782</v>
      </c>
      <c r="M72" s="128"/>
      <c r="N72" s="4" t="s">
        <v>14</v>
      </c>
      <c r="O72" s="139">
        <f t="shared" ref="O72:R72" si="114">O61*O$64</f>
        <v>370.92801184446904</v>
      </c>
      <c r="P72" s="139">
        <f t="shared" si="114"/>
        <v>672.39386195172131</v>
      </c>
      <c r="Q72" s="139">
        <f t="shared" si="114"/>
        <v>0</v>
      </c>
      <c r="R72" s="139">
        <f t="shared" si="114"/>
        <v>171.76521041359084</v>
      </c>
      <c r="S72" s="120">
        <f>S61</f>
        <v>1172.7332381057306</v>
      </c>
      <c r="T72" s="165">
        <f>SUM(O72:R72)</f>
        <v>1215.0870842097813</v>
      </c>
      <c r="U72" s="129">
        <f>S72/T72</f>
        <v>0.96514336572707871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1226.7992318758318</v>
      </c>
      <c r="F80" s="139">
        <f t="shared" ref="F80:H80" si="115">F69*$K69</f>
        <v>0</v>
      </c>
      <c r="G80" s="139">
        <f t="shared" si="115"/>
        <v>410.25180260661051</v>
      </c>
      <c r="H80" s="139">
        <f t="shared" si="115"/>
        <v>412.94896551755767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589.59371548354932</v>
      </c>
      <c r="P80" s="139">
        <f t="shared" ref="P80:R80" si="116">P69*$U69</f>
        <v>0</v>
      </c>
      <c r="Q80" s="139">
        <f t="shared" si="116"/>
        <v>860.87418367582461</v>
      </c>
      <c r="R80" s="139">
        <f t="shared" si="116"/>
        <v>736.27865199190637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751.74250481772174</v>
      </c>
      <c r="G81" s="139">
        <f t="shared" si="117"/>
        <v>637.4847762822568</v>
      </c>
      <c r="H81" s="139">
        <f t="shared" si="117"/>
        <v>660.77271890002157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308.4858560399872</v>
      </c>
      <c r="Q81" s="139">
        <f t="shared" si="118"/>
        <v>998.69121051268246</v>
      </c>
      <c r="R81" s="139">
        <f t="shared" si="118"/>
        <v>879.56948459861087</v>
      </c>
      <c r="S81" s="120">
        <f>S70</f>
        <v>2186.7465511512801</v>
      </c>
      <c r="T81" s="165">
        <f>SUM(O81:R81)</f>
        <v>2186.7465511512805</v>
      </c>
      <c r="U81" s="129">
        <f>S81/T81</f>
        <v>0.99999999999999978</v>
      </c>
    </row>
    <row r="82" spans="3:21" x14ac:dyDescent="0.3">
      <c r="C82" s="128"/>
      <c r="D82" s="4" t="s">
        <v>13</v>
      </c>
      <c r="E82" s="139">
        <f t="shared" ref="E82:H82" si="119">E71*$K71</f>
        <v>398.96562166568543</v>
      </c>
      <c r="F82" s="139">
        <f t="shared" si="119"/>
        <v>631.870945160833</v>
      </c>
      <c r="G82" s="139">
        <f t="shared" si="119"/>
        <v>23.163433173481696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363.1420347154671</v>
      </c>
      <c r="P82" s="139">
        <f t="shared" si="120"/>
        <v>657.78506694083228</v>
      </c>
      <c r="Q82" s="139">
        <f t="shared" si="120"/>
        <v>92.056363012612493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408.88882755897311</v>
      </c>
      <c r="F83" s="139">
        <f t="shared" si="121"/>
        <v>648.07426596904622</v>
      </c>
      <c r="G83" s="139">
        <f t="shared" si="121"/>
        <v>0</v>
      </c>
      <c r="H83" s="139">
        <f t="shared" si="121"/>
        <v>51.036906471980615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357.99870979402459</v>
      </c>
      <c r="P83" s="139">
        <f t="shared" si="122"/>
        <v>648.95647501831297</v>
      </c>
      <c r="Q83" s="139">
        <f t="shared" si="122"/>
        <v>0</v>
      </c>
      <c r="R83" s="139">
        <f t="shared" si="122"/>
        <v>165.77805329339293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2034.6536811004903</v>
      </c>
      <c r="F85" s="165">
        <f>SUM(F80:F83)</f>
        <v>2031.6877159476012</v>
      </c>
      <c r="G85" s="165">
        <f>SUM(G80:G83)</f>
        <v>1070.9000120623491</v>
      </c>
      <c r="H85" s="165">
        <f>SUM(H80:H83)</f>
        <v>1124.7585908895599</v>
      </c>
      <c r="K85" s="129"/>
      <c r="M85" s="128"/>
      <c r="N85" s="120" t="s">
        <v>195</v>
      </c>
      <c r="O85" s="165">
        <f>SUM(O80:O83)</f>
        <v>1310.7344599930409</v>
      </c>
      <c r="P85" s="165">
        <f>SUM(P80:P83)</f>
        <v>1615.2273979991323</v>
      </c>
      <c r="Q85" s="165">
        <f>SUM(Q80:Q83)</f>
        <v>1951.6217572011196</v>
      </c>
      <c r="R85" s="165">
        <f>SUM(R80:R83)</f>
        <v>1781.6261898839102</v>
      </c>
      <c r="U85" s="129"/>
    </row>
    <row r="86" spans="3:21" x14ac:dyDescent="0.3">
      <c r="C86" s="128"/>
      <c r="D86" s="120" t="s">
        <v>194</v>
      </c>
      <c r="E86" s="120">
        <f>E84/E85</f>
        <v>1.0075424722359676</v>
      </c>
      <c r="F86" s="120">
        <f>F84/F85</f>
        <v>1.0090133360105777</v>
      </c>
      <c r="G86" s="120">
        <f>G84/G85</f>
        <v>0.9842188702287874</v>
      </c>
      <c r="H86" s="120">
        <f>H84/H85</f>
        <v>0.98510027749483053</v>
      </c>
      <c r="K86" s="129"/>
      <c r="M86" s="128"/>
      <c r="N86" s="120" t="s">
        <v>194</v>
      </c>
      <c r="O86" s="120">
        <f>O84/O85</f>
        <v>1.0131818804618953</v>
      </c>
      <c r="P86" s="120">
        <f>P84/P85</f>
        <v>1.0267630477780774</v>
      </c>
      <c r="Q86" s="120">
        <f>Q84/Q85</f>
        <v>0.98267557490455903</v>
      </c>
      <c r="R86" s="120">
        <f>R84/R85</f>
        <v>0.98501614525070436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1236.0523310213616</v>
      </c>
      <c r="F91" s="139">
        <f t="shared" ref="F91:H91" si="123">F80*F$86</f>
        <v>0</v>
      </c>
      <c r="G91" s="139">
        <f t="shared" si="123"/>
        <v>403.77756567080172</v>
      </c>
      <c r="H91" s="139">
        <f t="shared" si="123"/>
        <v>406.79614052254925</v>
      </c>
      <c r="I91" s="120">
        <f>I80</f>
        <v>2050</v>
      </c>
      <c r="J91" s="165">
        <f>SUM(E91:H91)</f>
        <v>2046.6260372147126</v>
      </c>
      <c r="K91" s="129">
        <f>I91/J91</f>
        <v>1.0016485487450746</v>
      </c>
      <c r="M91" s="128"/>
      <c r="N91" s="4" t="s">
        <v>11</v>
      </c>
      <c r="O91" s="139">
        <f>O80*O$86</f>
        <v>597.36566936213819</v>
      </c>
      <c r="P91" s="139">
        <f t="shared" ref="P91:R91" si="124">P80*P$86</f>
        <v>0</v>
      </c>
      <c r="Q91" s="139">
        <f t="shared" si="124"/>
        <v>845.96003336413389</v>
      </c>
      <c r="R91" s="139">
        <f t="shared" si="124"/>
        <v>725.24635961545243</v>
      </c>
      <c r="S91" s="120">
        <f>S80</f>
        <v>2186.7465511512801</v>
      </c>
      <c r="T91" s="165">
        <f>SUM(O91:R91)</f>
        <v>2168.5720623417246</v>
      </c>
      <c r="U91" s="129">
        <f>S91/T91</f>
        <v>1.0083808553679927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758.5182126070772</v>
      </c>
      <c r="G92" s="139">
        <f t="shared" si="125"/>
        <v>627.42454630057409</v>
      </c>
      <c r="H92" s="139">
        <f t="shared" si="125"/>
        <v>650.92738874942495</v>
      </c>
      <c r="I92" s="120">
        <f>I81</f>
        <v>2050</v>
      </c>
      <c r="J92" s="165">
        <f>SUM(E92:H92)</f>
        <v>2036.8701476570764</v>
      </c>
      <c r="K92" s="129">
        <f>I92/J92</f>
        <v>1.0064460919897258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316.74187774404646</v>
      </c>
      <c r="Q92" s="139">
        <f t="shared" si="126"/>
        <v>981.38945944268028</v>
      </c>
      <c r="R92" s="139">
        <f t="shared" si="126"/>
        <v>866.3901431994725</v>
      </c>
      <c r="S92" s="120">
        <f>S81</f>
        <v>2186.7465511512801</v>
      </c>
      <c r="T92" s="165">
        <f>SUM(O92:R92)</f>
        <v>2164.5214803861991</v>
      </c>
      <c r="U92" s="129">
        <f>S92/T92</f>
        <v>1.0102678910634397</v>
      </c>
    </row>
    <row r="93" spans="3:21" x14ac:dyDescent="0.3">
      <c r="C93" s="128"/>
      <c r="D93" s="4" t="s">
        <v>13</v>
      </c>
      <c r="E93" s="139">
        <f t="shared" ref="E93:H93" si="127">E82*E$86</f>
        <v>401.97480879020441</v>
      </c>
      <c r="F93" s="139">
        <f t="shared" si="127"/>
        <v>637.56621030488895</v>
      </c>
      <c r="G93" s="139">
        <f t="shared" si="127"/>
        <v>22.797888028624172</v>
      </c>
      <c r="H93" s="139">
        <f t="shared" si="127"/>
        <v>0</v>
      </c>
      <c r="I93" s="120">
        <f>I82</f>
        <v>1054</v>
      </c>
      <c r="J93" s="165">
        <f>SUM(E93:H93)</f>
        <v>1062.3389071237175</v>
      </c>
      <c r="K93" s="129">
        <f>I93/J93</f>
        <v>0.99215042669735676</v>
      </c>
      <c r="M93" s="128"/>
      <c r="N93" s="4" t="s">
        <v>13</v>
      </c>
      <c r="O93" s="139">
        <f t="shared" ref="O93:R93" si="128">O82*O$86</f>
        <v>367.92892960777584</v>
      </c>
      <c r="P93" s="139">
        <f t="shared" si="128"/>
        <v>675.38940011507555</v>
      </c>
      <c r="Q93" s="139">
        <f t="shared" si="128"/>
        <v>90.461539447041773</v>
      </c>
      <c r="R93" s="139">
        <f t="shared" si="128"/>
        <v>0</v>
      </c>
      <c r="S93" s="120">
        <f>S82</f>
        <v>1112.9834646689119</v>
      </c>
      <c r="T93" s="165">
        <f>SUM(O93:R93)</f>
        <v>1133.7798691698931</v>
      </c>
      <c r="U93" s="129">
        <f>S93/T93</f>
        <v>0.98165745832459739</v>
      </c>
    </row>
    <row r="94" spans="3:21" x14ac:dyDescent="0.3">
      <c r="C94" s="128"/>
      <c r="D94" s="4" t="s">
        <v>14</v>
      </c>
      <c r="E94" s="139">
        <f t="shared" ref="E94:H94" si="129">E83*E$86</f>
        <v>411.97286018843403</v>
      </c>
      <c r="F94" s="139">
        <f t="shared" si="129"/>
        <v>653.91557708803373</v>
      </c>
      <c r="G94" s="139">
        <f t="shared" si="129"/>
        <v>0</v>
      </c>
      <c r="H94" s="139">
        <f t="shared" si="129"/>
        <v>50.276470728025814</v>
      </c>
      <c r="I94" s="120">
        <f>I83</f>
        <v>1108</v>
      </c>
      <c r="J94" s="165">
        <f>SUM(E94:H94)</f>
        <v>1116.1649080044936</v>
      </c>
      <c r="K94" s="129">
        <f>I94/J94</f>
        <v>0.99268485512674742</v>
      </c>
      <c r="M94" s="128"/>
      <c r="N94" s="4" t="s">
        <v>14</v>
      </c>
      <c r="O94" s="139">
        <f t="shared" ref="O94:R94" si="130">O83*O$86</f>
        <v>362.71780599204214</v>
      </c>
      <c r="P94" s="139">
        <f t="shared" si="130"/>
        <v>666.3245281651208</v>
      </c>
      <c r="Q94" s="139">
        <f t="shared" si="130"/>
        <v>0</v>
      </c>
      <c r="R94" s="139">
        <f t="shared" si="130"/>
        <v>163.29405902222373</v>
      </c>
      <c r="S94" s="120">
        <f>S83</f>
        <v>1172.7332381057306</v>
      </c>
      <c r="T94" s="165">
        <f>SUM(O94:R94)</f>
        <v>1192.3363931793867</v>
      </c>
      <c r="U94" s="129">
        <f>S94/T94</f>
        <v>0.9835590398936126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1658.455806024243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0.99999999999999978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1238.0900235405134</v>
      </c>
      <c r="F102" s="139">
        <f t="shared" ref="F102:H102" si="131">F91*$K91</f>
        <v>0</v>
      </c>
      <c r="G102" s="139">
        <f t="shared" si="131"/>
        <v>404.44321266997758</v>
      </c>
      <c r="H102" s="139">
        <f t="shared" si="131"/>
        <v>407.46676378950889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602.3721046388664</v>
      </c>
      <c r="P102" s="139">
        <f t="shared" ref="P102:R102" si="132">P91*$U91</f>
        <v>0</v>
      </c>
      <c r="Q102" s="139">
        <f t="shared" si="132"/>
        <v>853.04990205086096</v>
      </c>
      <c r="R102" s="139">
        <f t="shared" si="132"/>
        <v>731.32454446155282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763.40769078142478</v>
      </c>
      <c r="G103" s="139">
        <f t="shared" si="133"/>
        <v>631.46898264263962</v>
      </c>
      <c r="H103" s="139">
        <f t="shared" si="133"/>
        <v>655.12332657593572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319.99414883995166</v>
      </c>
      <c r="Q103" s="139">
        <f t="shared" si="134"/>
        <v>991.46625950304576</v>
      </c>
      <c r="R103" s="139">
        <f t="shared" si="134"/>
        <v>875.28614280828265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398.8194780627897</v>
      </c>
      <c r="F104" s="139">
        <f t="shared" si="135"/>
        <v>632.56158760181222</v>
      </c>
      <c r="G104" s="139">
        <f t="shared" si="135"/>
        <v>22.618934335398034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361.18017788285891</v>
      </c>
      <c r="P104" s="139">
        <f t="shared" si="136"/>
        <v>663.00104189633964</v>
      </c>
      <c r="Q104" s="139">
        <f t="shared" si="136"/>
        <v>88.802244889713336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408.95921903230743</v>
      </c>
      <c r="F105" s="139">
        <f t="shared" si="137"/>
        <v>649.13208990675821</v>
      </c>
      <c r="G105" s="139">
        <f t="shared" si="137"/>
        <v>0</v>
      </c>
      <c r="H105" s="139">
        <f t="shared" si="137"/>
        <v>49.908691060934466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356.75437701385061</v>
      </c>
      <c r="P105" s="139">
        <f t="shared" si="138"/>
        <v>655.36951317965065</v>
      </c>
      <c r="Q105" s="139">
        <f t="shared" si="138"/>
        <v>0</v>
      </c>
      <c r="R105" s="139">
        <f t="shared" si="138"/>
        <v>160.60934791222928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2045.8687206356103</v>
      </c>
      <c r="F107" s="165">
        <f>SUM(F102:F105)</f>
        <v>2045.1013682899952</v>
      </c>
      <c r="G107" s="165">
        <f>SUM(G102:G105)</f>
        <v>1058.5311296480154</v>
      </c>
      <c r="H107" s="165">
        <f>SUM(H102:H105)</f>
        <v>1112.4987814263791</v>
      </c>
      <c r="K107" s="129"/>
      <c r="M107" s="128"/>
      <c r="N107" s="120" t="s">
        <v>195</v>
      </c>
      <c r="O107" s="165">
        <f>SUM(O102:O105)</f>
        <v>1320.306659535576</v>
      </c>
      <c r="P107" s="165">
        <f>SUM(P102:P105)</f>
        <v>1638.3647039159418</v>
      </c>
      <c r="Q107" s="165">
        <f>SUM(Q102:Q105)</f>
        <v>1933.3184064436202</v>
      </c>
      <c r="R107" s="165">
        <f>SUM(R102:R105)</f>
        <v>1767.2200351820647</v>
      </c>
      <c r="U107" s="129"/>
    </row>
    <row r="108" spans="3:21" x14ac:dyDescent="0.3">
      <c r="C108" s="128"/>
      <c r="D108" s="120" t="s">
        <v>194</v>
      </c>
      <c r="E108" s="120">
        <f>E106/E107</f>
        <v>1.0020193276932774</v>
      </c>
      <c r="F108" s="120">
        <f>F106/F107</f>
        <v>1.0023953001968311</v>
      </c>
      <c r="G108" s="120">
        <f>G106/G107</f>
        <v>0.99571941767123839</v>
      </c>
      <c r="H108" s="120">
        <f>H106/H107</f>
        <v>0.99595614709742786</v>
      </c>
      <c r="K108" s="129"/>
      <c r="M108" s="128"/>
      <c r="N108" s="120" t="s">
        <v>194</v>
      </c>
      <c r="O108" s="120">
        <f>O106/O107</f>
        <v>1.0058363300455444</v>
      </c>
      <c r="P108" s="120">
        <f>P106/P107</f>
        <v>1.0122628997440435</v>
      </c>
      <c r="Q108" s="120">
        <f>Q106/Q107</f>
        <v>0.99197888245512</v>
      </c>
      <c r="R108" s="120">
        <f>R106/R107</f>
        <v>0.9930458725567527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1240.5901330118193</v>
      </c>
      <c r="F113" s="139">
        <f t="shared" ref="F113:H113" si="139">F102*F$108</f>
        <v>0</v>
      </c>
      <c r="G113" s="139">
        <f t="shared" si="139"/>
        <v>402.71196020083488</v>
      </c>
      <c r="H113" s="139">
        <f t="shared" si="139"/>
        <v>405.81902813405702</v>
      </c>
      <c r="I113" s="120">
        <f>I102</f>
        <v>2050</v>
      </c>
      <c r="J113" s="165">
        <f>SUM(E113:H113)</f>
        <v>2049.1211213467113</v>
      </c>
      <c r="K113" s="129">
        <f>I113/J113</f>
        <v>1.000428905175069</v>
      </c>
      <c r="M113" s="128"/>
      <c r="N113" s="4" t="s">
        <v>11</v>
      </c>
      <c r="O113" s="139">
        <f>O102*O$108</f>
        <v>605.88774705176809</v>
      </c>
      <c r="P113" s="139">
        <f t="shared" ref="P113:R113" si="140">P102*P$108</f>
        <v>0</v>
      </c>
      <c r="Q113" s="139">
        <f t="shared" si="140"/>
        <v>846.20748851486269</v>
      </c>
      <c r="R113" s="139">
        <f t="shared" si="140"/>
        <v>726.23882037699241</v>
      </c>
      <c r="S113" s="120">
        <f>S102</f>
        <v>2186.7465511512801</v>
      </c>
      <c r="T113" s="165">
        <f>SUM(O113:R113)</f>
        <v>2178.3340559436233</v>
      </c>
      <c r="U113" s="129">
        <f>S113/T113</f>
        <v>1.0038618939940378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765.23628137341586</v>
      </c>
      <c r="G114" s="139">
        <f t="shared" si="141"/>
        <v>628.76592767437842</v>
      </c>
      <c r="H114" s="139">
        <f t="shared" si="141"/>
        <v>652.47410421021891</v>
      </c>
      <c r="I114" s="120">
        <f>I103</f>
        <v>2050</v>
      </c>
      <c r="J114" s="165">
        <f>SUM(E114:H114)</f>
        <v>2046.4763132580131</v>
      </c>
      <c r="K114" s="129">
        <f>I114/J114</f>
        <v>1.0017218311881544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323.91820500585652</v>
      </c>
      <c r="Q114" s="139">
        <f t="shared" si="142"/>
        <v>983.51359209378938</v>
      </c>
      <c r="R114" s="139">
        <f t="shared" si="142"/>
        <v>869.1992914218855</v>
      </c>
      <c r="S114" s="120">
        <f>S103</f>
        <v>2186.7465511512801</v>
      </c>
      <c r="T114" s="165">
        <f>SUM(O114:R114)</f>
        <v>2176.6310885215312</v>
      </c>
      <c r="U114" s="129">
        <f>S114/T114</f>
        <v>1.0046473022842928</v>
      </c>
    </row>
    <row r="115" spans="3:71" x14ac:dyDescent="0.3">
      <c r="C115" s="128"/>
      <c r="D115" s="4" t="s">
        <v>13</v>
      </c>
      <c r="E115" s="139">
        <f t="shared" ref="E115:H115" si="143">E104*E$108</f>
        <v>399.62482527946031</v>
      </c>
      <c r="F115" s="139">
        <f t="shared" si="143"/>
        <v>634.07676249710266</v>
      </c>
      <c r="G115" s="139">
        <f t="shared" si="143"/>
        <v>22.52211212478651</v>
      </c>
      <c r="H115" s="139">
        <f t="shared" si="143"/>
        <v>0</v>
      </c>
      <c r="I115" s="120">
        <f>I104</f>
        <v>1054</v>
      </c>
      <c r="J115" s="165">
        <f>SUM(E115:H115)</f>
        <v>1056.2236999013494</v>
      </c>
      <c r="K115" s="129">
        <f>I115/J115</f>
        <v>0.99789466956520945</v>
      </c>
      <c r="M115" s="128"/>
      <c r="N115" s="4" t="s">
        <v>13</v>
      </c>
      <c r="O115" s="139">
        <f t="shared" ref="O115:R115" si="144">O104*O$108</f>
        <v>363.28814460689171</v>
      </c>
      <c r="P115" s="139">
        <f t="shared" si="144"/>
        <v>671.13135720331081</v>
      </c>
      <c r="Q115" s="139">
        <f t="shared" si="144"/>
        <v>88.089951645203726</v>
      </c>
      <c r="R115" s="139">
        <f t="shared" si="144"/>
        <v>0</v>
      </c>
      <c r="S115" s="120">
        <f>S104</f>
        <v>1112.9834646689119</v>
      </c>
      <c r="T115" s="165">
        <f>SUM(O115:R115)</f>
        <v>1122.5094534554062</v>
      </c>
      <c r="U115" s="129">
        <f>S115/T115</f>
        <v>0.99151366720594591</v>
      </c>
    </row>
    <row r="116" spans="3:71" x14ac:dyDescent="0.3">
      <c r="C116" s="128"/>
      <c r="D116" s="4" t="s">
        <v>14</v>
      </c>
      <c r="E116" s="139">
        <f t="shared" ref="E116:H116" si="145">E105*E$108</f>
        <v>409.78504170872048</v>
      </c>
      <c r="F116" s="139">
        <f t="shared" si="145"/>
        <v>650.68695612948125</v>
      </c>
      <c r="G116" s="139">
        <f t="shared" si="145"/>
        <v>0</v>
      </c>
      <c r="H116" s="139">
        <f t="shared" si="145"/>
        <v>49.706867655724132</v>
      </c>
      <c r="I116" s="120">
        <f>I105</f>
        <v>1108</v>
      </c>
      <c r="J116" s="165">
        <f>SUM(E116:H116)</f>
        <v>1110.178865493926</v>
      </c>
      <c r="K116" s="129">
        <f>I116/J116</f>
        <v>0.99803737437124007</v>
      </c>
      <c r="M116" s="128"/>
      <c r="N116" s="4" t="s">
        <v>14</v>
      </c>
      <c r="O116" s="139">
        <f t="shared" ref="O116:R116" si="146">O105*O$108</f>
        <v>358.83651330329604</v>
      </c>
      <c r="P116" s="139">
        <f t="shared" si="146"/>
        <v>663.4062438150753</v>
      </c>
      <c r="Q116" s="139">
        <f t="shared" si="146"/>
        <v>0</v>
      </c>
      <c r="R116" s="139">
        <f t="shared" si="146"/>
        <v>159.49245003827079</v>
      </c>
      <c r="S116" s="120">
        <f>S105</f>
        <v>1172.7332381057306</v>
      </c>
      <c r="T116" s="165">
        <f>SUM(O116:R116)</f>
        <v>1181.7352071566422</v>
      </c>
      <c r="U116" s="129">
        <f>S116/T116</f>
        <v>0.9923824144390424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2049.9999999999995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1.0000000000000002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1240.5901330118193</v>
      </c>
      <c r="F122" s="159">
        <f t="shared" si="148"/>
        <v>0</v>
      </c>
      <c r="G122" s="159">
        <f t="shared" si="148"/>
        <v>402.71196020083488</v>
      </c>
      <c r="H122" s="158">
        <f t="shared" si="148"/>
        <v>405.81902813405702</v>
      </c>
      <c r="N122" s="150"/>
      <c r="O122" s="160" t="str">
        <f>N36</f>
        <v>A</v>
      </c>
      <c r="P122" s="159">
        <f>O113</f>
        <v>605.88774705176809</v>
      </c>
      <c r="Q122" s="159">
        <f t="shared" ref="Q122:S122" si="149">P113</f>
        <v>0</v>
      </c>
      <c r="R122" s="159">
        <f t="shared" si="149"/>
        <v>846.20748851486269</v>
      </c>
      <c r="S122" s="159">
        <f t="shared" si="149"/>
        <v>726.23882037699241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546.29403411763815</v>
      </c>
      <c r="AA122" s="159">
        <f t="shared" ref="AA122:AC122" si="150">Z47</f>
        <v>0</v>
      </c>
      <c r="AB122" s="159">
        <f t="shared" si="150"/>
        <v>848.10306909839903</v>
      </c>
      <c r="AC122" s="159">
        <f t="shared" si="150"/>
        <v>721.80901847508483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646.10611033684734</v>
      </c>
      <c r="AK122" s="159">
        <f t="shared" ref="AK122:AM122" si="151">AJ58</f>
        <v>0</v>
      </c>
      <c r="AL122" s="159">
        <f t="shared" si="151"/>
        <v>996.7265631184016</v>
      </c>
      <c r="AM122" s="159">
        <f t="shared" si="151"/>
        <v>849.55136650701809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611.07973672873709</v>
      </c>
      <c r="AU122" s="159">
        <f t="shared" si="147"/>
        <v>0</v>
      </c>
      <c r="AV122" s="159">
        <f t="shared" si="147"/>
        <v>1116.0768774803605</v>
      </c>
      <c r="AW122" s="158">
        <f t="shared" si="147"/>
        <v>935.78255058680816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744.42061678707046</v>
      </c>
      <c r="BE122" s="159">
        <f t="shared" ref="BE122:BG122" si="152">BD58</f>
        <v>0</v>
      </c>
      <c r="BF122" s="159">
        <f t="shared" si="152"/>
        <v>1133.8408510564473</v>
      </c>
      <c r="BG122" s="159">
        <f t="shared" si="152"/>
        <v>968.27396723263757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799.50563249554432</v>
      </c>
      <c r="BO122" s="159">
        <f t="shared" ref="BO122:BQ122" si="153">BN58</f>
        <v>0</v>
      </c>
      <c r="BP122" s="159">
        <f t="shared" si="153"/>
        <v>1210.199350884049</v>
      </c>
      <c r="BQ122" s="159">
        <f t="shared" si="153"/>
        <v>1034.4685960397201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765.23628137341586</v>
      </c>
      <c r="G123" s="159">
        <f t="shared" si="148"/>
        <v>628.76592767437842</v>
      </c>
      <c r="H123" s="158">
        <f t="shared" si="148"/>
        <v>652.47410421021891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323.91820500585652</v>
      </c>
      <c r="R123" s="159">
        <f t="shared" si="154"/>
        <v>983.51359209378938</v>
      </c>
      <c r="S123" s="159">
        <f t="shared" si="154"/>
        <v>869.1992914218855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273.53753123834707</v>
      </c>
      <c r="AB123" s="159">
        <f t="shared" si="155"/>
        <v>963.03747170473923</v>
      </c>
      <c r="AC123" s="159">
        <f t="shared" si="155"/>
        <v>844.02100826258186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330.91235005639811</v>
      </c>
      <c r="AL123" s="159">
        <f t="shared" si="156"/>
        <v>1151.1224291553883</v>
      </c>
      <c r="AM123" s="159">
        <f t="shared" si="156"/>
        <v>1010.3492607504805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301.32828473565871</v>
      </c>
      <c r="AV123" s="159">
        <f t="shared" si="147"/>
        <v>1267.3595603706419</v>
      </c>
      <c r="AW123" s="158">
        <f t="shared" si="147"/>
        <v>1094.2513196896059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384.48788903066804</v>
      </c>
      <c r="BF123" s="159">
        <f t="shared" si="157"/>
        <v>1310.0233595507721</v>
      </c>
      <c r="BG123" s="159">
        <f t="shared" si="157"/>
        <v>1152.0241864947147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414.57127941394441</v>
      </c>
      <c r="BP123" s="159">
        <f t="shared" si="158"/>
        <v>1398.5525767023983</v>
      </c>
      <c r="BQ123" s="159">
        <f t="shared" si="158"/>
        <v>1231.0497233029714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399.62482527946031</v>
      </c>
      <c r="F124" s="159">
        <f t="shared" si="148"/>
        <v>634.07676249710266</v>
      </c>
      <c r="G124" s="159">
        <f t="shared" si="148"/>
        <v>22.52211212478651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363.28814460689171</v>
      </c>
      <c r="Q124" s="159">
        <f t="shared" si="159"/>
        <v>671.13135720331081</v>
      </c>
      <c r="R124" s="159">
        <f t="shared" si="159"/>
        <v>88.089951645203726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395.75979039120432</v>
      </c>
      <c r="AA124" s="159">
        <f t="shared" si="160"/>
        <v>700.88086192315791</v>
      </c>
      <c r="AB124" s="159">
        <f t="shared" si="160"/>
        <v>106.67049145071753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408.17191828547919</v>
      </c>
      <c r="AK124" s="159">
        <f t="shared" si="161"/>
        <v>726.98154556960367</v>
      </c>
      <c r="AL124" s="159">
        <f t="shared" si="161"/>
        <v>109.3215443809038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430.45425993312699</v>
      </c>
      <c r="AU124" s="159">
        <f t="shared" si="147"/>
        <v>750.72332898639002</v>
      </c>
      <c r="AV124" s="159">
        <f t="shared" si="147"/>
        <v>136.49404035447483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456.34837274957084</v>
      </c>
      <c r="BE124" s="159">
        <f t="shared" si="162"/>
        <v>819.31415579307395</v>
      </c>
      <c r="BF124" s="159">
        <f t="shared" si="162"/>
        <v>120.67593306926494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483.18103758905045</v>
      </c>
      <c r="BO124" s="159">
        <f t="shared" si="163"/>
        <v>870.72758643959401</v>
      </c>
      <c r="BP124" s="159">
        <f t="shared" si="163"/>
        <v>126.98011662704505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409.78504170872048</v>
      </c>
      <c r="F125" s="154">
        <f t="shared" si="148"/>
        <v>650.68695612948125</v>
      </c>
      <c r="G125" s="154">
        <f t="shared" si="148"/>
        <v>0</v>
      </c>
      <c r="H125" s="153">
        <f t="shared" si="148"/>
        <v>49.706867655724132</v>
      </c>
      <c r="N125" s="152"/>
      <c r="O125" s="155" t="str">
        <f>N39</f>
        <v>D</v>
      </c>
      <c r="P125" s="159">
        <f t="shared" ref="P125:S125" si="164">O116</f>
        <v>358.83651330329604</v>
      </c>
      <c r="Q125" s="159">
        <f t="shared" si="164"/>
        <v>663.4062438150753</v>
      </c>
      <c r="R125" s="159">
        <f t="shared" si="164"/>
        <v>0</v>
      </c>
      <c r="S125" s="159">
        <f t="shared" si="164"/>
        <v>159.49245003827079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385.95858045311365</v>
      </c>
      <c r="AA125" s="159">
        <f t="shared" si="165"/>
        <v>684.03741286273771</v>
      </c>
      <c r="AB125" s="159">
        <f t="shared" si="165"/>
        <v>0</v>
      </c>
      <c r="AC125" s="159">
        <f t="shared" si="165"/>
        <v>189.10053509948196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402.85942116999638</v>
      </c>
      <c r="AK125" s="159">
        <f t="shared" si="166"/>
        <v>718.05946242238349</v>
      </c>
      <c r="AL125" s="159">
        <f t="shared" si="166"/>
        <v>0</v>
      </c>
      <c r="AM125" s="159">
        <f t="shared" si="166"/>
        <v>196.42444292000479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421.95068068442032</v>
      </c>
      <c r="AU125" s="154">
        <f t="shared" si="147"/>
        <v>736.44652102401778</v>
      </c>
      <c r="AV125" s="154">
        <f t="shared" si="147"/>
        <v>0</v>
      </c>
      <c r="AW125" s="153">
        <f t="shared" si="147"/>
        <v>239.60449591538122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452.81533227323661</v>
      </c>
      <c r="BE125" s="159">
        <f t="shared" si="167"/>
        <v>813.58268484238704</v>
      </c>
      <c r="BF125" s="159">
        <f t="shared" si="167"/>
        <v>0</v>
      </c>
      <c r="BG125" s="159">
        <f t="shared" si="167"/>
        <v>218.40229516355879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480.6893893889544</v>
      </c>
      <c r="BO125" s="159">
        <f t="shared" si="168"/>
        <v>866.8891731275877</v>
      </c>
      <c r="BP125" s="159">
        <f t="shared" si="168"/>
        <v>0</v>
      </c>
      <c r="BQ125" s="159">
        <f t="shared" si="168"/>
        <v>230.63038835513004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1.0715168856096602E-85</v>
      </c>
      <c r="F134" s="130" t="e">
        <f t="shared" si="169"/>
        <v>#DIV/0!</v>
      </c>
      <c r="G134" s="148">
        <f t="shared" si="169"/>
        <v>402.71196020083488</v>
      </c>
      <c r="H134" s="148">
        <f t="shared" si="169"/>
        <v>405.81902813405702</v>
      </c>
      <c r="N134" s="130" t="s">
        <v>11</v>
      </c>
      <c r="O134" s="130">
        <f t="shared" ref="O134:R137" si="170">O129*P122</f>
        <v>5.2331461815985514E-86</v>
      </c>
      <c r="P134" s="130" t="e">
        <f t="shared" si="170"/>
        <v>#DIV/0!</v>
      </c>
      <c r="Q134" s="148">
        <f t="shared" si="170"/>
        <v>846.20748851486269</v>
      </c>
      <c r="R134" s="148">
        <f t="shared" si="170"/>
        <v>726.23882037699241</v>
      </c>
      <c r="W134" s="130" t="s">
        <v>11</v>
      </c>
      <c r="X134" s="130">
        <f t="shared" ref="X134:AA137" si="171">X129*Z122</f>
        <v>4.7184260658575805E-86</v>
      </c>
      <c r="Y134" s="130" t="e">
        <f t="shared" si="171"/>
        <v>#DIV/0!</v>
      </c>
      <c r="Z134" s="148">
        <f t="shared" si="171"/>
        <v>848.10306909839903</v>
      </c>
      <c r="AA134" s="148">
        <f t="shared" si="171"/>
        <v>721.80901847508483</v>
      </c>
      <c r="AG134" s="130" t="s">
        <v>11</v>
      </c>
      <c r="AH134" s="130">
        <f t="shared" ref="AH134:AK137" si="172">AH129*AJ122</f>
        <v>5.5805184057103444E-86</v>
      </c>
      <c r="AI134" s="130" t="e">
        <f t="shared" si="172"/>
        <v>#DIV/0!</v>
      </c>
      <c r="AJ134" s="148">
        <f t="shared" si="172"/>
        <v>996.7265631184016</v>
      </c>
      <c r="AK134" s="148">
        <f t="shared" si="172"/>
        <v>849.55136650701809</v>
      </c>
      <c r="AQ134" s="130" t="s">
        <v>11</v>
      </c>
      <c r="AR134" s="130">
        <f t="shared" ref="AR134:AU137" si="173">AR129*AT122</f>
        <v>5.2779901994634776E-86</v>
      </c>
      <c r="AS134" s="130" t="e">
        <f t="shared" si="173"/>
        <v>#DIV/0!</v>
      </c>
      <c r="AT134" s="148">
        <f t="shared" si="173"/>
        <v>1116.0768774803605</v>
      </c>
      <c r="AU134" s="148">
        <f t="shared" si="173"/>
        <v>935.78255058680816</v>
      </c>
      <c r="BA134" s="130" t="s">
        <v>11</v>
      </c>
      <c r="BB134" s="130">
        <f t="shared" ref="BB134:BE137" si="174">BB129*BD122</f>
        <v>6.4296760038450563E-86</v>
      </c>
      <c r="BC134" s="130" t="e">
        <f t="shared" si="174"/>
        <v>#DIV/0!</v>
      </c>
      <c r="BD134" s="148">
        <f t="shared" si="174"/>
        <v>1133.8408510564473</v>
      </c>
      <c r="BE134" s="148">
        <f t="shared" si="174"/>
        <v>968.27396723263757</v>
      </c>
      <c r="BK134" s="130" t="s">
        <v>11</v>
      </c>
      <c r="BL134" s="130">
        <f t="shared" ref="BL134:BO137" si="175">BL129*BN122</f>
        <v>6.9054538043052888E-86</v>
      </c>
      <c r="BM134" s="130" t="e">
        <f t="shared" si="175"/>
        <v>#DIV/0!</v>
      </c>
      <c r="BN134" s="148">
        <f t="shared" si="175"/>
        <v>1210.199350884049</v>
      </c>
      <c r="BO134" s="148">
        <f t="shared" si="175"/>
        <v>1034.4685960397201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6.6094641183555857E-86</v>
      </c>
      <c r="G135" s="148">
        <f t="shared" si="169"/>
        <v>628.76592767437842</v>
      </c>
      <c r="H135" s="148">
        <f t="shared" si="169"/>
        <v>652.47410421021891</v>
      </c>
      <c r="N135" s="130" t="s">
        <v>12</v>
      </c>
      <c r="O135" s="130" t="e">
        <f t="shared" si="170"/>
        <v>#DIV/0!</v>
      </c>
      <c r="P135" s="130">
        <f t="shared" si="170"/>
        <v>2.7977316358104559E-86</v>
      </c>
      <c r="Q135" s="148">
        <f t="shared" si="170"/>
        <v>983.51359209378938</v>
      </c>
      <c r="R135" s="148">
        <f t="shared" si="170"/>
        <v>869.1992914218855</v>
      </c>
      <c r="W135" s="130" t="s">
        <v>12</v>
      </c>
      <c r="X135" s="130" t="e">
        <f t="shared" si="171"/>
        <v>#DIV/0!</v>
      </c>
      <c r="Y135" s="130">
        <f t="shared" si="171"/>
        <v>2.36258596429669E-86</v>
      </c>
      <c r="Z135" s="148">
        <f t="shared" si="171"/>
        <v>963.03747170473923</v>
      </c>
      <c r="AA135" s="148">
        <f t="shared" si="171"/>
        <v>844.02100826258186</v>
      </c>
      <c r="AG135" s="130" t="s">
        <v>12</v>
      </c>
      <c r="AH135" s="130" t="e">
        <f t="shared" si="172"/>
        <v>#DIV/0!</v>
      </c>
      <c r="AI135" s="130">
        <f t="shared" si="172"/>
        <v>2.858141148369324E-86</v>
      </c>
      <c r="AJ135" s="148">
        <f t="shared" si="172"/>
        <v>1151.1224291553883</v>
      </c>
      <c r="AK135" s="148">
        <f t="shared" si="172"/>
        <v>1010.3492607504805</v>
      </c>
      <c r="AQ135" s="130" t="s">
        <v>12</v>
      </c>
      <c r="AR135" s="130" t="e">
        <f t="shared" si="173"/>
        <v>#DIV/0!</v>
      </c>
      <c r="AS135" s="130">
        <f t="shared" si="173"/>
        <v>2.6026190005412355E-86</v>
      </c>
      <c r="AT135" s="148">
        <f t="shared" si="173"/>
        <v>1267.3595603706419</v>
      </c>
      <c r="AU135" s="148">
        <f t="shared" si="173"/>
        <v>1094.2513196896059</v>
      </c>
      <c r="BA135" s="130" t="s">
        <v>12</v>
      </c>
      <c r="BB135" s="130" t="e">
        <f t="shared" si="174"/>
        <v>#DIV/0!</v>
      </c>
      <c r="BC135" s="130">
        <f t="shared" si="174"/>
        <v>3.3208813648113144E-86</v>
      </c>
      <c r="BD135" s="148">
        <f t="shared" si="174"/>
        <v>1310.0233595507721</v>
      </c>
      <c r="BE135" s="148">
        <f t="shared" si="174"/>
        <v>1152.0241864947147</v>
      </c>
      <c r="BK135" s="130" t="s">
        <v>12</v>
      </c>
      <c r="BL135" s="130" t="e">
        <f t="shared" si="175"/>
        <v>#DIV/0!</v>
      </c>
      <c r="BM135" s="130">
        <f t="shared" si="175"/>
        <v>3.5807162604332093E-86</v>
      </c>
      <c r="BN135" s="148">
        <f t="shared" si="175"/>
        <v>1398.5525767023983</v>
      </c>
      <c r="BO135" s="148">
        <f t="shared" si="175"/>
        <v>1231.0497233029714</v>
      </c>
    </row>
    <row r="136" spans="4:67" x14ac:dyDescent="0.3">
      <c r="D136" s="130" t="s">
        <v>13</v>
      </c>
      <c r="E136" s="148">
        <f t="shared" si="169"/>
        <v>399.62482527946031</v>
      </c>
      <c r="F136" s="148">
        <f t="shared" si="169"/>
        <v>634.07676249710266</v>
      </c>
      <c r="G136" s="130">
        <f t="shared" si="169"/>
        <v>1.9452696582967979E-87</v>
      </c>
      <c r="H136" s="130" t="e">
        <f t="shared" si="169"/>
        <v>#DIV/0!</v>
      </c>
      <c r="N136" s="130" t="s">
        <v>13</v>
      </c>
      <c r="O136" s="148">
        <f t="shared" si="170"/>
        <v>363.28814460689171</v>
      </c>
      <c r="P136" s="148">
        <f t="shared" si="170"/>
        <v>671.13135720331081</v>
      </c>
      <c r="Q136" s="130">
        <f t="shared" si="170"/>
        <v>7.6084653689144729E-87</v>
      </c>
      <c r="R136" s="130" t="e">
        <f t="shared" si="170"/>
        <v>#DIV/0!</v>
      </c>
      <c r="W136" s="130" t="s">
        <v>13</v>
      </c>
      <c r="X136" s="148">
        <f t="shared" si="171"/>
        <v>395.75979039120432</v>
      </c>
      <c r="Y136" s="148">
        <f t="shared" si="171"/>
        <v>700.88086192315791</v>
      </c>
      <c r="Z136" s="130">
        <f t="shared" si="171"/>
        <v>9.2132953297183601E-87</v>
      </c>
      <c r="AA136" s="130" t="e">
        <f t="shared" si="171"/>
        <v>#DIV/0!</v>
      </c>
      <c r="AG136" s="130" t="s">
        <v>13</v>
      </c>
      <c r="AH136" s="148">
        <f t="shared" si="172"/>
        <v>408.17191828547919</v>
      </c>
      <c r="AI136" s="148">
        <f t="shared" si="172"/>
        <v>726.98154556960367</v>
      </c>
      <c r="AJ136" s="130">
        <f t="shared" si="172"/>
        <v>9.442270871579492E-87</v>
      </c>
      <c r="AK136" s="130" t="e">
        <f t="shared" si="172"/>
        <v>#DIV/0!</v>
      </c>
      <c r="AQ136" s="130" t="s">
        <v>13</v>
      </c>
      <c r="AR136" s="148">
        <f t="shared" si="173"/>
        <v>430.45425993312699</v>
      </c>
      <c r="AS136" s="148">
        <f t="shared" si="173"/>
        <v>750.72332898639002</v>
      </c>
      <c r="AT136" s="130">
        <f t="shared" si="173"/>
        <v>1.1789201375464491E-86</v>
      </c>
      <c r="AU136" s="130" t="e">
        <f t="shared" si="173"/>
        <v>#DIV/0!</v>
      </c>
      <c r="BA136" s="130" t="s">
        <v>13</v>
      </c>
      <c r="BB136" s="148">
        <f t="shared" si="174"/>
        <v>456.34837274957084</v>
      </c>
      <c r="BC136" s="148">
        <f t="shared" si="174"/>
        <v>819.31415579307395</v>
      </c>
      <c r="BD136" s="130">
        <f t="shared" si="174"/>
        <v>1.0422966983986698E-86</v>
      </c>
      <c r="BE136" s="130" t="e">
        <f t="shared" si="174"/>
        <v>#DIV/0!</v>
      </c>
      <c r="BK136" s="130" t="s">
        <v>13</v>
      </c>
      <c r="BL136" s="148">
        <f t="shared" si="175"/>
        <v>483.18103758905045</v>
      </c>
      <c r="BM136" s="148">
        <f t="shared" si="175"/>
        <v>870.72758643959401</v>
      </c>
      <c r="BN136" s="130">
        <f t="shared" si="175"/>
        <v>1.0967469068308838E-86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409.78504170872048</v>
      </c>
      <c r="F137" s="148">
        <f t="shared" si="169"/>
        <v>650.68695612948125</v>
      </c>
      <c r="G137" s="130" t="e">
        <f t="shared" si="169"/>
        <v>#DIV/0!</v>
      </c>
      <c r="H137" s="130">
        <f t="shared" si="169"/>
        <v>4.2932590391129314E-87</v>
      </c>
      <c r="N137" s="130" t="s">
        <v>14</v>
      </c>
      <c r="O137" s="148">
        <f t="shared" si="170"/>
        <v>358.83651330329604</v>
      </c>
      <c r="P137" s="148">
        <f t="shared" si="170"/>
        <v>663.4062438150753</v>
      </c>
      <c r="Q137" s="130" t="e">
        <f t="shared" si="170"/>
        <v>#DIV/0!</v>
      </c>
      <c r="R137" s="130">
        <f t="shared" si="170"/>
        <v>1.3775609590603931E-86</v>
      </c>
      <c r="W137" s="130" t="s">
        <v>14</v>
      </c>
      <c r="X137" s="148">
        <f t="shared" si="171"/>
        <v>385.95858045311365</v>
      </c>
      <c r="Y137" s="148">
        <f t="shared" si="171"/>
        <v>684.03741286273771</v>
      </c>
      <c r="Z137" s="130" t="e">
        <f t="shared" si="171"/>
        <v>#DIV/0!</v>
      </c>
      <c r="AA137" s="130">
        <f t="shared" si="171"/>
        <v>1.6332905691019769E-86</v>
      </c>
      <c r="AG137" s="130" t="s">
        <v>14</v>
      </c>
      <c r="AH137" s="148">
        <f t="shared" si="172"/>
        <v>402.85942116999638</v>
      </c>
      <c r="AI137" s="148">
        <f t="shared" si="172"/>
        <v>718.05946242238349</v>
      </c>
      <c r="AJ137" s="130" t="e">
        <f t="shared" si="172"/>
        <v>#DIV/0!</v>
      </c>
      <c r="AK137" s="130">
        <f t="shared" si="172"/>
        <v>1.6965482937083041E-86</v>
      </c>
      <c r="AQ137" s="130" t="s">
        <v>14</v>
      </c>
      <c r="AR137" s="148">
        <f t="shared" si="173"/>
        <v>421.95068068442032</v>
      </c>
      <c r="AS137" s="148">
        <f t="shared" si="173"/>
        <v>736.44652102401778</v>
      </c>
      <c r="AT137" s="130" t="e">
        <f t="shared" si="173"/>
        <v>#DIV/0!</v>
      </c>
      <c r="AU137" s="130">
        <f t="shared" si="173"/>
        <v>2.0695010899210162E-86</v>
      </c>
      <c r="BA137" s="130" t="s">
        <v>14</v>
      </c>
      <c r="BB137" s="148">
        <f t="shared" si="174"/>
        <v>452.81533227323661</v>
      </c>
      <c r="BC137" s="148">
        <f t="shared" si="174"/>
        <v>813.58268484238704</v>
      </c>
      <c r="BD137" s="130" t="e">
        <f t="shared" si="174"/>
        <v>#DIV/0!</v>
      </c>
      <c r="BE137" s="130">
        <f t="shared" si="174"/>
        <v>1.8863744027652099E-86</v>
      </c>
      <c r="BK137" s="130" t="s">
        <v>14</v>
      </c>
      <c r="BL137" s="148">
        <f t="shared" si="175"/>
        <v>480.6893893889544</v>
      </c>
      <c r="BM137" s="148">
        <f t="shared" si="175"/>
        <v>866.8891731275877</v>
      </c>
      <c r="BN137" s="130" t="e">
        <f t="shared" si="175"/>
        <v>#DIV/0!</v>
      </c>
      <c r="BO137" s="130">
        <f t="shared" si="175"/>
        <v>1.9919903349326495E-86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3.623598792791691E-71</v>
      </c>
      <c r="H140" s="130">
        <f>'Mode Choice Q'!O38</f>
        <v>4.4167897690536994E-69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1.1049355804085116E-48</v>
      </c>
      <c r="H141" s="130">
        <f>'Mode Choice Q'!O39</f>
        <v>9.5763984544261891E-47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5.3019210215167994E-65</v>
      </c>
      <c r="F142" s="130">
        <f>'Mode Choice Q'!M40</f>
        <v>1.6900043288625951E-48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3.0043300723445246E-63</v>
      </c>
      <c r="F143" s="130">
        <f>'Mode Choice Q'!M41</f>
        <v>9.5763984544261891E-47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8.5528781765271372E-5</v>
      </c>
      <c r="F145" s="130" t="e">
        <f t="shared" si="176"/>
        <v>#DIV/0!</v>
      </c>
      <c r="G145" s="217">
        <f t="shared" si="176"/>
        <v>1.4592665728265207E-68</v>
      </c>
      <c r="H145" s="130">
        <f t="shared" si="176"/>
        <v>1.7924173315498183E-66</v>
      </c>
      <c r="N145" s="130" t="s">
        <v>11</v>
      </c>
      <c r="O145" s="130">
        <f t="shared" ref="O145:R148" si="177">O140*P122</f>
        <v>4.1771121269548992E-5</v>
      </c>
      <c r="P145" s="130" t="e">
        <f t="shared" si="177"/>
        <v>#DIV/0!</v>
      </c>
      <c r="Q145" s="149">
        <f t="shared" si="177"/>
        <v>2.6101622896056629E-84</v>
      </c>
      <c r="R145" s="130">
        <f t="shared" si="177"/>
        <v>2.2401139294129895E-84</v>
      </c>
      <c r="W145" s="130" t="s">
        <v>11</v>
      </c>
      <c r="X145" s="130">
        <f t="shared" ref="X145:AA148" si="178">X140*Z122</f>
        <v>3.7662610704700846E-5</v>
      </c>
      <c r="Y145" s="130" t="e">
        <f t="shared" si="178"/>
        <v>#DIV/0!</v>
      </c>
      <c r="Z145" s="149">
        <f t="shared" si="178"/>
        <v>2.6160092869712131E-84</v>
      </c>
      <c r="AA145" s="130">
        <f t="shared" si="178"/>
        <v>2.2264500207006296E-84</v>
      </c>
      <c r="AG145" s="130" t="s">
        <v>11</v>
      </c>
      <c r="AH145" s="130">
        <f t="shared" ref="AH145:AK148" si="179">AH140*AJ122</f>
        <v>4.4543856216275489E-5</v>
      </c>
      <c r="AI145" s="130" t="e">
        <f t="shared" si="179"/>
        <v>#DIV/0!</v>
      </c>
      <c r="AJ145" s="149">
        <f t="shared" si="179"/>
        <v>3.0744446526535506E-84</v>
      </c>
      <c r="AK145" s="130">
        <f t="shared" si="179"/>
        <v>2.6204766207296812E-84</v>
      </c>
      <c r="AQ145" s="130" t="s">
        <v>11</v>
      </c>
      <c r="AR145" s="130">
        <f t="shared" ref="AR145:AU148" si="180">AR140*AT122</f>
        <v>4.2129067492231702E-5</v>
      </c>
      <c r="AS145" s="130" t="e">
        <f t="shared" si="180"/>
        <v>#DIV/0!</v>
      </c>
      <c r="AT145" s="149">
        <f t="shared" si="180"/>
        <v>3.4425856748358362E-84</v>
      </c>
      <c r="AU145" s="130">
        <f t="shared" si="180"/>
        <v>2.886460304315529E-84</v>
      </c>
      <c r="BA145" s="130" t="s">
        <v>11</v>
      </c>
      <c r="BB145" s="130">
        <f t="shared" ref="BB145:BE148" si="181">BB140*BD122</f>
        <v>5.1321856252538381E-5</v>
      </c>
      <c r="BC145" s="130" t="e">
        <f t="shared" si="181"/>
        <v>#DIV/0!</v>
      </c>
      <c r="BD145" s="149">
        <f t="shared" si="181"/>
        <v>3.497379392181956E-84</v>
      </c>
      <c r="BE145" s="130">
        <f t="shared" si="181"/>
        <v>2.986681434021734E-84</v>
      </c>
      <c r="BK145" s="130" t="s">
        <v>11</v>
      </c>
      <c r="BL145" s="130">
        <f t="shared" ref="BL145:BO148" si="182">BL140*BN122</f>
        <v>5.5119528152143702E-5</v>
      </c>
      <c r="BM145" s="130" t="e">
        <f t="shared" si="182"/>
        <v>#DIV/0!</v>
      </c>
      <c r="BN145" s="149">
        <f t="shared" si="182"/>
        <v>3.7329103694493186E-84</v>
      </c>
      <c r="BO145" s="130">
        <f t="shared" si="182"/>
        <v>3.190861527239683E-84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5.2756930082589282E-5</v>
      </c>
      <c r="G146" s="130">
        <f t="shared" si="176"/>
        <v>6.9474584523598555E-46</v>
      </c>
      <c r="H146" s="130">
        <f t="shared" si="176"/>
        <v>6.2483520031118521E-44</v>
      </c>
      <c r="N146" s="130" t="s">
        <v>12</v>
      </c>
      <c r="O146" s="130" t="e">
        <f t="shared" si="177"/>
        <v>#DIV/0!</v>
      </c>
      <c r="P146" s="130">
        <f t="shared" si="177"/>
        <v>2.2331573279956428E-5</v>
      </c>
      <c r="Q146" s="130">
        <f t="shared" si="177"/>
        <v>8.185500540579979E-85</v>
      </c>
      <c r="R146" s="130">
        <f t="shared" si="177"/>
        <v>7.2340955193704096E-85</v>
      </c>
      <c r="W146" s="130" t="s">
        <v>12</v>
      </c>
      <c r="X146" s="130" t="e">
        <f t="shared" si="178"/>
        <v>#DIV/0!</v>
      </c>
      <c r="Y146" s="130">
        <f t="shared" si="178"/>
        <v>1.8858228186208537E-5</v>
      </c>
      <c r="Z146" s="130">
        <f t="shared" si="178"/>
        <v>8.0150836842590269E-85</v>
      </c>
      <c r="AA146" s="130">
        <f t="shared" si="178"/>
        <v>7.0245439157442729E-85</v>
      </c>
      <c r="AG146" s="130" t="s">
        <v>12</v>
      </c>
      <c r="AH146" s="130" t="e">
        <f t="shared" si="179"/>
        <v>#DIV/0!</v>
      </c>
      <c r="AI146" s="130">
        <f t="shared" si="179"/>
        <v>2.2813763722830704E-5</v>
      </c>
      <c r="AJ146" s="130">
        <f t="shared" si="179"/>
        <v>9.5804606483024829E-85</v>
      </c>
      <c r="AK146" s="130">
        <f t="shared" si="179"/>
        <v>8.4088460866527404E-85</v>
      </c>
      <c r="AQ146" s="130" t="s">
        <v>12</v>
      </c>
      <c r="AR146" s="130" t="e">
        <f t="shared" si="180"/>
        <v>#DIV/0!</v>
      </c>
      <c r="AS146" s="130">
        <f t="shared" si="180"/>
        <v>2.0774178690500816E-5</v>
      </c>
      <c r="AT146" s="130">
        <f t="shared" si="180"/>
        <v>1.0547868834672715E-84</v>
      </c>
      <c r="AU146" s="130">
        <f t="shared" si="180"/>
        <v>9.107138773528482E-85</v>
      </c>
      <c r="BA146" s="130" t="s">
        <v>12</v>
      </c>
      <c r="BB146" s="130" t="e">
        <f t="shared" si="181"/>
        <v>#DIV/0!</v>
      </c>
      <c r="BC146" s="130">
        <f t="shared" si="181"/>
        <v>2.6507369256966826E-5</v>
      </c>
      <c r="BD146" s="130">
        <f t="shared" si="181"/>
        <v>1.09029473552539E-84</v>
      </c>
      <c r="BE146" s="130">
        <f t="shared" si="181"/>
        <v>9.5879657150833242E-85</v>
      </c>
      <c r="BK146" s="130" t="s">
        <v>12</v>
      </c>
      <c r="BL146" s="130" t="e">
        <f t="shared" si="182"/>
        <v>#DIV/0!</v>
      </c>
      <c r="BM146" s="130">
        <f t="shared" si="182"/>
        <v>2.8581378764526077E-5</v>
      </c>
      <c r="BN146" s="130">
        <f t="shared" si="182"/>
        <v>1.1639750548089343E-84</v>
      </c>
      <c r="BO146" s="130">
        <f t="shared" si="182"/>
        <v>1.0245672511881636E-84</v>
      </c>
    </row>
    <row r="147" spans="4:67" x14ac:dyDescent="0.3">
      <c r="D147" s="130" t="s">
        <v>13</v>
      </c>
      <c r="E147" s="130">
        <f t="shared" si="176"/>
        <v>2.1187792618691486E-62</v>
      </c>
      <c r="F147" s="130">
        <f t="shared" si="176"/>
        <v>1.0715924734512831E-45</v>
      </c>
      <c r="G147" s="130">
        <f t="shared" si="176"/>
        <v>1.5527197593755856E-6</v>
      </c>
      <c r="H147" s="130" t="e">
        <f t="shared" si="176"/>
        <v>#DIV/0!</v>
      </c>
      <c r="N147" s="130" t="s">
        <v>13</v>
      </c>
      <c r="O147" s="130">
        <f t="shared" si="177"/>
        <v>1.1205774330571441E-84</v>
      </c>
      <c r="P147" s="130">
        <f t="shared" si="177"/>
        <v>5.5856331131049612E-85</v>
      </c>
      <c r="Q147" s="130">
        <f t="shared" si="177"/>
        <v>6.0730986403098841E-6</v>
      </c>
      <c r="R147" s="130" t="e">
        <f t="shared" si="177"/>
        <v>#DIV/0!</v>
      </c>
      <c r="W147" s="130" t="s">
        <v>13</v>
      </c>
      <c r="X147" s="130">
        <f t="shared" si="178"/>
        <v>1.2207375787164517E-84</v>
      </c>
      <c r="Y147" s="130">
        <f t="shared" si="178"/>
        <v>5.8332296780369001E-85</v>
      </c>
      <c r="Z147" s="130">
        <f t="shared" si="178"/>
        <v>7.3540784674254269E-6</v>
      </c>
      <c r="AA147" s="130" t="e">
        <f t="shared" si="178"/>
        <v>#DIV/0!</v>
      </c>
      <c r="AG147" s="130" t="s">
        <v>13</v>
      </c>
      <c r="AH147" s="130">
        <f t="shared" si="179"/>
        <v>1.2590233048570445E-84</v>
      </c>
      <c r="AI147" s="130">
        <f t="shared" si="179"/>
        <v>6.0504581554213954E-85</v>
      </c>
      <c r="AJ147" s="130">
        <f t="shared" si="179"/>
        <v>7.5368473944711521E-6</v>
      </c>
      <c r="AK147" s="130" t="e">
        <f t="shared" si="179"/>
        <v>#DIV/0!</v>
      </c>
      <c r="AQ147" s="130" t="s">
        <v>13</v>
      </c>
      <c r="AR147" s="130">
        <f t="shared" si="180"/>
        <v>1.3277541169594932E-84</v>
      </c>
      <c r="AS147" s="130">
        <f t="shared" si="180"/>
        <v>6.2480541851607631E-85</v>
      </c>
      <c r="AT147" s="130">
        <f t="shared" si="180"/>
        <v>9.410173980181737E-6</v>
      </c>
      <c r="AU147" s="130" t="e">
        <f t="shared" si="180"/>
        <v>#DIV/0!</v>
      </c>
      <c r="BA147" s="130" t="s">
        <v>13</v>
      </c>
      <c r="BB147" s="130">
        <f t="shared" si="181"/>
        <v>1.4076255878618559E-84</v>
      </c>
      <c r="BC147" s="130">
        <f t="shared" si="181"/>
        <v>6.8189158940565952E-85</v>
      </c>
      <c r="BD147" s="130">
        <f t="shared" si="181"/>
        <v>8.3196418133234699E-6</v>
      </c>
      <c r="BE147" s="130" t="e">
        <f t="shared" si="181"/>
        <v>#DIV/0!</v>
      </c>
      <c r="BK147" s="130" t="s">
        <v>13</v>
      </c>
      <c r="BL147" s="130">
        <f t="shared" si="182"/>
        <v>1.4903920616218046E-84</v>
      </c>
      <c r="BM147" s="130">
        <f t="shared" si="182"/>
        <v>7.2468150789110014E-85</v>
      </c>
      <c r="BN147" s="130">
        <f t="shared" si="182"/>
        <v>8.7542649216119266E-6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1.2311295240024643E-60</v>
      </c>
      <c r="F148" s="130">
        <f t="shared" si="176"/>
        <v>6.2312375609936457E-44</v>
      </c>
      <c r="G148" s="130" t="e">
        <f t="shared" si="176"/>
        <v>#DIV/0!</v>
      </c>
      <c r="H148" s="130">
        <f t="shared" si="176"/>
        <v>3.4268915436563062E-6</v>
      </c>
      <c r="N148" s="130" t="s">
        <v>14</v>
      </c>
      <c r="O148" s="130">
        <f t="shared" si="177"/>
        <v>1.1068461906448768E-84</v>
      </c>
      <c r="P148" s="130">
        <f t="shared" si="177"/>
        <v>5.521339217907412E-85</v>
      </c>
      <c r="Q148" s="130" t="e">
        <f t="shared" si="177"/>
        <v>#DIV/0!</v>
      </c>
      <c r="R148" s="130">
        <f t="shared" si="177"/>
        <v>1.0995730652326371E-5</v>
      </c>
      <c r="W148" s="130" t="s">
        <v>14</v>
      </c>
      <c r="X148" s="130">
        <f t="shared" si="178"/>
        <v>1.1905053379006542E-84</v>
      </c>
      <c r="Y148" s="130">
        <f t="shared" si="178"/>
        <v>5.6930464995860697E-85</v>
      </c>
      <c r="Z148" s="130" t="e">
        <f t="shared" si="178"/>
        <v>#DIV/0!</v>
      </c>
      <c r="AA148" s="130">
        <f t="shared" si="178"/>
        <v>1.3036971653929432E-5</v>
      </c>
      <c r="AG148" s="130" t="s">
        <v>14</v>
      </c>
      <c r="AH148" s="130">
        <f t="shared" si="179"/>
        <v>1.2426366859454009E-84</v>
      </c>
      <c r="AI148" s="130">
        <f t="shared" si="179"/>
        <v>5.9762022254456903E-85</v>
      </c>
      <c r="AJ148" s="130" t="e">
        <f t="shared" si="179"/>
        <v>#DIV/0!</v>
      </c>
      <c r="AK148" s="130">
        <f t="shared" si="179"/>
        <v>1.3541896606161414E-5</v>
      </c>
      <c r="AQ148" s="130" t="s">
        <v>14</v>
      </c>
      <c r="AR148" s="130">
        <f t="shared" si="180"/>
        <v>1.3015244721230925E-84</v>
      </c>
      <c r="AS148" s="130">
        <f t="shared" si="180"/>
        <v>6.1292324218082442E-85</v>
      </c>
      <c r="AT148" s="130" t="e">
        <f t="shared" si="180"/>
        <v>#DIV/0!</v>
      </c>
      <c r="AU148" s="130">
        <f t="shared" si="180"/>
        <v>1.6518816405038469E-5</v>
      </c>
      <c r="BA148" s="130" t="s">
        <v>14</v>
      </c>
      <c r="BB148" s="130">
        <f t="shared" si="181"/>
        <v>1.3967277771663222E-84</v>
      </c>
      <c r="BC148" s="130">
        <f t="shared" si="181"/>
        <v>6.7712145110332151E-85</v>
      </c>
      <c r="BD148" s="130" t="e">
        <f t="shared" si="181"/>
        <v>#DIV/0!</v>
      </c>
      <c r="BE148" s="130">
        <f t="shared" si="181"/>
        <v>1.5057093993428077E-5</v>
      </c>
      <c r="BK148" s="130" t="s">
        <v>14</v>
      </c>
      <c r="BL148" s="130">
        <f t="shared" si="182"/>
        <v>1.4827064688338364E-84</v>
      </c>
      <c r="BM148" s="130">
        <f t="shared" si="182"/>
        <v>7.2148690697323088E-85</v>
      </c>
      <c r="BN148" s="130" t="e">
        <f t="shared" si="182"/>
        <v>#DIV/0!</v>
      </c>
      <c r="BO148" s="130">
        <f t="shared" si="182"/>
        <v>1.5900123359983046E-5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1.4762528446588422E-46</v>
      </c>
      <c r="H151" s="130">
        <f>'Mode Choice Q'!T38</f>
        <v>1.7993985630517967E-44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6.4376704852777481E-27</v>
      </c>
      <c r="H152" s="130">
        <f>'Mode Choice Q'!T39</f>
        <v>5.5794834358149721E-25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2.1600007168952153E-40</v>
      </c>
      <c r="F153" s="130">
        <f>'Mode Choice Q'!R40</f>
        <v>9.846448228129254E-27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1.2239629907194508E-38</v>
      </c>
      <c r="F154" s="130">
        <f>'Mode Choice Q'!R41</f>
        <v>5.5794834358149721E-25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1240.5900474830376</v>
      </c>
      <c r="F156" s="130" t="e">
        <f t="shared" si="183"/>
        <v>#DIV/0!</v>
      </c>
      <c r="G156" s="130">
        <f t="shared" si="183"/>
        <v>5.9450467682462099E-44</v>
      </c>
      <c r="H156" s="130">
        <f t="shared" si="183"/>
        <v>7.3023017608349883E-42</v>
      </c>
      <c r="N156" s="130" t="s">
        <v>11</v>
      </c>
      <c r="O156" s="148">
        <f t="shared" ref="O156:R159" si="184">O151*P122</f>
        <v>605.88770528064686</v>
      </c>
      <c r="P156" s="130" t="e">
        <f t="shared" si="184"/>
        <v>#DIV/0!</v>
      </c>
      <c r="Q156" s="130">
        <f t="shared" si="184"/>
        <v>1.0633791778264089E-59</v>
      </c>
      <c r="R156" s="130">
        <f t="shared" si="184"/>
        <v>9.1262160900215583E-60</v>
      </c>
      <c r="W156" s="130" t="s">
        <v>11</v>
      </c>
      <c r="X156" s="148">
        <f t="shared" ref="X156:AA159" si="185">X151*Z122</f>
        <v>546.29399645502747</v>
      </c>
      <c r="Y156" s="130" t="e">
        <f t="shared" si="185"/>
        <v>#DIV/0!</v>
      </c>
      <c r="Z156" s="130">
        <f t="shared" si="185"/>
        <v>1.065761242449782E-59</v>
      </c>
      <c r="AA156" s="130">
        <f t="shared" si="185"/>
        <v>9.0705493750808576E-60</v>
      </c>
      <c r="AG156" s="130" t="s">
        <v>11</v>
      </c>
      <c r="AH156" s="148">
        <f t="shared" ref="AH156:AK159" si="186">AH151*AJ122</f>
        <v>646.1060657929911</v>
      </c>
      <c r="AI156" s="130" t="e">
        <f t="shared" si="186"/>
        <v>#DIV/0!</v>
      </c>
      <c r="AJ156" s="130">
        <f t="shared" si="186"/>
        <v>1.2525276455148889E-59</v>
      </c>
      <c r="AK156" s="130">
        <f t="shared" si="186"/>
        <v>1.067581232615939E-59</v>
      </c>
      <c r="AQ156" s="130" t="s">
        <v>11</v>
      </c>
      <c r="AR156" s="148">
        <f t="shared" ref="AR156:AU159" si="187">AR151*AT122</f>
        <v>611.07969459966955</v>
      </c>
      <c r="AS156" s="130" t="e">
        <f t="shared" si="187"/>
        <v>#DIV/0!</v>
      </c>
      <c r="AT156" s="130">
        <f t="shared" si="187"/>
        <v>1.4025081655198404E-59</v>
      </c>
      <c r="AU156" s="130">
        <f t="shared" si="187"/>
        <v>1.1759428896259671E-59</v>
      </c>
      <c r="BA156" s="130" t="s">
        <v>11</v>
      </c>
      <c r="BB156" s="148">
        <f t="shared" ref="BB156:BE159" si="188">BB151*BD122</f>
        <v>744.42056546521417</v>
      </c>
      <c r="BC156" s="130" t="e">
        <f t="shared" si="188"/>
        <v>#DIV/0!</v>
      </c>
      <c r="BD156" s="130">
        <f t="shared" si="188"/>
        <v>1.4248311062555953E-59</v>
      </c>
      <c r="BE156" s="130">
        <f t="shared" si="188"/>
        <v>1.216772941815526E-59</v>
      </c>
      <c r="BK156" s="130" t="s">
        <v>11</v>
      </c>
      <c r="BL156" s="148">
        <f t="shared" ref="BL156:BO159" si="189">BL151*BN122</f>
        <v>799.50557737601616</v>
      </c>
      <c r="BM156" s="130" t="e">
        <f t="shared" si="189"/>
        <v>#DIV/0!</v>
      </c>
      <c r="BN156" s="130">
        <f t="shared" si="189"/>
        <v>1.5207863416662861E-59</v>
      </c>
      <c r="BO156" s="130">
        <f t="shared" si="189"/>
        <v>1.2999558383424025E-59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765.23622861648585</v>
      </c>
      <c r="G157" s="130">
        <f t="shared" si="183"/>
        <v>4.0477878547376291E-24</v>
      </c>
      <c r="H157" s="130">
        <f t="shared" si="183"/>
        <v>3.6404684567391285E-22</v>
      </c>
      <c r="N157" s="130" t="s">
        <v>12</v>
      </c>
      <c r="O157" s="130" t="e">
        <f t="shared" si="184"/>
        <v>#DIV/0!</v>
      </c>
      <c r="P157" s="148">
        <f t="shared" si="184"/>
        <v>323.91818267428323</v>
      </c>
      <c r="Q157" s="130">
        <f t="shared" si="184"/>
        <v>4.7691065589393392E-63</v>
      </c>
      <c r="R157" s="130">
        <f t="shared" si="184"/>
        <v>4.2147908021491154E-63</v>
      </c>
      <c r="W157" s="130" t="s">
        <v>12</v>
      </c>
      <c r="X157" s="130" t="e">
        <f t="shared" si="185"/>
        <v>#DIV/0!</v>
      </c>
      <c r="Y157" s="148">
        <f t="shared" si="185"/>
        <v>273.53751238011887</v>
      </c>
      <c r="Z157" s="130">
        <f t="shared" si="185"/>
        <v>4.6698168278831992E-63</v>
      </c>
      <c r="AA157" s="130">
        <f t="shared" si="185"/>
        <v>4.0927000488304602E-63</v>
      </c>
      <c r="AG157" s="130" t="s">
        <v>12</v>
      </c>
      <c r="AH157" s="130" t="e">
        <f t="shared" si="186"/>
        <v>#DIV/0!</v>
      </c>
      <c r="AI157" s="148">
        <f t="shared" si="186"/>
        <v>330.91232724263438</v>
      </c>
      <c r="AJ157" s="130">
        <f t="shared" si="186"/>
        <v>5.5818501860659889E-63</v>
      </c>
      <c r="AK157" s="130">
        <f t="shared" si="186"/>
        <v>4.8992340573623032E-63</v>
      </c>
      <c r="AQ157" s="130" t="s">
        <v>12</v>
      </c>
      <c r="AR157" s="130" t="e">
        <f t="shared" si="187"/>
        <v>#DIV/0!</v>
      </c>
      <c r="AS157" s="148">
        <f t="shared" si="187"/>
        <v>301.32826396148005</v>
      </c>
      <c r="AT157" s="130">
        <f t="shared" si="187"/>
        <v>6.1454898442539508E-63</v>
      </c>
      <c r="AU157" s="130">
        <f t="shared" si="187"/>
        <v>5.3060793341451586E-63</v>
      </c>
      <c r="BA157" s="130" t="s">
        <v>12</v>
      </c>
      <c r="BB157" s="130" t="e">
        <f t="shared" si="188"/>
        <v>#DIV/0!</v>
      </c>
      <c r="BC157" s="148">
        <f t="shared" si="188"/>
        <v>384.48786252329882</v>
      </c>
      <c r="BD157" s="130">
        <f t="shared" si="188"/>
        <v>6.3523687385924311E-63</v>
      </c>
      <c r="BE157" s="130">
        <f t="shared" si="188"/>
        <v>5.5862228524695087E-63</v>
      </c>
      <c r="BK157" s="130" t="s">
        <v>12</v>
      </c>
      <c r="BL157" s="130" t="e">
        <f t="shared" si="189"/>
        <v>#DIV/0!</v>
      </c>
      <c r="BM157" s="148">
        <f t="shared" si="189"/>
        <v>414.57125083256562</v>
      </c>
      <c r="BN157" s="130">
        <f t="shared" si="189"/>
        <v>6.7816513367889218E-63</v>
      </c>
      <c r="BO157" s="130">
        <f t="shared" si="189"/>
        <v>5.9694216297366552E-63</v>
      </c>
    </row>
    <row r="158" spans="4:67" x14ac:dyDescent="0.3">
      <c r="D158" s="130" t="s">
        <v>13</v>
      </c>
      <c r="E158" s="130">
        <f t="shared" si="183"/>
        <v>8.6318990909275941E-38</v>
      </c>
      <c r="F158" s="130">
        <f t="shared" si="183"/>
        <v>6.2434040145875304E-24</v>
      </c>
      <c r="G158" s="148">
        <f t="shared" si="183"/>
        <v>22.522110572066751</v>
      </c>
      <c r="H158" s="130" t="e">
        <f t="shared" si="183"/>
        <v>#DIV/0!</v>
      </c>
      <c r="N158" s="130" t="s">
        <v>13</v>
      </c>
      <c r="O158" s="130">
        <f t="shared" si="184"/>
        <v>4.5652284311990336E-60</v>
      </c>
      <c r="P158" s="130">
        <f t="shared" si="184"/>
        <v>3.254349490721575E-63</v>
      </c>
      <c r="Q158" s="148">
        <f t="shared" si="184"/>
        <v>88.08994557210508</v>
      </c>
      <c r="R158" s="130" t="e">
        <f t="shared" si="184"/>
        <v>#DIV/0!</v>
      </c>
      <c r="W158" s="130" t="s">
        <v>13</v>
      </c>
      <c r="X158" s="130">
        <f t="shared" si="185"/>
        <v>4.973280504306943E-60</v>
      </c>
      <c r="Y158" s="130">
        <f t="shared" si="185"/>
        <v>3.3986063258331021E-63</v>
      </c>
      <c r="Z158" s="148">
        <f t="shared" si="185"/>
        <v>106.67048409663907</v>
      </c>
      <c r="AA158" s="130" t="e">
        <f t="shared" si="185"/>
        <v>#DIV/0!</v>
      </c>
      <c r="AG158" s="130" t="s">
        <v>13</v>
      </c>
      <c r="AH158" s="130">
        <f t="shared" si="186"/>
        <v>5.1292564148777046E-60</v>
      </c>
      <c r="AI158" s="130">
        <f t="shared" si="186"/>
        <v>3.5251698452106714E-63</v>
      </c>
      <c r="AJ158" s="148">
        <f t="shared" si="186"/>
        <v>109.32153684405641</v>
      </c>
      <c r="AK158" s="130" t="e">
        <f t="shared" si="186"/>
        <v>#DIV/0!</v>
      </c>
      <c r="AQ158" s="130" t="s">
        <v>13</v>
      </c>
      <c r="AR158" s="130">
        <f t="shared" si="187"/>
        <v>5.4092654961363451E-60</v>
      </c>
      <c r="AS158" s="130">
        <f t="shared" si="187"/>
        <v>3.6402949394890996E-63</v>
      </c>
      <c r="AT158" s="148">
        <f t="shared" si="187"/>
        <v>136.49403094430085</v>
      </c>
      <c r="AU158" s="130" t="e">
        <f t="shared" si="187"/>
        <v>#DIV/0!</v>
      </c>
      <c r="BA158" s="130" t="s">
        <v>13</v>
      </c>
      <c r="BB158" s="130">
        <f t="shared" si="188"/>
        <v>5.7346615812693201E-60</v>
      </c>
      <c r="BC158" s="130">
        <f t="shared" si="188"/>
        <v>3.9728952864862705E-63</v>
      </c>
      <c r="BD158" s="148">
        <f t="shared" si="188"/>
        <v>120.67592474962314</v>
      </c>
      <c r="BE158" s="130" t="e">
        <f t="shared" si="188"/>
        <v>#DIV/0!</v>
      </c>
      <c r="BK158" s="130" t="s">
        <v>13</v>
      </c>
      <c r="BL158" s="130">
        <f t="shared" si="189"/>
        <v>6.0718518976298477E-60</v>
      </c>
      <c r="BM158" s="130">
        <f t="shared" si="189"/>
        <v>4.2222015810661928E-63</v>
      </c>
      <c r="BN158" s="148">
        <f t="shared" si="189"/>
        <v>126.98010787278012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5.0156172520190041E-36</v>
      </c>
      <c r="F159" s="130">
        <f t="shared" si="183"/>
        <v>3.6304970936253041E-22</v>
      </c>
      <c r="G159" s="130" t="e">
        <f t="shared" si="183"/>
        <v>#DIV/0!</v>
      </c>
      <c r="H159" s="148">
        <f t="shared" si="183"/>
        <v>49.706864228832586</v>
      </c>
      <c r="N159" s="130" t="s">
        <v>14</v>
      </c>
      <c r="O159" s="130">
        <f t="shared" si="184"/>
        <v>4.5092873990071314E-60</v>
      </c>
      <c r="P159" s="130">
        <f t="shared" si="184"/>
        <v>3.2168900298411699E-63</v>
      </c>
      <c r="Q159" s="130" t="e">
        <f t="shared" si="184"/>
        <v>#DIV/0!</v>
      </c>
      <c r="R159" s="148">
        <f t="shared" si="184"/>
        <v>159.49243904254013</v>
      </c>
      <c r="W159" s="130" t="s">
        <v>14</v>
      </c>
      <c r="X159" s="130">
        <f t="shared" si="185"/>
        <v>4.8501144639784331E-60</v>
      </c>
      <c r="Y159" s="130">
        <f t="shared" si="185"/>
        <v>3.3169315995914435E-63</v>
      </c>
      <c r="Z159" s="130" t="e">
        <f t="shared" si="185"/>
        <v>#DIV/0!</v>
      </c>
      <c r="AA159" s="148">
        <f t="shared" si="185"/>
        <v>189.10052206251029</v>
      </c>
      <c r="AG159" s="130" t="s">
        <v>14</v>
      </c>
      <c r="AH159" s="130">
        <f t="shared" si="186"/>
        <v>5.0624973883795822E-60</v>
      </c>
      <c r="AI159" s="130">
        <f t="shared" si="186"/>
        <v>3.4819062181506476E-63</v>
      </c>
      <c r="AJ159" s="130" t="e">
        <f t="shared" si="186"/>
        <v>#DIV/0!</v>
      </c>
      <c r="AK159" s="148">
        <f t="shared" si="186"/>
        <v>196.42442937810819</v>
      </c>
      <c r="AQ159" s="130" t="s">
        <v>14</v>
      </c>
      <c r="AR159" s="130">
        <f t="shared" si="187"/>
        <v>5.3024060174292789E-60</v>
      </c>
      <c r="AS159" s="130">
        <f t="shared" si="187"/>
        <v>3.5710659841992025E-63</v>
      </c>
      <c r="AT159" s="130" t="e">
        <f t="shared" si="187"/>
        <v>#DIV/0!</v>
      </c>
      <c r="AU159" s="148">
        <f t="shared" si="187"/>
        <v>239.60447939656481</v>
      </c>
      <c r="BA159" s="130" t="s">
        <v>14</v>
      </c>
      <c r="BB159" s="130">
        <f t="shared" si="188"/>
        <v>5.6902639396986294E-60</v>
      </c>
      <c r="BC159" s="130">
        <f t="shared" si="188"/>
        <v>3.9451030974173834E-63</v>
      </c>
      <c r="BD159" s="130" t="e">
        <f t="shared" si="188"/>
        <v>#DIV/0!</v>
      </c>
      <c r="BE159" s="148">
        <f t="shared" si="188"/>
        <v>218.40228010646479</v>
      </c>
      <c r="BK159" s="130" t="s">
        <v>14</v>
      </c>
      <c r="BL159" s="130">
        <f t="shared" si="189"/>
        <v>6.0405408202592038E-60</v>
      </c>
      <c r="BM159" s="130">
        <f t="shared" si="189"/>
        <v>4.2035889230924091E-63</v>
      </c>
      <c r="BN159" s="130" t="e">
        <f t="shared" si="189"/>
        <v>#DIV/0!</v>
      </c>
      <c r="BO159" s="148">
        <f t="shared" si="189"/>
        <v>230.63037245500669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-296.92892607108399</v>
      </c>
      <c r="J28" s="206">
        <f t="shared" si="7"/>
        <v>-301.73204171902506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-295.7132025712832</v>
      </c>
      <c r="J29" s="206">
        <f t="shared" si="10"/>
        <v>-300.17530220636343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-311.12503816716338</v>
      </c>
      <c r="H30" s="206">
        <f t="shared" si="10"/>
        <v>-296.1381466266746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-315.16219374685221</v>
      </c>
      <c r="H31" s="206">
        <f t="shared" si="10"/>
        <v>-300.17530220636343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1.1102119301333888E-129</v>
      </c>
      <c r="J33" s="206">
        <f t="shared" si="13"/>
        <v>9.1083407183226736E-132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3.7444488064498908E-129</v>
      </c>
      <c r="J34" s="206">
        <f t="shared" si="16"/>
        <v>4.3203869752854566E-131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7.5877452595915354E-136</v>
      </c>
      <c r="H35" s="206">
        <f t="shared" si="16"/>
        <v>2.4481444482744017E-129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1.339054801869634E-137</v>
      </c>
      <c r="H36" s="206">
        <f t="shared" si="16"/>
        <v>4.3203869752854566E-131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3.623598792791691E-71</v>
      </c>
      <c r="O38" s="206">
        <f t="shared" si="20"/>
        <v>4.4167897690536994E-69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1.4762528446588422E-46</v>
      </c>
      <c r="T38" s="206">
        <f t="shared" si="21"/>
        <v>1.7993985630517967E-44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1.1049355804085116E-48</v>
      </c>
      <c r="O39" s="206">
        <f t="shared" si="20"/>
        <v>9.5763984544261891E-47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6.4376704852777481E-27</v>
      </c>
      <c r="T39" s="206">
        <f t="shared" si="21"/>
        <v>5.5794834358149721E-25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5.3019210215167994E-65</v>
      </c>
      <c r="M40" s="206">
        <f t="shared" si="20"/>
        <v>1.6900043288625951E-48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2.1600007168952153E-40</v>
      </c>
      <c r="R40" s="206">
        <f t="shared" si="21"/>
        <v>9.846448228129254E-27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3.0043300723445246E-63</v>
      </c>
      <c r="M41" s="206">
        <f t="shared" si="20"/>
        <v>9.5763984544261891E-47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1.2239629907194508E-38</v>
      </c>
      <c r="R41" s="206">
        <f t="shared" si="21"/>
        <v>5.5794834358149721E-25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14.203689215483399</v>
      </c>
      <c r="J46">
        <f>'Trip Length Frequency'!L28</f>
        <v>14.42483731843202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14.14771410153705</v>
      </c>
      <c r="J47">
        <f>'Trip Length Frequency'!L29</f>
        <v>14.353160928512519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14.85731562996286</v>
      </c>
      <c r="H48">
        <f>'Trip Length Frequency'!J30</f>
        <v>14.167279645779022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15.043196912696358</v>
      </c>
      <c r="H49">
        <f>'Trip Length Frequency'!J31</f>
        <v>14.353160928512519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F38" zoomScale="76" zoomScaleNormal="76" workbookViewId="0">
      <selection activeCell="K66" sqref="K66:K6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5.2779901994634776E-86</v>
      </c>
      <c r="G25" s="4" t="e">
        <f>Gravity!AS134</f>
        <v>#DIV/0!</v>
      </c>
      <c r="H25" s="4">
        <f>Gravity!AT134</f>
        <v>1116.0768774803605</v>
      </c>
      <c r="I25" s="4">
        <f>Gravity!AU134</f>
        <v>935.78255058680816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2.6026190005412355E-86</v>
      </c>
      <c r="H26" s="4">
        <f>Gravity!AT135</f>
        <v>1267.3595603706419</v>
      </c>
      <c r="I26" s="4">
        <f>Gravity!AU135</f>
        <v>1094.2513196896059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430.45425993312699</v>
      </c>
      <c r="G27" s="4">
        <f>Gravity!AS136</f>
        <v>750.72332898639002</v>
      </c>
      <c r="H27" s="4">
        <f>Gravity!AT136</f>
        <v>1.1789201375464491E-86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421.95068068442032</v>
      </c>
      <c r="G28" s="4">
        <f>Gravity!AS137</f>
        <v>736.44652102401778</v>
      </c>
      <c r="H28" s="4" t="e">
        <f>Gravity!AT137</f>
        <v>#DIV/0!</v>
      </c>
      <c r="I28" s="4">
        <f>Gravity!AU137</f>
        <v>2.0695010899210162E-86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1116.0768774803605</v>
      </c>
      <c r="D36" s="31">
        <f>E36-H36</f>
        <v>0</v>
      </c>
      <c r="E36">
        <f>W6*G66+(W6*0.17/X6^3.8)*(G66^4.8/4.8)</f>
        <v>3209.8292549535331</v>
      </c>
      <c r="F36" s="258"/>
      <c r="G36" s="32" t="s">
        <v>62</v>
      </c>
      <c r="H36" s="33">
        <f>W6*G66+0.17*W6/X6^3.8*G66^4.8/4.8</f>
        <v>3209.8292549535331</v>
      </c>
      <c r="I36" s="32" t="s">
        <v>63</v>
      </c>
      <c r="J36" s="33">
        <f>W6*(1+0.17*(G66/X6)^3.8)</f>
        <v>2.5168065178421708</v>
      </c>
      <c r="K36" s="34">
        <v>1</v>
      </c>
      <c r="L36" s="35" t="s">
        <v>61</v>
      </c>
      <c r="M36" s="36" t="s">
        <v>64</v>
      </c>
      <c r="N36" s="37">
        <f>J36+J54+J51</f>
        <v>15.054702300545044</v>
      </c>
      <c r="O36" s="38" t="s">
        <v>65</v>
      </c>
      <c r="P36" s="39">
        <v>0</v>
      </c>
      <c r="Q36" s="39">
        <f>IF(P36&lt;=0,0,P36)</f>
        <v>0</v>
      </c>
      <c r="R36" s="40">
        <f>G58</f>
        <v>1116.0768767869642</v>
      </c>
      <c r="S36" s="40" t="s">
        <v>39</v>
      </c>
      <c r="T36" s="40">
        <f>I58</f>
        <v>1116.0768774803605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935.78255058680816</v>
      </c>
      <c r="D37" s="31">
        <f t="shared" ref="D37:D54" si="1">E37-H37</f>
        <v>0</v>
      </c>
      <c r="E37">
        <f t="shared" ref="E37:E54" si="2">W7*G67+(W7*0.17/X7^3.8)*(G67^4.8/4.8)</f>
        <v>518.21288119563269</v>
      </c>
      <c r="F37" s="258"/>
      <c r="G37" s="44" t="s">
        <v>67</v>
      </c>
      <c r="H37" s="33">
        <f t="shared" ref="H37:H53" si="3">W7*G67+0.17*W7/X7^3.8*G67^4.8/4.8</f>
        <v>518.21288119563269</v>
      </c>
      <c r="I37" s="44" t="s">
        <v>68</v>
      </c>
      <c r="J37" s="33">
        <f t="shared" ref="J37:J54" si="4">W7*(1+0.17*(G67/X7)^3.8)</f>
        <v>2.5002302340880744</v>
      </c>
      <c r="K37" s="34">
        <v>2</v>
      </c>
      <c r="L37" s="45"/>
      <c r="M37" s="46" t="s">
        <v>69</v>
      </c>
      <c r="N37" s="47">
        <f>J36+J47+J39+J40+J51</f>
        <v>14.127581411895537</v>
      </c>
      <c r="O37" s="48" t="s">
        <v>70</v>
      </c>
      <c r="P37" s="39">
        <v>639.91859341352415</v>
      </c>
      <c r="Q37" s="39">
        <f t="shared" ref="Q37:Q60" si="5">IF(P37&lt;=0,0,P37)</f>
        <v>639.91859341352415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1267.3595603706419</v>
      </c>
      <c r="D38" s="31">
        <f t="shared" si="1"/>
        <v>0</v>
      </c>
      <c r="E38">
        <f t="shared" si="2"/>
        <v>2448.1965595290185</v>
      </c>
      <c r="F38" s="258"/>
      <c r="G38" s="44" t="s">
        <v>72</v>
      </c>
      <c r="H38" s="33">
        <f t="shared" si="3"/>
        <v>2448.1965595290185</v>
      </c>
      <c r="I38" s="44" t="s">
        <v>73</v>
      </c>
      <c r="J38" s="33">
        <f t="shared" si="4"/>
        <v>2.5279307139928258</v>
      </c>
      <c r="K38" s="34">
        <v>3</v>
      </c>
      <c r="L38" s="45"/>
      <c r="M38" s="46" t="s">
        <v>74</v>
      </c>
      <c r="N38" s="47">
        <f>J36+J47+J39+J49+J43</f>
        <v>14.541798370110714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1094.2513196896059</v>
      </c>
      <c r="D39" s="31">
        <f t="shared" si="1"/>
        <v>0</v>
      </c>
      <c r="E39">
        <f t="shared" si="2"/>
        <v>7833.8225649155111</v>
      </c>
      <c r="F39" s="258"/>
      <c r="G39" s="44" t="s">
        <v>77</v>
      </c>
      <c r="H39" s="33">
        <f t="shared" si="3"/>
        <v>7833.8225649155111</v>
      </c>
      <c r="I39" s="44" t="s">
        <v>78</v>
      </c>
      <c r="J39" s="33">
        <f t="shared" si="4"/>
        <v>3.9059426294399602</v>
      </c>
      <c r="K39" s="34">
        <v>4</v>
      </c>
      <c r="L39" s="45"/>
      <c r="M39" s="46" t="s">
        <v>79</v>
      </c>
      <c r="N39" s="47">
        <f>J36+J47+J48+J42+J43</f>
        <v>14.541799716260778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3332.7892453230038</v>
      </c>
      <c r="F40" s="258"/>
      <c r="G40" s="44" t="s">
        <v>81</v>
      </c>
      <c r="H40" s="33">
        <f t="shared" si="3"/>
        <v>3332.7892453230038</v>
      </c>
      <c r="I40" s="44" t="s">
        <v>82</v>
      </c>
      <c r="J40" s="33">
        <f t="shared" si="4"/>
        <v>2.5884807776352385</v>
      </c>
      <c r="K40" s="34">
        <v>5</v>
      </c>
      <c r="L40" s="45"/>
      <c r="M40" s="46" t="s">
        <v>83</v>
      </c>
      <c r="N40" s="47">
        <f>J45+J38+J39+J40+J51</f>
        <v>14.127578990950582</v>
      </c>
      <c r="O40" s="48" t="s">
        <v>84</v>
      </c>
      <c r="P40" s="39">
        <v>476.15828337344016</v>
      </c>
      <c r="Q40" s="39">
        <f t="shared" si="5"/>
        <v>476.15828337344016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6140.7414668530855</v>
      </c>
      <c r="F41" s="258"/>
      <c r="G41" s="44" t="s">
        <v>85</v>
      </c>
      <c r="H41" s="33">
        <f t="shared" si="3"/>
        <v>6140.7414668530855</v>
      </c>
      <c r="I41" s="44" t="s">
        <v>86</v>
      </c>
      <c r="J41" s="33">
        <f t="shared" si="4"/>
        <v>4.1820092920591243</v>
      </c>
      <c r="K41" s="34">
        <v>6</v>
      </c>
      <c r="L41" s="45"/>
      <c r="M41" s="46" t="s">
        <v>87</v>
      </c>
      <c r="N41" s="47">
        <f>J45+J38+J39+J49+J43</f>
        <v>14.541795949165758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5936.9785043777465</v>
      </c>
      <c r="F42" s="258"/>
      <c r="G42" s="44" t="s">
        <v>89</v>
      </c>
      <c r="H42" s="33">
        <f t="shared" si="3"/>
        <v>5936.9785043777465</v>
      </c>
      <c r="I42" s="44" t="s">
        <v>90</v>
      </c>
      <c r="J42" s="33">
        <f t="shared" si="4"/>
        <v>2.6659723486610103</v>
      </c>
      <c r="K42" s="34">
        <v>7</v>
      </c>
      <c r="L42" s="45"/>
      <c r="M42" s="46" t="s">
        <v>91</v>
      </c>
      <c r="N42" s="47">
        <f>J45+J38+J48+J42+J43</f>
        <v>14.541797295315822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2767.3534356044661</v>
      </c>
      <c r="F43" s="258"/>
      <c r="G43" s="44" t="s">
        <v>93</v>
      </c>
      <c r="H43" s="33">
        <f t="shared" si="3"/>
        <v>2767.3534356044661</v>
      </c>
      <c r="I43" s="44" t="s">
        <v>94</v>
      </c>
      <c r="J43" s="33">
        <f t="shared" si="4"/>
        <v>3.0304851753918474</v>
      </c>
      <c r="K43" s="34">
        <v>8</v>
      </c>
      <c r="L43" s="53"/>
      <c r="M43" s="54" t="s">
        <v>95</v>
      </c>
      <c r="N43" s="55">
        <f>J45+J46+J41+J42+J43</f>
        <v>14.945795903291666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14.298793329774664</v>
      </c>
      <c r="O44" s="38" t="s">
        <v>100</v>
      </c>
      <c r="P44" s="39">
        <v>553.70890865473632</v>
      </c>
      <c r="Q44" s="39">
        <f t="shared" si="5"/>
        <v>553.70890865473632</v>
      </c>
      <c r="R44" s="40">
        <f>G59</f>
        <v>935.78255033399216</v>
      </c>
      <c r="S44" s="40" t="s">
        <v>39</v>
      </c>
      <c r="T44" s="40">
        <f>I59</f>
        <v>935.78255058680816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1935.1053579577876</v>
      </c>
      <c r="F45" s="258"/>
      <c r="G45" s="44" t="s">
        <v>101</v>
      </c>
      <c r="H45" s="33">
        <f t="shared" si="3"/>
        <v>1935.1053579577876</v>
      </c>
      <c r="I45" s="44" t="s">
        <v>102</v>
      </c>
      <c r="J45" s="33">
        <f t="shared" si="4"/>
        <v>2.567329087179683</v>
      </c>
      <c r="K45" s="34">
        <v>10</v>
      </c>
      <c r="L45" s="45"/>
      <c r="M45" s="46" t="s">
        <v>103</v>
      </c>
      <c r="N45" s="47">
        <f>J36+J47+J48+J42+J50</f>
        <v>14.298794675924729</v>
      </c>
      <c r="O45" s="48" t="s">
        <v>104</v>
      </c>
      <c r="P45" s="39">
        <v>88.508513095241327</v>
      </c>
      <c r="Q45" s="39">
        <f t="shared" si="5"/>
        <v>88.508513095241327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14.298790908829709</v>
      </c>
      <c r="O46" s="48" t="s">
        <v>108</v>
      </c>
      <c r="P46" s="39">
        <v>194.00965998763772</v>
      </c>
      <c r="Q46" s="39">
        <f t="shared" si="5"/>
        <v>194.00965998763772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3226.2964720850819</v>
      </c>
      <c r="F47" s="258"/>
      <c r="G47" s="44" t="s">
        <v>109</v>
      </c>
      <c r="H47" s="33">
        <f t="shared" si="3"/>
        <v>3226.2964720850819</v>
      </c>
      <c r="I47" s="44" t="s">
        <v>110</v>
      </c>
      <c r="J47" s="33">
        <f t="shared" si="4"/>
        <v>2.5784557042752931</v>
      </c>
      <c r="K47" s="34">
        <v>12</v>
      </c>
      <c r="L47" s="45"/>
      <c r="M47" s="46" t="s">
        <v>111</v>
      </c>
      <c r="N47" s="47">
        <f>J45+J38+J48+J42+J50</f>
        <v>14.298792254979773</v>
      </c>
      <c r="O47" s="48" t="s">
        <v>112</v>
      </c>
      <c r="P47" s="39">
        <v>99.555468596376727</v>
      </c>
      <c r="Q47" s="39">
        <f t="shared" si="5"/>
        <v>99.555468596376727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705.24306457140665</v>
      </c>
      <c r="F48" s="258"/>
      <c r="G48" s="44" t="s">
        <v>113</v>
      </c>
      <c r="H48" s="33">
        <f t="shared" si="3"/>
        <v>705.24306457140665</v>
      </c>
      <c r="I48" s="44" t="s">
        <v>114</v>
      </c>
      <c r="J48" s="33">
        <f t="shared" si="4"/>
        <v>3.7500799700904546</v>
      </c>
      <c r="K48" s="34">
        <v>13</v>
      </c>
      <c r="L48" s="45"/>
      <c r="M48" s="46" t="s">
        <v>115</v>
      </c>
      <c r="N48" s="47">
        <f>J45+J46+J41+J42+J50</f>
        <v>14.702790862955617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1870.8710457476056</v>
      </c>
      <c r="F49" s="258"/>
      <c r="G49" s="44" t="s">
        <v>117</v>
      </c>
      <c r="H49" s="33">
        <f t="shared" si="3"/>
        <v>1870.8710457476056</v>
      </c>
      <c r="I49" s="44" t="s">
        <v>118</v>
      </c>
      <c r="J49" s="33">
        <f t="shared" si="4"/>
        <v>2.5101083431614413</v>
      </c>
      <c r="K49" s="34">
        <v>14</v>
      </c>
      <c r="L49" s="53"/>
      <c r="M49" s="54" t="s">
        <v>119</v>
      </c>
      <c r="N49" s="55">
        <f>J45+J46+J53+J44</f>
        <v>15.067329087179683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5196.6668440427929</v>
      </c>
      <c r="F50" s="258"/>
      <c r="G50" s="44" t="s">
        <v>121</v>
      </c>
      <c r="H50" s="33">
        <f t="shared" si="3"/>
        <v>5196.6668440427929</v>
      </c>
      <c r="I50" s="44" t="s">
        <v>122</v>
      </c>
      <c r="J50" s="33">
        <f t="shared" si="4"/>
        <v>2.7874801350557989</v>
      </c>
      <c r="K50" s="34">
        <v>15</v>
      </c>
      <c r="L50" s="35" t="s">
        <v>71</v>
      </c>
      <c r="M50" s="36" t="s">
        <v>123</v>
      </c>
      <c r="N50" s="37">
        <f>J37+J46+J41+J42+J43</f>
        <v>14.878697050200058</v>
      </c>
      <c r="O50" s="38" t="s">
        <v>124</v>
      </c>
      <c r="P50" s="39">
        <v>0</v>
      </c>
      <c r="Q50" s="39">
        <f t="shared" si="5"/>
        <v>0</v>
      </c>
      <c r="R50" s="40">
        <f>G60</f>
        <v>1267.3595607774337</v>
      </c>
      <c r="S50" s="40" t="s">
        <v>39</v>
      </c>
      <c r="T50" s="40">
        <f>I60</f>
        <v>1267.3595603706419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3318.8429827457239</v>
      </c>
      <c r="F51" s="258"/>
      <c r="G51" s="44" t="s">
        <v>125</v>
      </c>
      <c r="H51" s="33">
        <f t="shared" si="3"/>
        <v>3318.8429827457239</v>
      </c>
      <c r="I51" s="44" t="s">
        <v>126</v>
      </c>
      <c r="J51" s="33">
        <f t="shared" si="4"/>
        <v>2.5378957827028743</v>
      </c>
      <c r="K51" s="34">
        <v>16</v>
      </c>
      <c r="L51" s="45"/>
      <c r="M51" s="46" t="s">
        <v>127</v>
      </c>
      <c r="N51" s="47">
        <f>J37+J38+J39+J40+J51</f>
        <v>14.060480137858974</v>
      </c>
      <c r="O51" s="48" t="s">
        <v>128</v>
      </c>
      <c r="P51" s="39">
        <v>207.28117554555084</v>
      </c>
      <c r="Q51" s="39">
        <f t="shared" si="5"/>
        <v>207.28117554555084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6140.7414668530855</v>
      </c>
      <c r="F52" s="258"/>
      <c r="G52" s="44" t="s">
        <v>129</v>
      </c>
      <c r="H52" s="33">
        <f t="shared" si="3"/>
        <v>6140.7414668530855</v>
      </c>
      <c r="I52" s="44" t="s">
        <v>130</v>
      </c>
      <c r="J52" s="33">
        <f t="shared" si="4"/>
        <v>4.1820092920591243</v>
      </c>
      <c r="K52" s="34">
        <v>17</v>
      </c>
      <c r="L52" s="45"/>
      <c r="M52" s="46" t="s">
        <v>131</v>
      </c>
      <c r="N52" s="47">
        <f>J37+J38+J39+J49+J43</f>
        <v>14.47469709607415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14.474698442224215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14.060476108171107</v>
      </c>
      <c r="O54" s="56" t="s">
        <v>140</v>
      </c>
      <c r="P54" s="39">
        <v>1060.0783852318827</v>
      </c>
      <c r="Q54" s="39">
        <f t="shared" si="5"/>
        <v>1060.0783852318827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54581.691146755467</v>
      </c>
      <c r="K55" s="34">
        <v>20</v>
      </c>
      <c r="L55" s="35" t="s">
        <v>76</v>
      </c>
      <c r="M55" s="36" t="s">
        <v>142</v>
      </c>
      <c r="N55" s="37">
        <f>J37+J38+J39+J49+J50</f>
        <v>14.231692055738101</v>
      </c>
      <c r="O55" s="38" t="s">
        <v>143</v>
      </c>
      <c r="P55" s="39">
        <v>0</v>
      </c>
      <c r="Q55" s="39">
        <f t="shared" si="5"/>
        <v>0</v>
      </c>
      <c r="R55" s="40">
        <f>G61</f>
        <v>1094.2513196896059</v>
      </c>
      <c r="S55" s="40" t="s">
        <v>39</v>
      </c>
      <c r="T55" s="40">
        <f>I61</f>
        <v>1094.2513196896059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14.231693401888165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14.635692009864009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1116.0768767869642</v>
      </c>
      <c r="H58" s="68" t="s">
        <v>39</v>
      </c>
      <c r="I58" s="69">
        <f>C36</f>
        <v>1116.0768774803605</v>
      </c>
      <c r="K58" s="34">
        <v>23</v>
      </c>
      <c r="L58" s="45"/>
      <c r="M58" s="46" t="s">
        <v>149</v>
      </c>
      <c r="N58" s="47">
        <f>J37+J46+J53+J44</f>
        <v>15.000230234088075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935.78255033399216</v>
      </c>
      <c r="H59" s="68" t="s">
        <v>39</v>
      </c>
      <c r="I59" s="69">
        <f t="shared" ref="I59:I61" si="6">C37</f>
        <v>935.78255058680816</v>
      </c>
      <c r="K59" s="34">
        <v>24</v>
      </c>
      <c r="L59" s="45"/>
      <c r="M59" s="46" t="s">
        <v>151</v>
      </c>
      <c r="N59" s="47">
        <f>J52+J53+J44</f>
        <v>14.182009292059124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1267.3595607774337</v>
      </c>
      <c r="H60" s="68" t="s">
        <v>39</v>
      </c>
      <c r="I60" s="69">
        <f t="shared" si="6"/>
        <v>1267.3595603706419</v>
      </c>
      <c r="K60" s="34">
        <v>25</v>
      </c>
      <c r="L60" s="53"/>
      <c r="M60" s="54" t="s">
        <v>153</v>
      </c>
      <c r="N60" s="55">
        <f>J52+J41+J42+J50</f>
        <v>13.817471067835058</v>
      </c>
      <c r="O60" s="56" t="s">
        <v>154</v>
      </c>
      <c r="P60" s="39">
        <v>1094.2513196896059</v>
      </c>
      <c r="Q60" s="71">
        <f t="shared" si="5"/>
        <v>1094.2513196896059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1094.2513196896059</v>
      </c>
      <c r="H61" s="74" t="s">
        <v>39</v>
      </c>
      <c r="I61" s="69">
        <f t="shared" si="6"/>
        <v>1094.2513196896059</v>
      </c>
      <c r="K61" s="264" t="s">
        <v>155</v>
      </c>
      <c r="L61" s="264"/>
      <c r="M61" s="264"/>
      <c r="N61" s="76">
        <f>SUM(N36:N60)</f>
        <v>361.43597795318112</v>
      </c>
      <c r="U61" s="77" t="s">
        <v>156</v>
      </c>
      <c r="V61" s="78">
        <f>SUMPRODUCT($Q$36:$Q$60,V36:V60)</f>
        <v>1282.136015163502</v>
      </c>
      <c r="W61" s="78">
        <f>SUMPRODUCT($Q$36:$Q$60,W36:W60)</f>
        <v>207.28117554555084</v>
      </c>
      <c r="X61" s="78">
        <f t="shared" ref="X61:AN61" si="7">SUMPRODUCT($Q$36:$Q$60,X36:X60)</f>
        <v>977.00458750300538</v>
      </c>
      <c r="Y61" s="78">
        <f t="shared" si="7"/>
        <v>2071.076620974889</v>
      </c>
      <c r="Z61" s="78">
        <f t="shared" si="7"/>
        <v>1323.3580523325152</v>
      </c>
      <c r="AA61" s="78">
        <f t="shared" si="7"/>
        <v>2154.3297049214889</v>
      </c>
      <c r="AB61" s="78">
        <f t="shared" si="7"/>
        <v>2342.3936866131066</v>
      </c>
      <c r="AC61" s="78">
        <f t="shared" si="7"/>
        <v>1060.0783852318827</v>
      </c>
      <c r="AD61" s="78">
        <f t="shared" si="7"/>
        <v>0</v>
      </c>
      <c r="AE61" s="78">
        <f t="shared" si="7"/>
        <v>769.72341195745457</v>
      </c>
      <c r="AF61" s="78">
        <f t="shared" si="7"/>
        <v>0</v>
      </c>
      <c r="AG61" s="78">
        <f t="shared" si="7"/>
        <v>1282.136015163502</v>
      </c>
      <c r="AH61" s="78">
        <f t="shared" si="7"/>
        <v>188.06398169161804</v>
      </c>
      <c r="AI61" s="78">
        <f t="shared" si="7"/>
        <v>747.71856864237407</v>
      </c>
      <c r="AJ61" s="78">
        <f t="shared" si="7"/>
        <v>2030.033870023598</v>
      </c>
      <c r="AK61" s="78">
        <f t="shared" si="7"/>
        <v>1323.3580523325152</v>
      </c>
      <c r="AL61" s="78">
        <f t="shared" si="7"/>
        <v>2154.3297049214889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0.42737867172116734</v>
      </c>
      <c r="W64">
        <f t="shared" ref="W64:AN64" si="8">W61/W63</f>
        <v>0.13818745036370056</v>
      </c>
      <c r="X64">
        <f t="shared" si="8"/>
        <v>0.48850229375150267</v>
      </c>
      <c r="Y64">
        <f t="shared" si="8"/>
        <v>0.69035887365829629</v>
      </c>
      <c r="Z64">
        <f t="shared" si="8"/>
        <v>0.66167902616625762</v>
      </c>
      <c r="AA64">
        <f t="shared" si="8"/>
        <v>1.4362198032809925</v>
      </c>
      <c r="AB64">
        <f t="shared" si="8"/>
        <v>0.78079789553770218</v>
      </c>
      <c r="AC64">
        <f t="shared" si="8"/>
        <v>1.0600783852318827</v>
      </c>
      <c r="AD64">
        <f t="shared" si="8"/>
        <v>0</v>
      </c>
      <c r="AE64">
        <f t="shared" si="8"/>
        <v>0.61577872956596369</v>
      </c>
      <c r="AF64">
        <f t="shared" si="8"/>
        <v>0</v>
      </c>
      <c r="AG64">
        <f t="shared" si="8"/>
        <v>0.64106800758175098</v>
      </c>
      <c r="AH64">
        <f t="shared" si="8"/>
        <v>9.4031990845809016E-2</v>
      </c>
      <c r="AI64">
        <f t="shared" si="8"/>
        <v>0.37385928432118704</v>
      </c>
      <c r="AJ64">
        <f t="shared" si="8"/>
        <v>0.9022372755660435</v>
      </c>
      <c r="AK64">
        <f t="shared" si="8"/>
        <v>0.52934322093300612</v>
      </c>
      <c r="AL64">
        <f t="shared" si="8"/>
        <v>1.4362198032809925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1282.136015163502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207.28117554555084</v>
      </c>
      <c r="H67" s="6"/>
      <c r="U67" t="s">
        <v>162</v>
      </c>
      <c r="V67" s="82">
        <f>AA15*(1+0.17*(V61/AA16)^3.8)</f>
        <v>2.5168065178421708</v>
      </c>
      <c r="W67" s="82">
        <f t="shared" ref="W67:AN67" si="9">AB15*(1+0.17*(W61/AB16)^3.8)</f>
        <v>2.5002302340880744</v>
      </c>
      <c r="X67" s="82">
        <f t="shared" si="9"/>
        <v>2.5279307139928258</v>
      </c>
      <c r="Y67" s="82">
        <f t="shared" si="9"/>
        <v>3.9059426294399602</v>
      </c>
      <c r="Z67" s="82">
        <f t="shared" si="9"/>
        <v>2.5884807776352385</v>
      </c>
      <c r="AA67" s="82">
        <f t="shared" si="9"/>
        <v>4.1820092920591243</v>
      </c>
      <c r="AB67" s="82">
        <f t="shared" si="9"/>
        <v>2.6659723486610103</v>
      </c>
      <c r="AC67" s="82">
        <f t="shared" si="9"/>
        <v>3.0304851753918474</v>
      </c>
      <c r="AD67" s="82">
        <f t="shared" si="9"/>
        <v>2.5</v>
      </c>
      <c r="AE67" s="82">
        <f t="shared" si="9"/>
        <v>2.567329087179683</v>
      </c>
      <c r="AF67" s="82">
        <f t="shared" si="9"/>
        <v>2.5</v>
      </c>
      <c r="AG67" s="82">
        <f t="shared" si="9"/>
        <v>2.5784557042752931</v>
      </c>
      <c r="AH67" s="82">
        <f t="shared" si="9"/>
        <v>3.7500799700904546</v>
      </c>
      <c r="AI67" s="82">
        <f t="shared" si="9"/>
        <v>2.5101083431614413</v>
      </c>
      <c r="AJ67" s="82">
        <f t="shared" si="9"/>
        <v>2.7874801350557989</v>
      </c>
      <c r="AK67" s="82">
        <f t="shared" si="9"/>
        <v>2.5378957827028743</v>
      </c>
      <c r="AL67" s="82">
        <f t="shared" si="9"/>
        <v>4.1820092920591243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977.00458750300538</v>
      </c>
      <c r="H68" s="6"/>
    </row>
    <row r="69" spans="6:40" x14ac:dyDescent="0.3">
      <c r="F69" s="4" t="s">
        <v>45</v>
      </c>
      <c r="G69" s="4">
        <f>Y61</f>
        <v>2071.076620974889</v>
      </c>
      <c r="H69" s="6"/>
    </row>
    <row r="70" spans="6:40" x14ac:dyDescent="0.3">
      <c r="F70" s="4" t="s">
        <v>46</v>
      </c>
      <c r="G70" s="4">
        <f>Z61</f>
        <v>1323.3580523325152</v>
      </c>
      <c r="U70" s="41" t="s">
        <v>65</v>
      </c>
      <c r="V70">
        <f t="shared" ref="V70:V94" si="10">SUMPRODUCT($V$67:$AN$67,V36:AN36)</f>
        <v>15.054702300545046</v>
      </c>
      <c r="X70">
        <v>15.000195603366421</v>
      </c>
    </row>
    <row r="71" spans="6:40" x14ac:dyDescent="0.3">
      <c r="F71" s="4" t="s">
        <v>47</v>
      </c>
      <c r="G71" s="4">
        <f>AA61</f>
        <v>2154.3297049214889</v>
      </c>
      <c r="U71" s="41" t="s">
        <v>70</v>
      </c>
      <c r="V71">
        <f t="shared" si="10"/>
        <v>14.127581411895536</v>
      </c>
      <c r="X71">
        <v>13.75090229828113</v>
      </c>
    </row>
    <row r="72" spans="6:40" x14ac:dyDescent="0.3">
      <c r="F72" s="4" t="s">
        <v>48</v>
      </c>
      <c r="G72" s="4">
        <f>AB61</f>
        <v>2342.3936866131066</v>
      </c>
      <c r="U72" s="41" t="s">
        <v>75</v>
      </c>
      <c r="V72">
        <f t="shared" si="10"/>
        <v>14.541798370110712</v>
      </c>
      <c r="X72">
        <v>14.225219683523857</v>
      </c>
    </row>
    <row r="73" spans="6:40" x14ac:dyDescent="0.3">
      <c r="F73" s="4" t="s">
        <v>49</v>
      </c>
      <c r="G73" s="4">
        <f>AC61</f>
        <v>1060.0783852318827</v>
      </c>
      <c r="U73" s="41" t="s">
        <v>80</v>
      </c>
      <c r="V73">
        <f t="shared" si="10"/>
        <v>14.541799716260776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14.127578990950582</v>
      </c>
      <c r="X74">
        <v>13.805151472614</v>
      </c>
    </row>
    <row r="75" spans="6:40" x14ac:dyDescent="0.3">
      <c r="F75" s="4" t="s">
        <v>51</v>
      </c>
      <c r="G75" s="4">
        <f>AE61</f>
        <v>769.72341195745457</v>
      </c>
      <c r="U75" s="41" t="s">
        <v>88</v>
      </c>
      <c r="V75">
        <f t="shared" si="10"/>
        <v>14.541795949165758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14.541797295315821</v>
      </c>
      <c r="X76">
        <v>14.326575531725375</v>
      </c>
    </row>
    <row r="77" spans="6:40" x14ac:dyDescent="0.3">
      <c r="F77" s="4" t="s">
        <v>53</v>
      </c>
      <c r="G77" s="4">
        <f>AG61</f>
        <v>1282.136015163502</v>
      </c>
      <c r="U77" s="41" t="s">
        <v>96</v>
      </c>
      <c r="V77">
        <f t="shared" si="10"/>
        <v>14.945795903291664</v>
      </c>
      <c r="X77">
        <v>13.750902037729439</v>
      </c>
    </row>
    <row r="78" spans="6:40" x14ac:dyDescent="0.3">
      <c r="F78" s="4" t="s">
        <v>54</v>
      </c>
      <c r="G78" s="4">
        <f>AH61</f>
        <v>188.06398169161804</v>
      </c>
      <c r="U78" s="41" t="s">
        <v>100</v>
      </c>
      <c r="V78">
        <f t="shared" si="10"/>
        <v>14.298793329774664</v>
      </c>
      <c r="X78">
        <v>13.750771910176033</v>
      </c>
    </row>
    <row r="79" spans="6:40" x14ac:dyDescent="0.3">
      <c r="F79" s="4" t="s">
        <v>55</v>
      </c>
      <c r="G79" s="4">
        <f>AI61</f>
        <v>747.71856864237407</v>
      </c>
      <c r="U79" s="41" t="s">
        <v>104</v>
      </c>
      <c r="V79">
        <f t="shared" si="10"/>
        <v>14.298794675924729</v>
      </c>
      <c r="X79">
        <v>13.801434953032715</v>
      </c>
    </row>
    <row r="80" spans="6:40" x14ac:dyDescent="0.3">
      <c r="F80" s="4" t="s">
        <v>56</v>
      </c>
      <c r="G80" s="4">
        <f>AJ61</f>
        <v>2030.033870023598</v>
      </c>
      <c r="U80" s="41" t="s">
        <v>108</v>
      </c>
      <c r="V80">
        <f t="shared" si="10"/>
        <v>14.298790908829709</v>
      </c>
      <c r="X80">
        <v>13.808577453496937</v>
      </c>
    </row>
    <row r="81" spans="6:24" x14ac:dyDescent="0.3">
      <c r="F81" s="4" t="s">
        <v>57</v>
      </c>
      <c r="G81" s="4">
        <f>AK61</f>
        <v>1323.3580523325152</v>
      </c>
      <c r="U81" s="41" t="s">
        <v>112</v>
      </c>
      <c r="V81">
        <f t="shared" si="10"/>
        <v>14.298792254979773</v>
      </c>
      <c r="X81">
        <v>13.855684127365585</v>
      </c>
    </row>
    <row r="82" spans="6:24" x14ac:dyDescent="0.3">
      <c r="F82" s="4" t="s">
        <v>58</v>
      </c>
      <c r="G82" s="4">
        <f>AL61</f>
        <v>2154.3297049214889</v>
      </c>
      <c r="U82" s="41" t="s">
        <v>116</v>
      </c>
      <c r="V82">
        <f t="shared" si="10"/>
        <v>14.702790862955617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15.067329087179683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14.878697050200056</v>
      </c>
      <c r="X84">
        <v>13.696318465991869</v>
      </c>
    </row>
    <row r="85" spans="6:24" x14ac:dyDescent="0.3">
      <c r="U85" s="41" t="s">
        <v>128</v>
      </c>
      <c r="V85">
        <f t="shared" si="10"/>
        <v>14.060480137858974</v>
      </c>
      <c r="X85">
        <v>13.75056790087643</v>
      </c>
    </row>
    <row r="86" spans="6:24" x14ac:dyDescent="0.3">
      <c r="U86" s="41" t="s">
        <v>132</v>
      </c>
      <c r="V86">
        <f t="shared" si="10"/>
        <v>14.47469709607415</v>
      </c>
      <c r="X86">
        <v>14.224885286119157</v>
      </c>
    </row>
    <row r="87" spans="6:24" x14ac:dyDescent="0.3">
      <c r="U87" s="41" t="s">
        <v>136</v>
      </c>
      <c r="V87">
        <f t="shared" si="10"/>
        <v>14.474698442224213</v>
      </c>
      <c r="X87">
        <v>14.271991959987805</v>
      </c>
    </row>
    <row r="88" spans="6:24" x14ac:dyDescent="0.3">
      <c r="U88" s="41" t="s">
        <v>140</v>
      </c>
      <c r="V88">
        <f t="shared" si="10"/>
        <v>14.060476108171105</v>
      </c>
      <c r="X88">
        <v>11.68222407686552</v>
      </c>
    </row>
    <row r="89" spans="6:24" x14ac:dyDescent="0.3">
      <c r="U89" s="41" t="s">
        <v>143</v>
      </c>
      <c r="V89">
        <f t="shared" si="10"/>
        <v>14.231692055738101</v>
      </c>
      <c r="X89">
        <v>13.753993881759367</v>
      </c>
    </row>
    <row r="90" spans="6:24" x14ac:dyDescent="0.3">
      <c r="U90" s="41" t="s">
        <v>145</v>
      </c>
      <c r="V90">
        <f t="shared" si="10"/>
        <v>14.231693401888165</v>
      </c>
      <c r="X90">
        <v>13.801100555628015</v>
      </c>
    </row>
    <row r="91" spans="6:24" x14ac:dyDescent="0.3">
      <c r="U91" s="41" t="s">
        <v>148</v>
      </c>
      <c r="V91">
        <f t="shared" si="10"/>
        <v>14.635692009864009</v>
      </c>
      <c r="X91">
        <v>13.225427061632079</v>
      </c>
    </row>
    <row r="92" spans="6:24" x14ac:dyDescent="0.3">
      <c r="U92" s="41" t="s">
        <v>150</v>
      </c>
      <c r="V92">
        <f t="shared" si="10"/>
        <v>15.000230234088075</v>
      </c>
      <c r="X92">
        <v>15.239521451121469</v>
      </c>
    </row>
    <row r="93" spans="6:24" x14ac:dyDescent="0.3">
      <c r="U93" s="41" t="s">
        <v>152</v>
      </c>
      <c r="V93">
        <f t="shared" si="10"/>
        <v>14.182009292059124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13.817471067835058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2.5168065178421708</v>
      </c>
      <c r="K97" s="4" t="s">
        <v>61</v>
      </c>
      <c r="L97" s="76">
        <f>MIN(N36:N43)</f>
        <v>14.127578990950582</v>
      </c>
      <c r="M97" s="135" t="s">
        <v>11</v>
      </c>
      <c r="N97" s="4">
        <v>15</v>
      </c>
      <c r="O97" s="4">
        <v>99999</v>
      </c>
      <c r="P97" s="76">
        <f>L97</f>
        <v>14.127578990950582</v>
      </c>
      <c r="Q97" s="76">
        <f>L98</f>
        <v>14.298790908829709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2.5002302340880744</v>
      </c>
      <c r="K98" s="4" t="s">
        <v>66</v>
      </c>
      <c r="L98" s="76">
        <f>MIN(N44:N49)</f>
        <v>14.298790908829709</v>
      </c>
      <c r="M98" s="135" t="s">
        <v>12</v>
      </c>
      <c r="N98" s="4">
        <v>99999</v>
      </c>
      <c r="O98" s="4">
        <v>15</v>
      </c>
      <c r="P98" s="76">
        <f>L99</f>
        <v>14.060476108171107</v>
      </c>
      <c r="Q98" s="76">
        <f>L100</f>
        <v>13.817471067835058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2.5279307139928258</v>
      </c>
      <c r="K99" s="4" t="s">
        <v>71</v>
      </c>
      <c r="L99" s="76">
        <f>MIN(N50:N54)</f>
        <v>14.060476108171107</v>
      </c>
      <c r="M99" s="135" t="s">
        <v>13</v>
      </c>
      <c r="N99" s="76">
        <f>L101</f>
        <v>14.945795903291664</v>
      </c>
      <c r="O99" s="76">
        <f>L102</f>
        <v>14.060476108171105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3.9059426294399602</v>
      </c>
      <c r="K100" s="4" t="s">
        <v>76</v>
      </c>
      <c r="L100" s="76">
        <f>MIN(N55:N60)</f>
        <v>13.817471067835058</v>
      </c>
      <c r="M100" s="135" t="s">
        <v>14</v>
      </c>
      <c r="N100" s="76">
        <f>L104</f>
        <v>14.702790862955617</v>
      </c>
      <c r="O100" s="76">
        <f>L105</f>
        <v>13.817471067835058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2.5884807776352385</v>
      </c>
      <c r="K101" s="4" t="s">
        <v>252</v>
      </c>
      <c r="L101" s="76">
        <f>J104+J103+J102+J107+J106</f>
        <v>14.945795903291664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4.1820092920591243</v>
      </c>
      <c r="K102" s="4" t="s">
        <v>253</v>
      </c>
      <c r="L102" s="76">
        <f>J104+J103+J102+J113</f>
        <v>14.060476108171105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2.6659723486610103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3.0304851753918474</v>
      </c>
      <c r="K104" s="4" t="s">
        <v>255</v>
      </c>
      <c r="L104" s="76">
        <f>J111+J103+J102+J107+J106</f>
        <v>14.702790862955617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13.817471067835058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2.567329087179683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2.5784557042752931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3.7500799700904546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2.5101083431614413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2.7874801350557989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2.5378957827028743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4.1820092920591243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2024-01-07T17:27:24Z</dcterms:modified>
</cp:coreProperties>
</file>