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0\"/>
    </mc:Choice>
  </mc:AlternateContent>
  <xr:revisionPtr revIDLastSave="0" documentId="13_ncr:1_{7D2AC15F-A9DA-4243-A299-39B5182FD7C7}" xr6:coauthVersionLast="47" xr6:coauthVersionMax="47" xr10:uidLastSave="{00000000-0000-0000-0000-000000000000}"/>
  <bookViews>
    <workbookView xWindow="7344" yWindow="1464" windowWidth="15684" windowHeight="11424" firstSheet="1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7" l="1"/>
  <c r="I60" i="7"/>
  <c r="I61" i="7"/>
  <c r="I58" i="7"/>
  <c r="F26" i="7"/>
  <c r="G26" i="7"/>
  <c r="H26" i="7"/>
  <c r="I26" i="7"/>
  <c r="F27" i="7"/>
  <c r="G27" i="7"/>
  <c r="H27" i="7"/>
  <c r="I27" i="7"/>
  <c r="F28" i="7"/>
  <c r="G28" i="7"/>
  <c r="H28" i="7"/>
  <c r="I28" i="7"/>
  <c r="G25" i="7"/>
  <c r="H25" i="7"/>
  <c r="I25" i="7"/>
  <c r="F25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100" i="7"/>
  <c r="Q98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T37" i="5"/>
  <c r="U37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<sst xmlns="http://schemas.openxmlformats.org/spreadsheetml/2006/main" count="2044" uniqueCount="259">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</sst>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14.211216694228689</v>
      </c>
      <c r="L28" s="147">
        <v>14.444180499509693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14.145670422011762</v>
      </c>
      <c r="L29" s="147">
        <v>14.140872737417496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14.211216694228689</v>
      </c>
      <c r="J30" s="4">
        <v>14.145670422011762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14.444180499509693</v>
      </c>
      <c r="J31" s="4">
        <v>14.140872737417496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14.432677806500013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2.5449294287239298E-11</v>
      </c>
      <c r="V44" s="215">
        <f t="shared" si="1"/>
        <v>1.6489662042810605E-11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2.8752494912334924E-11</v>
      </c>
      <c r="V45" s="215">
        <f t="shared" si="1"/>
        <v>2.9010446888127009E-11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2.5449294287239298E-11</v>
      </c>
      <c r="T46" s="215">
        <f t="shared" si="1"/>
        <v>2.8752494912334924E-11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1.6489662042810605E-11</v>
      </c>
      <c r="T47" s="215">
        <f t="shared" si="1"/>
        <v>2.9010446888127009E-11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2.5449294287239298E-11</v>
      </c>
      <c r="V53" s="216">
        <f t="shared" si="2"/>
        <v>1.6489662042810605E-11</v>
      </c>
      <c r="W53" s="165">
        <f>N40</f>
        <v>2050</v>
      </c>
      <c r="X53" s="165">
        <f>SUM(S53:V53)</f>
        <v>4.7786863609919404E-11</v>
      </c>
      <c r="Y53" s="129">
        <f>W53/X53</f>
        <v>42898818736755.711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2.8752494912334924E-11</v>
      </c>
      <c r="V54" s="216">
        <f t="shared" si="2"/>
        <v>2.9010446888127009E-11</v>
      </c>
      <c r="W54" s="165">
        <f>N41</f>
        <v>2050</v>
      </c>
      <c r="X54" s="165">
        <f>SUM(S54:V54)</f>
        <v>6.3610849080331444E-11</v>
      </c>
      <c r="Y54" s="129">
        <f>W54/X54</f>
        <v>32227206988090.066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2.5449294287239298E-11</v>
      </c>
      <c r="T55" s="216">
        <f t="shared" si="2"/>
        <v>2.8752494912334924E-11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6.0049696479443726E-11</v>
      </c>
      <c r="Y55" s="129">
        <f>W55/X55</f>
        <v>17552128683294.949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1.6489662042810605E-11</v>
      </c>
      <c r="T56" s="216">
        <f t="shared" si="2"/>
        <v>2.9010446888127009E-11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5.1348016210807122E-11</v>
      </c>
      <c r="Y56" s="129">
        <f>W56/X56</f>
        <v>21578243557670.32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4.7786863609919404E-11</v>
      </c>
      <c r="T58" s="165">
        <f>SUM(T53:T56)</f>
        <v>6.3610849080331444E-11</v>
      </c>
      <c r="U58" s="165">
        <f>SUM(U53:U56)</f>
        <v>6.0049696479443726E-11</v>
      </c>
      <c r="V58" s="165">
        <f>SUM(V53:V56)</f>
        <v>5.1348016210807122E-11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42898818736755.711</v>
      </c>
      <c r="T59" s="120">
        <f>T57/T58</f>
        <v>32227206988090.066</v>
      </c>
      <c r="U59" s="120">
        <f>U57/U58</f>
        <v>17552128683294.949</v>
      </c>
      <c r="V59" s="120">
        <f>V57/V58</f>
        <v>21578243557670.32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250.86831438847611</v>
      </c>
      <c r="T64" s="216">
        <f t="shared" si="3"/>
        <v>0</v>
      </c>
      <c r="U64" s="216">
        <f t="shared" si="3"/>
        <v>446.68928822866718</v>
      </c>
      <c r="V64" s="216">
        <f t="shared" si="3"/>
        <v>355.81794374343872</v>
      </c>
      <c r="W64" s="165">
        <f>W53</f>
        <v>2050</v>
      </c>
      <c r="X64" s="165">
        <f>SUM(S64:V64)</f>
        <v>1053.3755463605821</v>
      </c>
      <c r="Y64" s="129">
        <f>W64/X64</f>
        <v>1.9461245394225835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188.46171835551334</v>
      </c>
      <c r="U65" s="216">
        <f t="shared" si="3"/>
        <v>504.66749066708593</v>
      </c>
      <c r="V65" s="216">
        <f t="shared" si="3"/>
        <v>625.9944886688636</v>
      </c>
      <c r="W65" s="165">
        <f>W54</f>
        <v>2050</v>
      </c>
      <c r="X65" s="165">
        <f>SUM(S65:V65)</f>
        <v>1319.1236976914629</v>
      </c>
      <c r="Y65" s="129">
        <f>W65/X65</f>
        <v>1.5540619909926641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1091.7446626066312</v>
      </c>
      <c r="T66" s="216">
        <f t="shared" si="3"/>
        <v>926.61260496382408</v>
      </c>
      <c r="U66" s="216">
        <f t="shared" si="3"/>
        <v>102.6432211042469</v>
      </c>
      <c r="V66" s="216">
        <f t="shared" si="3"/>
        <v>0</v>
      </c>
      <c r="W66" s="165">
        <f>W55</f>
        <v>1054</v>
      </c>
      <c r="X66" s="165">
        <f>SUM(S66:V66)</f>
        <v>2121.0004886747024</v>
      </c>
      <c r="Y66" s="129">
        <f>W66/X66</f>
        <v>0.49693529333347169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707.38702300489297</v>
      </c>
      <c r="T67" s="216">
        <f t="shared" si="3"/>
        <v>934.92567668066249</v>
      </c>
      <c r="U67" s="216">
        <f t="shared" si="3"/>
        <v>0</v>
      </c>
      <c r="V67" s="216">
        <f t="shared" si="3"/>
        <v>126.18756758769754</v>
      </c>
      <c r="W67" s="165">
        <f>W56</f>
        <v>1108</v>
      </c>
      <c r="X67" s="165">
        <f>SUM(S67:V67)</f>
        <v>1768.5002672732528</v>
      </c>
      <c r="Y67" s="129">
        <f>W67/X67</f>
        <v>0.62651955473456644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2050.0000000000005</v>
      </c>
      <c r="T69" s="165">
        <f>SUM(T64:T67)</f>
        <v>2050</v>
      </c>
      <c r="U69" s="165">
        <f>SUM(U64:U67)</f>
        <v>1054</v>
      </c>
      <c r="V69" s="165">
        <f>SUM(V64:V67)</f>
        <v>1107.9999999999998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0.99999999999999978</v>
      </c>
      <c r="T70" s="120">
        <f>T68/T69</f>
        <v>1</v>
      </c>
      <c r="U70" s="120">
        <f>U68/U69</f>
        <v>1</v>
      </c>
      <c r="V70" s="120">
        <f>V68/V69</f>
        <v>1.0000000000000002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488.22098279499295</v>
      </c>
      <c r="T75" s="216">
        <f t="shared" si="4"/>
        <v>0</v>
      </c>
      <c r="U75" s="216">
        <f t="shared" si="4"/>
        <v>869.31298531901655</v>
      </c>
      <c r="V75" s="216">
        <f t="shared" si="4"/>
        <v>692.46603188599033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292.88119325346776</v>
      </c>
      <c r="U76" s="216">
        <f t="shared" si="4"/>
        <v>784.28456533536325</v>
      </c>
      <c r="V76" s="216">
        <f t="shared" si="4"/>
        <v>972.83424141116882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542.52645415767836</v>
      </c>
      <c r="T77" s="216">
        <f t="shared" si="4"/>
        <v>460.46650665419025</v>
      </c>
      <c r="U77" s="216">
        <f t="shared" si="4"/>
        <v>51.00703918813133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443.19180267803603</v>
      </c>
      <c r="T78" s="216">
        <f t="shared" si="4"/>
        <v>585.74921866388195</v>
      </c>
      <c r="U78" s="216">
        <f t="shared" si="4"/>
        <v>0</v>
      </c>
      <c r="V78" s="216">
        <f t="shared" si="4"/>
        <v>79.058978658082268</v>
      </c>
      <c r="W78" s="165">
        <f>W67</f>
        <v>1108</v>
      </c>
      <c r="X78" s="165">
        <f>SUM(S78:V78)</f>
        <v>1108.0000000000002</v>
      </c>
      <c r="Y78" s="129">
        <f>W78/X78</f>
        <v>0.99999999999999978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1473.9392396307073</v>
      </c>
      <c r="T80" s="165">
        <f>SUM(T75:T78)</f>
        <v>1339.0969185715398</v>
      </c>
      <c r="U80" s="165">
        <f>SUM(U75:U78)</f>
        <v>1704.6045898425111</v>
      </c>
      <c r="V80" s="165">
        <f>SUM(V75:V78)</f>
        <v>1744.3592519552412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1.3908307377131934</v>
      </c>
      <c r="T81" s="120">
        <f>T79/T80</f>
        <v>1.5308824712902818</v>
      </c>
      <c r="U81" s="120">
        <f>U79/U80</f>
        <v>0.61832521529076689</v>
      </c>
      <c r="V81" s="120">
        <f>V79/V80</f>
        <v>0.63519025611154911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679.03274966782033</v>
      </c>
      <c r="T86" s="131">
        <f t="shared" si="5"/>
        <v>0</v>
      </c>
      <c r="U86" s="131">
        <f t="shared" si="5"/>
        <v>537.51813880244015</v>
      </c>
      <c r="V86" s="131">
        <f t="shared" si="5"/>
        <v>439.84767614221033</v>
      </c>
      <c r="W86" s="165">
        <f>W75</f>
        <v>2050</v>
      </c>
      <c r="X86" s="165">
        <f>SUM(S86:V86)</f>
        <v>1656.3985646124706</v>
      </c>
      <c r="Y86" s="129">
        <f>W86/X86</f>
        <v>1.2376248348655241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448.3666849223153</v>
      </c>
      <c r="U87" s="131">
        <f t="shared" si="5"/>
        <v>484.94292271021402</v>
      </c>
      <c r="V87" s="131">
        <f t="shared" si="5"/>
        <v>617.93483095604495</v>
      </c>
      <c r="W87" s="165">
        <f>W76</f>
        <v>2050</v>
      </c>
      <c r="X87" s="165">
        <f>SUM(S87:V87)</f>
        <v>1551.2444385885742</v>
      </c>
      <c r="Y87" s="129">
        <f>W87/X87</f>
        <v>1.3215196451342168</v>
      </c>
    </row>
    <row r="88" spans="17:25" ht="15.6" x14ac:dyDescent="0.3">
      <c r="Q88" s="128"/>
      <c r="R88" s="131">
        <v>3</v>
      </c>
      <c r="S88" s="131">
        <f t="shared" si="5"/>
        <v>754.56246846504678</v>
      </c>
      <c r="T88" s="131">
        <f t="shared" si="5"/>
        <v>704.9201036531698</v>
      </c>
      <c r="U88" s="131">
        <f t="shared" si="5"/>
        <v>31.538938487345888</v>
      </c>
      <c r="V88" s="131">
        <f t="shared" si="5"/>
        <v>0</v>
      </c>
      <c r="W88" s="165">
        <f>W77</f>
        <v>1054</v>
      </c>
      <c r="X88" s="165">
        <f>SUM(S88:V88)</f>
        <v>1491.0215106055623</v>
      </c>
      <c r="Y88" s="129">
        <f>W88/X88</f>
        <v>0.70689791696695858</v>
      </c>
    </row>
    <row r="89" spans="17:25" ht="15.6" x14ac:dyDescent="0.3">
      <c r="Q89" s="128"/>
      <c r="R89" s="131">
        <v>4</v>
      </c>
      <c r="S89" s="131">
        <f t="shared" si="5"/>
        <v>616.4047818671329</v>
      </c>
      <c r="T89" s="131">
        <f t="shared" si="5"/>
        <v>896.71321142451518</v>
      </c>
      <c r="U89" s="131">
        <f t="shared" si="5"/>
        <v>0</v>
      </c>
      <c r="V89" s="131">
        <f t="shared" si="5"/>
        <v>50.21749290174477</v>
      </c>
      <c r="W89" s="165">
        <f>W78</f>
        <v>1108</v>
      </c>
      <c r="X89" s="165">
        <f>SUM(S89:V89)</f>
        <v>1563.3354861933926</v>
      </c>
      <c r="Y89" s="129">
        <f>W89/X89</f>
        <v>0.70874102825996665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2050.0000000000005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0.99999999999999978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840.38779467591894</v>
      </c>
      <c r="T97" s="131">
        <f t="shared" si="6"/>
        <v>0</v>
      </c>
      <c r="U97" s="131">
        <f t="shared" si="6"/>
        <v>665.24579777259385</v>
      </c>
      <c r="V97" s="131">
        <f t="shared" si="6"/>
        <v>544.36640755148755</v>
      </c>
      <c r="W97" s="165">
        <f>W86</f>
        <v>2050</v>
      </c>
      <c r="X97" s="165">
        <f>SUM(S97:V97)</f>
        <v>2050.0000000000005</v>
      </c>
      <c r="Y97" s="129">
        <f>W97/X97</f>
        <v>0.99999999999999978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592.5253823485433</v>
      </c>
      <c r="U98" s="131">
        <f t="shared" si="6"/>
        <v>640.86159913035192</v>
      </c>
      <c r="V98" s="131">
        <f t="shared" si="6"/>
        <v>816.61301852110478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533.39863717938795</v>
      </c>
      <c r="T99" s="131">
        <f t="shared" si="6"/>
        <v>498.30655290055824</v>
      </c>
      <c r="U99" s="131">
        <f t="shared" si="6"/>
        <v>22.294809920053847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436.8713589248722</v>
      </c>
      <c r="T100" s="131">
        <f t="shared" si="6"/>
        <v>635.53744351930777</v>
      </c>
      <c r="U100" s="131">
        <f t="shared" si="6"/>
        <v>0</v>
      </c>
      <c r="V100" s="131">
        <f t="shared" si="6"/>
        <v>35.591197555820166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1810.6577907801793</v>
      </c>
      <c r="T102" s="165">
        <f>SUM(T97:T100)</f>
        <v>1726.3693787684094</v>
      </c>
      <c r="U102" s="165">
        <f>SUM(U97:U100)</f>
        <v>1328.4022068229997</v>
      </c>
      <c r="V102" s="165">
        <f>SUM(V97:V100)</f>
        <v>1396.5706236284125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1.1321852259651408</v>
      </c>
      <c r="T103" s="120">
        <f>T101/T102</f>
        <v>1.187463138081416</v>
      </c>
      <c r="U103" s="120">
        <f>U101/U102</f>
        <v>0.7934343940309625</v>
      </c>
      <c r="V103" s="120">
        <f>V101/V102</f>
        <v>0.79337197937138271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951.47464521350162</v>
      </c>
      <c r="T108" s="131">
        <f t="shared" ref="T108:V108" si="7">T97*T$103</f>
        <v>0</v>
      </c>
      <c r="U108" s="131">
        <f t="shared" si="7"/>
        <v>527.82889643734222</v>
      </c>
      <c r="V108" s="131">
        <f t="shared" si="7"/>
        <v>431.8850542624125</v>
      </c>
      <c r="W108" s="165">
        <f>W97</f>
        <v>2050</v>
      </c>
      <c r="X108" s="165">
        <f>SUM(S108:V108)</f>
        <v>1911.1885959132562</v>
      </c>
      <c r="Y108" s="129">
        <f>W108/X108</f>
        <v>1.0726309294559249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703.60204991649209</v>
      </c>
      <c r="U109" s="131">
        <f t="shared" si="8"/>
        <v>508.4816345637044</v>
      </c>
      <c r="V109" s="131">
        <f t="shared" si="8"/>
        <v>647.87788688452849</v>
      </c>
      <c r="W109" s="165">
        <f>W98</f>
        <v>2050</v>
      </c>
      <c r="X109" s="165">
        <f>SUM(S109:V109)</f>
        <v>1859.9615713647249</v>
      </c>
      <c r="Y109" s="129">
        <f>W109/X109</f>
        <v>1.1021733091484447</v>
      </c>
    </row>
    <row r="110" spans="17:25" ht="15.6" x14ac:dyDescent="0.3">
      <c r="Q110" s="70"/>
      <c r="R110" s="131">
        <v>3</v>
      </c>
      <c r="S110" s="131">
        <f t="shared" ref="S110:V110" si="9">S99*S$103</f>
        <v>603.90605656444347</v>
      </c>
      <c r="T110" s="131">
        <f t="shared" si="9"/>
        <v>591.72066303383008</v>
      </c>
      <c r="U110" s="131">
        <f t="shared" si="9"/>
        <v>17.689468998953416</v>
      </c>
      <c r="V110" s="131">
        <f t="shared" si="9"/>
        <v>0</v>
      </c>
      <c r="W110" s="165">
        <f>W99</f>
        <v>1054</v>
      </c>
      <c r="X110" s="165">
        <f>SUM(S110:V110)</f>
        <v>1213.316188597227</v>
      </c>
      <c r="Y110" s="129">
        <f>W110/X110</f>
        <v>0.86869359356243314</v>
      </c>
    </row>
    <row r="111" spans="17:25" ht="15.6" x14ac:dyDescent="0.3">
      <c r="Q111" s="70"/>
      <c r="R111" s="131">
        <v>4</v>
      </c>
      <c r="S111" s="131">
        <f t="shared" ref="S111:V111" si="10">S100*S$103</f>
        <v>494.61929822205457</v>
      </c>
      <c r="T111" s="131">
        <f t="shared" si="10"/>
        <v>754.67728704967794</v>
      </c>
      <c r="U111" s="131">
        <f t="shared" si="10"/>
        <v>0</v>
      </c>
      <c r="V111" s="131">
        <f t="shared" si="10"/>
        <v>28.237058853058965</v>
      </c>
      <c r="W111" s="165">
        <f>W100</f>
        <v>1108</v>
      </c>
      <c r="X111" s="165">
        <f>SUM(S111:V111)</f>
        <v>1277.5336441247914</v>
      </c>
      <c r="Y111" s="129">
        <f>W111/X111</f>
        <v>0.86729614135451205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2049.9999999999995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1.0000000000000002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14.432677806500013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2.5449294287239298E-11</v>
      </c>
      <c r="H7" s="132">
        <f>'Trip Length Frequency'!V44</f>
        <v>1.6489662042810605E-11</v>
      </c>
      <c r="I7" s="120">
        <f>SUMPRODUCT(E18:H18,E7:H7)</f>
        <v>5.7082311645916857E-8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2.5449294287239298E-11</v>
      </c>
      <c r="R7" s="132">
        <f t="shared" si="0"/>
        <v>1.6489662042810605E-11</v>
      </c>
      <c r="S7" s="120">
        <f>SUMPRODUCT(O18:R18,O7:R7)</f>
        <v>8.551124263117091E-8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2.5449294287239298E-11</v>
      </c>
      <c r="AB7" s="132">
        <f t="shared" si="1"/>
        <v>1.6489662042810605E-11</v>
      </c>
      <c r="AC7" s="120">
        <f>SUMPRODUCT(Y18:AB18,Y7:AB7)</f>
        <v>8.551124263117091E-8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2.5449294287239298E-11</v>
      </c>
      <c r="AL7" s="132">
        <f t="shared" si="2"/>
        <v>1.6489662042810605E-11</v>
      </c>
      <c r="AM7" s="120">
        <f>SUMPRODUCT(AI18:AL18,AI7:AL7)</f>
        <v>9.6875639706000679E-8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2.5449294287239298E-11</v>
      </c>
      <c r="AV7" s="132">
        <f t="shared" si="3"/>
        <v>1.6489662042810605E-11</v>
      </c>
      <c r="AW7" s="120">
        <f>SUMPRODUCT(AS18:AV18,AS7:AV7)</f>
        <v>1.032085398058717E-7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2.5449294287239298E-11</v>
      </c>
      <c r="BF7" s="132">
        <f t="shared" si="4"/>
        <v>1.6489662042810605E-11</v>
      </c>
      <c r="BG7" s="120">
        <f>SUMPRODUCT(BC18:BF18,BC7:BF7)</f>
        <v>1.1001936602514068E-7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2.5449294287239298E-11</v>
      </c>
      <c r="BP7" s="132">
        <f t="shared" si="5"/>
        <v>1.6489662042810605E-11</v>
      </c>
      <c r="BQ7" s="120">
        <f>SUMPRODUCT(BM18:BP18,BM7:BP7)</f>
        <v>1.2444635645423917E-7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2.8752494912334924E-11</v>
      </c>
      <c r="H8" s="132">
        <f>'Trip Length Frequency'!V45</f>
        <v>2.9010446888127009E-11</v>
      </c>
      <c r="I8" s="120">
        <f>SUMPRODUCT(E18:H18,E8:H8)</f>
        <v>7.4436914713378215E-8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2.8752494912334924E-11</v>
      </c>
      <c r="R8" s="132">
        <f t="shared" si="0"/>
        <v>2.9010446888127009E-11</v>
      </c>
      <c r="S8" s="120">
        <f>SUMPRODUCT(O18:R18,O8:R8)</f>
        <v>1.157516675856173E-7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2.8752494912334924E-11</v>
      </c>
      <c r="AB8" s="132">
        <f t="shared" si="1"/>
        <v>2.9010446888127009E-11</v>
      </c>
      <c r="AC8" s="120">
        <f>SUMPRODUCT(Y18:AB18,Y8:AB8)</f>
        <v>1.157516675856173E-7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2.8752494912334924E-11</v>
      </c>
      <c r="AL8" s="132">
        <f t="shared" si="2"/>
        <v>2.9010446888127009E-11</v>
      </c>
      <c r="AM8" s="120">
        <f>SUMPRODUCT(AI18:AL18,AI8:AL8)</f>
        <v>1.3117516248151032E-7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2.8752494912334924E-11</v>
      </c>
      <c r="AV8" s="132">
        <f t="shared" si="3"/>
        <v>2.9010446888127009E-11</v>
      </c>
      <c r="AW8" s="120">
        <f>SUMPRODUCT(AS18:AV18,AS8:AV8)</f>
        <v>1.3977030304156489E-7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2.8752494912334924E-11</v>
      </c>
      <c r="BF8" s="132">
        <f t="shared" si="4"/>
        <v>2.9010446888127009E-11</v>
      </c>
      <c r="BG8" s="120">
        <f>SUMPRODUCT(BC18:BF18,BC8:BF8)</f>
        <v>1.4901429314008198E-7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2.8752494912334924E-11</v>
      </c>
      <c r="BP8" s="132">
        <f t="shared" si="5"/>
        <v>2.9010446888127009E-11</v>
      </c>
      <c r="BQ8" s="120">
        <f>SUMPRODUCT(BM18:BP18,BM8:BP8)</f>
        <v>1.6857681310130437E-7</v>
      </c>
      <c r="BS8" s="129"/>
    </row>
    <row r="9" spans="2:71" x14ac:dyDescent="0.3">
      <c r="C9" s="128"/>
      <c r="D9" s="4" t="s">
        <v>13</v>
      </c>
      <c r="E9" s="132">
        <f>'Trip Length Frequency'!S46</f>
        <v>2.5449294287239298E-11</v>
      </c>
      <c r="F9" s="132">
        <f>'Trip Length Frequency'!T46</f>
        <v>2.8752494912334924E-11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1.1727736213210961E-7</v>
      </c>
      <c r="K9" s="129"/>
      <c r="M9" s="128"/>
      <c r="N9" s="4" t="s">
        <v>13</v>
      </c>
      <c r="O9" s="132">
        <f t="shared" si="0"/>
        <v>2.5449294287239298E-11</v>
      </c>
      <c r="P9" s="132">
        <f t="shared" si="0"/>
        <v>2.8752494912334924E-11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9.2696901732956956E-8</v>
      </c>
      <c r="U9" s="129"/>
      <c r="W9" s="128"/>
      <c r="X9" s="4" t="s">
        <v>13</v>
      </c>
      <c r="Y9" s="132">
        <f t="shared" si="1"/>
        <v>2.5449294287239298E-11</v>
      </c>
      <c r="Z9" s="132">
        <f t="shared" si="1"/>
        <v>2.8752494912334924E-11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9.2696901732956956E-8</v>
      </c>
      <c r="AE9" s="129"/>
      <c r="AG9" s="128"/>
      <c r="AH9" s="4" t="s">
        <v>13</v>
      </c>
      <c r="AI9" s="132">
        <f t="shared" si="2"/>
        <v>2.5449294287239298E-11</v>
      </c>
      <c r="AJ9" s="132">
        <f t="shared" si="2"/>
        <v>2.8752494912334924E-11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1.0506217895563422E-7</v>
      </c>
      <c r="AO9" s="129"/>
      <c r="AQ9" s="128"/>
      <c r="AR9" s="4" t="s">
        <v>13</v>
      </c>
      <c r="AS9" s="132">
        <f t="shared" si="3"/>
        <v>2.5449294287239298E-11</v>
      </c>
      <c r="AT9" s="132">
        <f t="shared" si="3"/>
        <v>2.8752494912334924E-11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1.1196597090733728E-7</v>
      </c>
      <c r="AY9" s="129"/>
      <c r="BA9" s="128"/>
      <c r="BB9" s="4" t="s">
        <v>13</v>
      </c>
      <c r="BC9" s="132">
        <f t="shared" si="4"/>
        <v>2.5449294287239298E-11</v>
      </c>
      <c r="BD9" s="132">
        <f t="shared" si="4"/>
        <v>2.8752494912334924E-11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1.1940031864273425E-7</v>
      </c>
      <c r="BI9" s="129"/>
      <c r="BK9" s="128"/>
      <c r="BL9" s="4" t="s">
        <v>13</v>
      </c>
      <c r="BM9" s="132">
        <f t="shared" si="5"/>
        <v>2.5449294287239298E-11</v>
      </c>
      <c r="BN9" s="132">
        <f t="shared" si="5"/>
        <v>2.8752494912334924E-11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1.3511715683510581E-7</v>
      </c>
      <c r="BS9" s="129"/>
    </row>
    <row r="10" spans="2:71" x14ac:dyDescent="0.3">
      <c r="C10" s="128"/>
      <c r="D10" s="4" t="s">
        <v>14</v>
      </c>
      <c r="E10" s="132">
        <f>'Trip Length Frequency'!S47</f>
        <v>1.6489662042810605E-11</v>
      </c>
      <c r="F10" s="132">
        <f>'Trip Length Frequency'!T47</f>
        <v>2.9010446888127009E-11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9.9754704574517521E-8</v>
      </c>
      <c r="K10" s="129"/>
      <c r="M10" s="128"/>
      <c r="N10" s="4" t="s">
        <v>14</v>
      </c>
      <c r="O10" s="132">
        <f t="shared" si="0"/>
        <v>1.6489662042810605E-11</v>
      </c>
      <c r="P10" s="132">
        <f t="shared" si="0"/>
        <v>2.9010446888127009E-11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8.0273691031687885E-8</v>
      </c>
      <c r="U10" s="129"/>
      <c r="W10" s="128"/>
      <c r="X10" s="4" t="s">
        <v>14</v>
      </c>
      <c r="Y10" s="132">
        <f t="shared" si="1"/>
        <v>1.6489662042810605E-11</v>
      </c>
      <c r="Z10" s="132">
        <f t="shared" si="1"/>
        <v>2.9010446888127009E-11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8.0273691031687885E-8</v>
      </c>
      <c r="AE10" s="129"/>
      <c r="AG10" s="128"/>
      <c r="AH10" s="4" t="s">
        <v>14</v>
      </c>
      <c r="AI10" s="132">
        <f t="shared" si="2"/>
        <v>1.6489662042810605E-11</v>
      </c>
      <c r="AJ10" s="132">
        <f t="shared" si="2"/>
        <v>2.9010446888127009E-11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9.1012269014285863E-8</v>
      </c>
      <c r="AO10" s="129"/>
      <c r="AQ10" s="128"/>
      <c r="AR10" s="4" t="s">
        <v>14</v>
      </c>
      <c r="AS10" s="132">
        <f t="shared" si="3"/>
        <v>1.6489662042810605E-11</v>
      </c>
      <c r="AT10" s="132">
        <f t="shared" si="3"/>
        <v>2.9010446888127009E-11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9.70081797467503E-8</v>
      </c>
      <c r="AY10" s="129"/>
      <c r="BA10" s="128"/>
      <c r="BB10" s="4" t="s">
        <v>14</v>
      </c>
      <c r="BC10" s="132">
        <f t="shared" si="4"/>
        <v>1.6489662042810605E-11</v>
      </c>
      <c r="BD10" s="132">
        <f t="shared" si="4"/>
        <v>2.9010446888127009E-11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1.0346511745205497E-7</v>
      </c>
      <c r="BI10" s="129"/>
      <c r="BK10" s="128"/>
      <c r="BL10" s="4" t="s">
        <v>14</v>
      </c>
      <c r="BM10" s="132">
        <f t="shared" si="5"/>
        <v>1.6489662042810605E-11</v>
      </c>
      <c r="BN10" s="132">
        <f t="shared" si="5"/>
        <v>2.9010446888127009E-11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1.171015325284915E-7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430.53320082928929</v>
      </c>
      <c r="F14" s="139">
        <f t="shared" si="6"/>
        <v>0</v>
      </c>
      <c r="G14" s="139">
        <f t="shared" si="6"/>
        <v>963.31575545734415</v>
      </c>
      <c r="H14" s="139">
        <f t="shared" si="6"/>
        <v>656.15104371336668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198.59935909352353</v>
      </c>
      <c r="P14" s="139">
        <f t="shared" si="7"/>
        <v>0</v>
      </c>
      <c r="Q14" s="139">
        <f t="shared" si="7"/>
        <v>1248.1212836125424</v>
      </c>
      <c r="R14" s="139">
        <f t="shared" si="7"/>
        <v>740.0259084452141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211.96747616283233</v>
      </c>
      <c r="Z14" s="139">
        <f t="shared" ref="Z14:AB14" si="8">$AC14*(Z$18*Z7*1)/$AC7</f>
        <v>0</v>
      </c>
      <c r="AA14" s="139">
        <f t="shared" si="8"/>
        <v>1332.134804664094</v>
      </c>
      <c r="AB14" s="139">
        <f t="shared" si="8"/>
        <v>789.83852125308601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226.16083314758907</v>
      </c>
      <c r="AJ14" s="139">
        <f t="shared" ref="AJ14:AL14" si="9">$AM14*(AJ$18*AJ7*1)/$AM7</f>
        <v>0</v>
      </c>
      <c r="AK14" s="139">
        <f t="shared" si="9"/>
        <v>1422.1641270505488</v>
      </c>
      <c r="AL14" s="139">
        <f t="shared" si="9"/>
        <v>844.05907976412868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241.58031888928215</v>
      </c>
      <c r="AT14" s="139">
        <f t="shared" ref="AT14:AV14" si="10">$AW14*(AT$18*AT7*1)/$AW7</f>
        <v>0</v>
      </c>
      <c r="AU14" s="139">
        <f t="shared" si="10"/>
        <v>1519.2186949110639</v>
      </c>
      <c r="AV14" s="139">
        <f t="shared" si="10"/>
        <v>902.14015099555991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258.20758234895726</v>
      </c>
      <c r="BD14" s="139">
        <f t="shared" ref="BD14:BF14" si="11">$BG14*(BD$18*BD7*1)/$BG7</f>
        <v>0</v>
      </c>
      <c r="BE14" s="139">
        <f t="shared" si="11"/>
        <v>1623.6462536024871</v>
      </c>
      <c r="BF14" s="139">
        <f t="shared" si="11"/>
        <v>964.6815991247106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276.13767303446986</v>
      </c>
      <c r="BN14" s="139">
        <f t="shared" ref="BN14:BP14" si="12">$BQ14*(BN$18*BN7*1)/$BQ7</f>
        <v>0</v>
      </c>
      <c r="BO14" s="139">
        <f t="shared" si="12"/>
        <v>1736.0091769999617</v>
      </c>
      <c r="BP14" s="139">
        <f t="shared" si="12"/>
        <v>1032.0267293848822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330.1564880581314</v>
      </c>
      <c r="G15" s="139">
        <f t="shared" si="6"/>
        <v>834.60627023968425</v>
      </c>
      <c r="H15" s="139">
        <f t="shared" si="6"/>
        <v>885.23724170218452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183.2211374892301</v>
      </c>
      <c r="Q15" s="139">
        <f t="shared" si="7"/>
        <v>1041.7236925034815</v>
      </c>
      <c r="R15" s="139">
        <f t="shared" si="7"/>
        <v>961.80172115856828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195.55411593743611</v>
      </c>
      <c r="AA15" s="139">
        <f t="shared" si="13"/>
        <v>1111.8441820097003</v>
      </c>
      <c r="AB15" s="139">
        <f t="shared" si="13"/>
        <v>1026.542504132876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209.0854381796581</v>
      </c>
      <c r="AK15" s="139">
        <f t="shared" si="14"/>
        <v>1186.6222399243134</v>
      </c>
      <c r="AL15" s="139">
        <f t="shared" si="14"/>
        <v>1096.6763618582956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223.54595960448691</v>
      </c>
      <c r="AU15" s="139">
        <f t="shared" si="15"/>
        <v>1267.4207540251427</v>
      </c>
      <c r="AV15" s="139">
        <f t="shared" si="15"/>
        <v>1171.9724511662764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239.13227352496509</v>
      </c>
      <c r="BE15" s="139">
        <f t="shared" si="16"/>
        <v>1354.3546939887347</v>
      </c>
      <c r="BF15" s="139">
        <f t="shared" si="16"/>
        <v>1253.0484675624552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255.93243601512742</v>
      </c>
      <c r="BO15" s="139">
        <f t="shared" si="17"/>
        <v>1447.891953600624</v>
      </c>
      <c r="BP15" s="139">
        <f t="shared" si="17"/>
        <v>1340.3491898035625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468.87386590853919</v>
      </c>
      <c r="F16" s="139">
        <f t="shared" si="6"/>
        <v>529.73152386476295</v>
      </c>
      <c r="G16" s="139">
        <f t="shared" si="6"/>
        <v>55.394610226697907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405.79002679999007</v>
      </c>
      <c r="P16" s="139">
        <f t="shared" si="7"/>
        <v>572.53617445669624</v>
      </c>
      <c r="Q16" s="139">
        <f t="shared" si="7"/>
        <v>134.65726341222555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428.89856798520628</v>
      </c>
      <c r="Z16" s="139">
        <f t="shared" si="18"/>
        <v>605.14041530458644</v>
      </c>
      <c r="AA16" s="139">
        <f t="shared" si="18"/>
        <v>142.32559607675321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453.13964337762957</v>
      </c>
      <c r="AJ16" s="139">
        <f t="shared" si="19"/>
        <v>640.87786129535527</v>
      </c>
      <c r="AK16" s="139">
        <f t="shared" si="19"/>
        <v>150.45750356300186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479.52620942781311</v>
      </c>
      <c r="AT16" s="139">
        <f t="shared" si="20"/>
        <v>678.91700783647718</v>
      </c>
      <c r="AU16" s="139">
        <f t="shared" si="20"/>
        <v>159.2284120097014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507.90444703191071</v>
      </c>
      <c r="BD16" s="139">
        <f t="shared" si="21"/>
        <v>719.79661077574099</v>
      </c>
      <c r="BE16" s="139">
        <f t="shared" si="21"/>
        <v>168.6374038042581</v>
      </c>
      <c r="BF16" s="139">
        <f t="shared" si="21"/>
        <v>0</v>
      </c>
      <c r="BG16" s="120">
        <v>1396.3384616119097</v>
      </c>
      <c r="BH16" s="165">
        <f>SUM(BC16:BF16)</f>
        <v>1396.3384616119099</v>
      </c>
      <c r="BI16" s="129">
        <f>BG16/BH16</f>
        <v>0.99999999999999989</v>
      </c>
      <c r="BK16" s="128"/>
      <c r="BL16" s="4" t="s">
        <v>13</v>
      </c>
      <c r="BM16" s="139">
        <f t="shared" ref="BM16:BP16" si="22">$BQ16*(BM$18*BM9*1)/$BQ9</f>
        <v>538.42551599382875</v>
      </c>
      <c r="BN16" s="139">
        <f t="shared" si="22"/>
        <v>763.73157761746279</v>
      </c>
      <c r="BO16" s="139">
        <f t="shared" si="22"/>
        <v>178.73164704439813</v>
      </c>
      <c r="BP16" s="139">
        <f t="shared" si="22"/>
        <v>0</v>
      </c>
      <c r="BQ16" s="120">
        <v>1480.8887406556896</v>
      </c>
      <c r="BR16" s="165">
        <f>SUM(BM16:BP16)</f>
        <v>1480.8887406556898</v>
      </c>
      <c r="BS16" s="129">
        <f>BQ16/BR16</f>
        <v>0.99999999999999989</v>
      </c>
    </row>
    <row r="17" spans="3:71" x14ac:dyDescent="0.3">
      <c r="C17" s="128"/>
      <c r="D17" s="4" t="s">
        <v>14</v>
      </c>
      <c r="E17" s="139">
        <f t="shared" si="6"/>
        <v>375.4671874754651</v>
      </c>
      <c r="F17" s="139">
        <f t="shared" si="6"/>
        <v>660.56362296645489</v>
      </c>
      <c r="G17" s="139">
        <f t="shared" si="6"/>
        <v>0</v>
      </c>
      <c r="H17" s="139">
        <f t="shared" si="6"/>
        <v>71.969189558079961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319.91889299839244</v>
      </c>
      <c r="P17" s="139">
        <f t="shared" si="7"/>
        <v>702.88507833306562</v>
      </c>
      <c r="Q17" s="139">
        <f t="shared" si="7"/>
        <v>0</v>
      </c>
      <c r="R17" s="139">
        <f t="shared" si="7"/>
        <v>149.92926677427266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338.92079676136461</v>
      </c>
      <c r="Z17" s="139">
        <f t="shared" si="23"/>
        <v>744.63364307000734</v>
      </c>
      <c r="AA17" s="139">
        <f t="shared" si="23"/>
        <v>0</v>
      </c>
      <c r="AB17" s="139">
        <f t="shared" si="23"/>
        <v>158.83446606336881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358.77925825850446</v>
      </c>
      <c r="AJ17" s="139">
        <f t="shared" si="24"/>
        <v>790.15703506571435</v>
      </c>
      <c r="AK17" s="139">
        <f t="shared" si="24"/>
        <v>0</v>
      </c>
      <c r="AL17" s="139">
        <f t="shared" si="24"/>
        <v>168.407033188166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380.47537936178026</v>
      </c>
      <c r="AT17" s="139">
        <f t="shared" si="25"/>
        <v>838.82964506866119</v>
      </c>
      <c r="AU17" s="139">
        <f t="shared" si="25"/>
        <v>0</v>
      </c>
      <c r="AV17" s="139">
        <f t="shared" si="25"/>
        <v>178.69667319337788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403.83774360790437</v>
      </c>
      <c r="BD17" s="139">
        <f t="shared" si="26"/>
        <v>891.20489101215799</v>
      </c>
      <c r="BE17" s="139">
        <f t="shared" si="26"/>
        <v>0</v>
      </c>
      <c r="BF17" s="139">
        <f t="shared" si="26"/>
        <v>189.75767765912002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428.99441115321309</v>
      </c>
      <c r="BN17" s="139">
        <f t="shared" si="27"/>
        <v>947.56633223203016</v>
      </c>
      <c r="BO17" s="139">
        <f t="shared" si="27"/>
        <v>0</v>
      </c>
      <c r="BP17" s="139">
        <f t="shared" si="27"/>
        <v>201.64820748642902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1274.8742542132936</v>
      </c>
      <c r="F19" s="165">
        <f>SUM(F14:F17)</f>
        <v>1520.4516348893492</v>
      </c>
      <c r="G19" s="165">
        <f>SUM(G14:G17)</f>
        <v>1853.3166359237264</v>
      </c>
      <c r="H19" s="165">
        <f>SUM(H14:H17)</f>
        <v>1613.3574749736313</v>
      </c>
      <c r="K19" s="129"/>
      <c r="M19" s="128"/>
      <c r="N19" s="120" t="s">
        <v>195</v>
      </c>
      <c r="O19" s="165">
        <f>SUM(O14:O17)</f>
        <v>924.30827889190596</v>
      </c>
      <c r="P19" s="165">
        <f>SUM(P14:P17)</f>
        <v>1458.642390278992</v>
      </c>
      <c r="Q19" s="165">
        <f>SUM(Q14:Q17)</f>
        <v>2424.502239528249</v>
      </c>
      <c r="R19" s="165">
        <f>SUM(R14:R17)</f>
        <v>1851.7568963780552</v>
      </c>
      <c r="U19" s="129"/>
      <c r="W19" s="128"/>
      <c r="X19" s="120" t="s">
        <v>195</v>
      </c>
      <c r="Y19" s="165">
        <f>SUM(Y14:Y17)</f>
        <v>979.78684090940317</v>
      </c>
      <c r="Z19" s="165">
        <f>SUM(Z14:Z17)</f>
        <v>1545.3281743120299</v>
      </c>
      <c r="AA19" s="165">
        <f>SUM(AA14:AA17)</f>
        <v>2586.3045827505475</v>
      </c>
      <c r="AB19" s="165">
        <f>SUM(AB14:AB17)</f>
        <v>1975.2154914493308</v>
      </c>
      <c r="AE19" s="129"/>
      <c r="AG19" s="128"/>
      <c r="AH19" s="120" t="s">
        <v>195</v>
      </c>
      <c r="AI19" s="165">
        <f>SUM(AI14:AI17)</f>
        <v>1038.0797347837231</v>
      </c>
      <c r="AJ19" s="165">
        <f>SUM(AJ14:AJ17)</f>
        <v>1640.1203345407278</v>
      </c>
      <c r="AK19" s="165">
        <f>SUM(AK14:AK17)</f>
        <v>2759.243870537864</v>
      </c>
      <c r="AL19" s="165">
        <f>SUM(AL14:AL17)</f>
        <v>2109.1424748105901</v>
      </c>
      <c r="AO19" s="129"/>
      <c r="AQ19" s="128"/>
      <c r="AR19" s="120" t="s">
        <v>195</v>
      </c>
      <c r="AS19" s="165">
        <f>SUM(AS14:AS17)</f>
        <v>1101.5819076788755</v>
      </c>
      <c r="AT19" s="165">
        <f>SUM(AT14:AT17)</f>
        <v>1741.2926125096253</v>
      </c>
      <c r="AU19" s="165">
        <f>SUM(AU14:AU17)</f>
        <v>2945.867860945908</v>
      </c>
      <c r="AV19" s="165">
        <f>SUM(AV14:AV17)</f>
        <v>2252.8092753552146</v>
      </c>
      <c r="AY19" s="129"/>
      <c r="BA19" s="128"/>
      <c r="BB19" s="120" t="s">
        <v>195</v>
      </c>
      <c r="BC19" s="165">
        <f>SUM(BC14:BC17)</f>
        <v>1169.9497729887723</v>
      </c>
      <c r="BD19" s="165">
        <f>SUM(BD14:BD17)</f>
        <v>1850.1337753128641</v>
      </c>
      <c r="BE19" s="165">
        <f>SUM(BE14:BE17)</f>
        <v>3146.6383513954802</v>
      </c>
      <c r="BF19" s="165">
        <f>SUM(BF14:BF17)</f>
        <v>2407.487744346286</v>
      </c>
      <c r="BI19" s="129"/>
      <c r="BK19" s="128"/>
      <c r="BL19" s="120" t="s">
        <v>195</v>
      </c>
      <c r="BM19" s="165">
        <f>SUM(BM14:BM17)</f>
        <v>1243.5576001815118</v>
      </c>
      <c r="BN19" s="165">
        <f>SUM(BN14:BN17)</f>
        <v>1967.2303458646204</v>
      </c>
      <c r="BO19" s="165">
        <f>SUM(BO14:BO17)</f>
        <v>3362.6327776449839</v>
      </c>
      <c r="BP19" s="165">
        <f>SUM(BP14:BP17)</f>
        <v>2574.0241266748735</v>
      </c>
      <c r="BS19" s="129"/>
    </row>
    <row r="20" spans="3:71" x14ac:dyDescent="0.3">
      <c r="C20" s="128"/>
      <c r="D20" s="120" t="s">
        <v>194</v>
      </c>
      <c r="E20" s="120">
        <f>E18/E19</f>
        <v>1.6080017250525034</v>
      </c>
      <c r="F20" s="120">
        <f>F18/F19</f>
        <v>1.3482835974254377</v>
      </c>
      <c r="G20" s="120">
        <f>G18/G19</f>
        <v>0.56871015970493755</v>
      </c>
      <c r="H20" s="120">
        <f>H18/H19</f>
        <v>0.68676658284805059</v>
      </c>
      <c r="K20" s="129"/>
      <c r="M20" s="128"/>
      <c r="N20" s="120" t="s">
        <v>194</v>
      </c>
      <c r="O20" s="120">
        <f>O18/O19</f>
        <v>1.4367635076838488</v>
      </c>
      <c r="P20" s="120">
        <f>P18/P19</f>
        <v>1.1369858829531427</v>
      </c>
      <c r="Q20" s="120">
        <f>Q18/Q19</f>
        <v>0.79101227500908255</v>
      </c>
      <c r="R20" s="120">
        <f>R18/R19</f>
        <v>0.94771109818448951</v>
      </c>
      <c r="U20" s="129"/>
      <c r="W20" s="128"/>
      <c r="X20" s="120" t="s">
        <v>194</v>
      </c>
      <c r="Y20" s="120">
        <f>Y18/Y19</f>
        <v>1.3554095130828072</v>
      </c>
      <c r="Z20" s="120">
        <f>Z18/Z19</f>
        <v>1.0732062183248399</v>
      </c>
      <c r="AA20" s="120">
        <f>AA18/AA19</f>
        <v>0.74152559023587805</v>
      </c>
      <c r="AB20" s="120">
        <f>AB18/AB19</f>
        <v>0.88847549517215141</v>
      </c>
      <c r="AE20" s="129"/>
      <c r="AG20" s="128"/>
      <c r="AH20" s="120" t="s">
        <v>194</v>
      </c>
      <c r="AI20" s="120">
        <f>AI18/AI19</f>
        <v>1.4480575624999461</v>
      </c>
      <c r="AJ20" s="120">
        <f>AJ18/AJ19</f>
        <v>1.1473191573411841</v>
      </c>
      <c r="AK20" s="120">
        <f>AK18/AK19</f>
        <v>0.78719714659304552</v>
      </c>
      <c r="AL20" s="120">
        <f>AL18/AL19</f>
        <v>0.94331077497024141</v>
      </c>
      <c r="AO20" s="129"/>
      <c r="AQ20" s="128"/>
      <c r="AR20" s="120" t="s">
        <v>194</v>
      </c>
      <c r="AS20" s="120">
        <f>AS18/AS19</f>
        <v>1.4534452142385466</v>
      </c>
      <c r="AT20" s="120">
        <f>AT18/AT19</f>
        <v>1.1522540701253097</v>
      </c>
      <c r="AU20" s="120">
        <f>AU18/AU19</f>
        <v>0.78539056285904552</v>
      </c>
      <c r="AV20" s="120">
        <f>AV18/AV19</f>
        <v>0.94122232646064918</v>
      </c>
      <c r="AY20" s="129"/>
      <c r="BA20" s="128"/>
      <c r="BB20" s="120" t="s">
        <v>194</v>
      </c>
      <c r="BC20" s="120">
        <f>BC18/BC19</f>
        <v>1.4586592124596431</v>
      </c>
      <c r="BD20" s="120">
        <f>BD18/BD19</f>
        <v>1.1570334529081945</v>
      </c>
      <c r="BE20" s="120">
        <f>BE18/BE19</f>
        <v>0.7836486377566233</v>
      </c>
      <c r="BF20" s="120">
        <f>BF18/BF19</f>
        <v>0.93920565406496093</v>
      </c>
      <c r="BI20" s="129"/>
      <c r="BK20" s="128"/>
      <c r="BL20" s="120" t="s">
        <v>194</v>
      </c>
      <c r="BM20" s="120">
        <f>BM18/BM19</f>
        <v>1.5522871058953487</v>
      </c>
      <c r="BN20" s="120">
        <f>BN18/BN19</f>
        <v>1.2319641331789781</v>
      </c>
      <c r="BO20" s="120">
        <f>BO18/BO19</f>
        <v>0.82929606435761094</v>
      </c>
      <c r="BP20" s="120">
        <f>BP18/BP19</f>
        <v>0.99398390224116151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692.298129625873</v>
      </c>
      <c r="F25" s="139">
        <f t="shared" si="28"/>
        <v>0</v>
      </c>
      <c r="G25" s="139">
        <f t="shared" si="28"/>
        <v>547.84745713242876</v>
      </c>
      <c r="H25" s="139">
        <f t="shared" si="28"/>
        <v>450.62261012321068</v>
      </c>
      <c r="I25" s="120">
        <f>I14</f>
        <v>2050</v>
      </c>
      <c r="J25" s="165">
        <f>SUM(E25:H25)</f>
        <v>1690.7681968815125</v>
      </c>
      <c r="K25" s="129">
        <f>I25/J25</f>
        <v>1.2124666194816427</v>
      </c>
      <c r="M25" s="128"/>
      <c r="N25" s="4" t="s">
        <v>11</v>
      </c>
      <c r="O25" s="139">
        <f t="shared" ref="O25:R28" si="29">O14*O$20</f>
        <v>285.34031179497515</v>
      </c>
      <c r="P25" s="139">
        <f t="shared" si="29"/>
        <v>0</v>
      </c>
      <c r="Q25" s="139">
        <f t="shared" si="29"/>
        <v>987.27925603761344</v>
      </c>
      <c r="R25" s="139">
        <f t="shared" si="29"/>
        <v>701.33076637758836</v>
      </c>
      <c r="S25" s="120">
        <f>S14</f>
        <v>2186.7465511512801</v>
      </c>
      <c r="T25" s="165">
        <f>SUM(O25:R25)</f>
        <v>1973.9503342101768</v>
      </c>
      <c r="U25" s="129">
        <f>S25/T25</f>
        <v>1.1078022142974777</v>
      </c>
      <c r="W25" s="128"/>
      <c r="X25" s="4" t="s">
        <v>11</v>
      </c>
      <c r="Y25" s="139">
        <f>Y14*Y$20</f>
        <v>287.30273365525613</v>
      </c>
      <c r="Z25" s="139">
        <f t="shared" ref="Z25:AB25" si="30">Z14*Z$20</f>
        <v>0</v>
      </c>
      <c r="AA25" s="139">
        <f t="shared" si="30"/>
        <v>987.81204730229842</v>
      </c>
      <c r="AB25" s="139">
        <f t="shared" si="30"/>
        <v>701.75217127637541</v>
      </c>
      <c r="AC25" s="120">
        <f>AC14</f>
        <v>2333.9408020800124</v>
      </c>
      <c r="AD25" s="165">
        <f>SUM(Y25:AB25)</f>
        <v>1976.8669522339301</v>
      </c>
      <c r="AE25" s="129">
        <f>AC25/AD25</f>
        <v>1.1806261415026318</v>
      </c>
      <c r="AG25" s="128"/>
      <c r="AH25" s="4" t="s">
        <v>11</v>
      </c>
      <c r="AI25" s="139">
        <f t="shared" ref="AI25:AL28" si="31">AI14*AI$20</f>
        <v>327.49390478065487</v>
      </c>
      <c r="AJ25" s="139">
        <f t="shared" si="31"/>
        <v>0</v>
      </c>
      <c r="AK25" s="139">
        <f t="shared" si="31"/>
        <v>1119.5235428011815</v>
      </c>
      <c r="AL25" s="139">
        <f t="shared" si="31"/>
        <v>796.21002465296908</v>
      </c>
      <c r="AM25" s="120">
        <f>AM14</f>
        <v>2492.3840399622668</v>
      </c>
      <c r="AN25" s="165">
        <f>SUM(AI25:AL25)</f>
        <v>2243.2274722348056</v>
      </c>
      <c r="AO25" s="129">
        <f>AM25/AN25</f>
        <v>1.1110705761280821</v>
      </c>
      <c r="AQ25" s="128"/>
      <c r="AR25" s="4" t="s">
        <v>11</v>
      </c>
      <c r="AS25" s="139">
        <f t="shared" ref="AS25:AV28" si="32">AS14*AS$20</f>
        <v>351.12375834384909</v>
      </c>
      <c r="AT25" s="139">
        <f t="shared" si="32"/>
        <v>0</v>
      </c>
      <c r="AU25" s="139">
        <f t="shared" si="32"/>
        <v>1193.180025902185</v>
      </c>
      <c r="AV25" s="139">
        <f t="shared" si="32"/>
        <v>849.11445171360219</v>
      </c>
      <c r="AW25" s="120">
        <f>AW14</f>
        <v>2662.939164795906</v>
      </c>
      <c r="AX25" s="165">
        <f>SUM(AS25:AV25)</f>
        <v>2393.4182359596361</v>
      </c>
      <c r="AY25" s="129">
        <f>AW25/AX25</f>
        <v>1.1126092066931235</v>
      </c>
      <c r="BA25" s="128"/>
      <c r="BB25" s="4" t="s">
        <v>11</v>
      </c>
      <c r="BC25" s="139">
        <f t="shared" ref="BC25:BF28" si="33">BC14*BC$20</f>
        <v>376.63686872023845</v>
      </c>
      <c r="BD25" s="139">
        <f t="shared" si="33"/>
        <v>0</v>
      </c>
      <c r="BE25" s="139">
        <f t="shared" si="33"/>
        <v>1272.368174834234</v>
      </c>
      <c r="BF25" s="139">
        <f t="shared" si="33"/>
        <v>906.03441227035626</v>
      </c>
      <c r="BG25" s="120">
        <f>BG14</f>
        <v>2846.535435076155</v>
      </c>
      <c r="BH25" s="165">
        <f>SUM(BC25:BF25)</f>
        <v>2555.0394558248286</v>
      </c>
      <c r="BI25" s="129">
        <f>BG25/BH25</f>
        <v>1.1140866840967136</v>
      </c>
      <c r="BK25" s="128"/>
      <c r="BL25" s="4" t="s">
        <v>11</v>
      </c>
      <c r="BM25" s="139">
        <f t="shared" ref="BM25:BP28" si="34">BM14*BM$20</f>
        <v>428.64494930335326</v>
      </c>
      <c r="BN25" s="139">
        <f t="shared" si="34"/>
        <v>0</v>
      </c>
      <c r="BO25" s="139">
        <f t="shared" si="34"/>
        <v>1439.6655781747634</v>
      </c>
      <c r="BP25" s="139">
        <f t="shared" si="34"/>
        <v>1025.8179556911684</v>
      </c>
      <c r="BQ25" s="120">
        <f>BQ14</f>
        <v>3044.1735794193137</v>
      </c>
      <c r="BR25" s="165">
        <f>SUM(BM25:BP25)</f>
        <v>2894.1284831692851</v>
      </c>
      <c r="BS25" s="129">
        <f>BQ25/BR25</f>
        <v>1.0518446562143358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445.14457743236596</v>
      </c>
      <c r="G26" s="139">
        <f t="shared" si="28"/>
        <v>474.64906523875311</v>
      </c>
      <c r="H26" s="139">
        <f t="shared" si="28"/>
        <v>607.95135549364306</v>
      </c>
      <c r="I26" s="120">
        <f>I15</f>
        <v>2050</v>
      </c>
      <c r="J26" s="165">
        <f>SUM(E26:H26)</f>
        <v>1527.7449981647621</v>
      </c>
      <c r="K26" s="129">
        <f>I26/J26</f>
        <v>1.3418469721469279</v>
      </c>
      <c r="M26" s="128"/>
      <c r="N26" s="4" t="s">
        <v>12</v>
      </c>
      <c r="O26" s="139">
        <f t="shared" si="29"/>
        <v>0</v>
      </c>
      <c r="P26" s="139">
        <f t="shared" si="29"/>
        <v>208.31984678387144</v>
      </c>
      <c r="Q26" s="139">
        <f t="shared" si="29"/>
        <v>824.01622793804086</v>
      </c>
      <c r="R26" s="139">
        <f t="shared" si="29"/>
        <v>911.51016539491889</v>
      </c>
      <c r="S26" s="120">
        <f>S15</f>
        <v>2186.7465511512801</v>
      </c>
      <c r="T26" s="165">
        <f>SUM(O26:R26)</f>
        <v>1943.8462401168313</v>
      </c>
      <c r="U26" s="129">
        <f>S26/T26</f>
        <v>1.1249586032174281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209.86989324307311</v>
      </c>
      <c r="AA26" s="139">
        <f t="shared" si="35"/>
        <v>824.46091331507</v>
      </c>
      <c r="AB26" s="139">
        <f t="shared" si="35"/>
        <v>912.05785967471729</v>
      </c>
      <c r="AC26" s="120">
        <f>AC15</f>
        <v>2333.9408020800124</v>
      </c>
      <c r="AD26" s="165">
        <f>SUM(Y26:AB26)</f>
        <v>1946.3886662328605</v>
      </c>
      <c r="AE26" s="129">
        <f>AC26/AD26</f>
        <v>1.1991134363709792</v>
      </c>
      <c r="AG26" s="128"/>
      <c r="AH26" s="4" t="s">
        <v>12</v>
      </c>
      <c r="AI26" s="139">
        <f t="shared" si="31"/>
        <v>0</v>
      </c>
      <c r="AJ26" s="139">
        <f t="shared" si="31"/>
        <v>239.88772874459755</v>
      </c>
      <c r="AK26" s="139">
        <f t="shared" si="31"/>
        <v>934.10564135226775</v>
      </c>
      <c r="AL26" s="139">
        <f t="shared" si="31"/>
        <v>1034.5066287960938</v>
      </c>
      <c r="AM26" s="120">
        <f>AM15</f>
        <v>2492.3840399622668</v>
      </c>
      <c r="AN26" s="165">
        <f>SUM(AI26:AL26)</f>
        <v>2208.4999988929594</v>
      </c>
      <c r="AO26" s="129">
        <f>AM26/AN26</f>
        <v>1.1285415626948645</v>
      </c>
      <c r="AQ26" s="128"/>
      <c r="AR26" s="4" t="s">
        <v>12</v>
      </c>
      <c r="AS26" s="139">
        <f t="shared" si="32"/>
        <v>0</v>
      </c>
      <c r="AT26" s="139">
        <f t="shared" si="32"/>
        <v>257.5817418143381</v>
      </c>
      <c r="AU26" s="139">
        <f t="shared" si="32"/>
        <v>995.42029938304279</v>
      </c>
      <c r="AV26" s="139">
        <f t="shared" si="32"/>
        <v>1103.0866370345123</v>
      </c>
      <c r="AW26" s="120">
        <f>AW15</f>
        <v>2662.939164795906</v>
      </c>
      <c r="AX26" s="165">
        <f>SUM(AS26:AV26)</f>
        <v>2356.088678231893</v>
      </c>
      <c r="AY26" s="129">
        <f>AW26/AX26</f>
        <v>1.130237239964281</v>
      </c>
      <c r="BA26" s="128"/>
      <c r="BB26" s="4" t="s">
        <v>12</v>
      </c>
      <c r="BC26" s="139">
        <f t="shared" si="33"/>
        <v>0</v>
      </c>
      <c r="BD26" s="139">
        <f t="shared" si="33"/>
        <v>276.68404013837716</v>
      </c>
      <c r="BE26" s="139">
        <f t="shared" si="33"/>
        <v>1061.3382109835604</v>
      </c>
      <c r="BF26" s="139">
        <f t="shared" si="33"/>
        <v>1176.8702055520928</v>
      </c>
      <c r="BG26" s="120">
        <f>BG15</f>
        <v>2846.535435076155</v>
      </c>
      <c r="BH26" s="165">
        <f>SUM(BC26:BF26)</f>
        <v>2514.8924566740307</v>
      </c>
      <c r="BI26" s="129">
        <f>BG26/BH26</f>
        <v>1.1318716343205886</v>
      </c>
      <c r="BK26" s="128"/>
      <c r="BL26" s="4" t="s">
        <v>12</v>
      </c>
      <c r="BM26" s="139">
        <f t="shared" si="34"/>
        <v>0</v>
      </c>
      <c r="BN26" s="139">
        <f t="shared" si="34"/>
        <v>315.29958168776074</v>
      </c>
      <c r="BO26" s="139">
        <f t="shared" si="34"/>
        <v>1200.7310987360502</v>
      </c>
      <c r="BP26" s="139">
        <f t="shared" si="34"/>
        <v>1332.2855180467243</v>
      </c>
      <c r="BQ26" s="120">
        <f>BQ15</f>
        <v>3044.1735794193137</v>
      </c>
      <c r="BR26" s="165">
        <f>SUM(BM26:BP26)</f>
        <v>2848.3161984705353</v>
      </c>
      <c r="BS26" s="129">
        <f>BQ26/BR26</f>
        <v>1.0687625134646035</v>
      </c>
    </row>
    <row r="27" spans="3:71" x14ac:dyDescent="0.3">
      <c r="C27" s="128"/>
      <c r="D27" s="4" t="s">
        <v>13</v>
      </c>
      <c r="E27" s="139">
        <f t="shared" si="28"/>
        <v>753.94998521296714</v>
      </c>
      <c r="F27" s="139">
        <f t="shared" si="28"/>
        <v>714.22832466604166</v>
      </c>
      <c r="G27" s="139">
        <f t="shared" si="28"/>
        <v>31.503477628818132</v>
      </c>
      <c r="H27" s="139">
        <f t="shared" si="28"/>
        <v>0</v>
      </c>
      <c r="I27" s="120">
        <f>I16</f>
        <v>1054</v>
      </c>
      <c r="J27" s="165">
        <f>SUM(E27:H27)</f>
        <v>1499.6817875078268</v>
      </c>
      <c r="K27" s="129">
        <f>I27/J27</f>
        <v>0.70281576317035799</v>
      </c>
      <c r="M27" s="128"/>
      <c r="N27" s="4" t="s">
        <v>13</v>
      </c>
      <c r="O27" s="139">
        <f t="shared" si="29"/>
        <v>583.02430228827677</v>
      </c>
      <c r="P27" s="139">
        <f t="shared" si="29"/>
        <v>650.9655478372614</v>
      </c>
      <c r="Q27" s="139">
        <f t="shared" si="29"/>
        <v>106.51554827820182</v>
      </c>
      <c r="R27" s="139">
        <f t="shared" si="29"/>
        <v>0</v>
      </c>
      <c r="S27" s="120">
        <f>S16</f>
        <v>1112.9834646689119</v>
      </c>
      <c r="T27" s="165">
        <f>SUM(O27:R27)</f>
        <v>1340.5053984037399</v>
      </c>
      <c r="U27" s="129">
        <f>S27/T27</f>
        <v>0.83027152743602617</v>
      </c>
      <c r="W27" s="128"/>
      <c r="X27" s="4" t="s">
        <v>13</v>
      </c>
      <c r="Y27" s="139">
        <f t="shared" ref="Y27:AB27" si="36">Y16*Y$20</f>
        <v>581.33319919474172</v>
      </c>
      <c r="Z27" s="139">
        <f t="shared" si="36"/>
        <v>649.44045666455827</v>
      </c>
      <c r="AA27" s="139">
        <f t="shared" si="36"/>
        <v>105.5380716364876</v>
      </c>
      <c r="AB27" s="139">
        <f t="shared" si="36"/>
        <v>0</v>
      </c>
      <c r="AC27" s="120">
        <f>AC16</f>
        <v>1176.364579366546</v>
      </c>
      <c r="AD27" s="165">
        <f>SUM(Y27:AB27)</f>
        <v>1336.3117274957876</v>
      </c>
      <c r="AE27" s="129">
        <f>AC27/AD27</f>
        <v>0.8803070085832605</v>
      </c>
      <c r="AG27" s="128"/>
      <c r="AH27" s="4" t="s">
        <v>13</v>
      </c>
      <c r="AI27" s="139">
        <f t="shared" si="31"/>
        <v>656.17228746150511</v>
      </c>
      <c r="AJ27" s="139">
        <f t="shared" si="31"/>
        <v>735.29144778000727</v>
      </c>
      <c r="AK27" s="139">
        <f t="shared" si="31"/>
        <v>118.43971748830805</v>
      </c>
      <c r="AL27" s="139">
        <f t="shared" si="31"/>
        <v>0</v>
      </c>
      <c r="AM27" s="120">
        <f>AM16</f>
        <v>1244.4750082359867</v>
      </c>
      <c r="AN27" s="165">
        <f>SUM(AI27:AL27)</f>
        <v>1509.9034527298206</v>
      </c>
      <c r="AO27" s="129">
        <f>AM27/AN27</f>
        <v>0.82420833331167354</v>
      </c>
      <c r="AQ27" s="128"/>
      <c r="AR27" s="4" t="s">
        <v>13</v>
      </c>
      <c r="AS27" s="139">
        <f t="shared" si="32"/>
        <v>696.96507419480599</v>
      </c>
      <c r="AT27" s="139">
        <f t="shared" si="32"/>
        <v>782.28488555687761</v>
      </c>
      <c r="AU27" s="139">
        <f t="shared" si="32"/>
        <v>125.05649213145139</v>
      </c>
      <c r="AV27" s="139">
        <f t="shared" si="32"/>
        <v>0</v>
      </c>
      <c r="AW27" s="120">
        <f>AW16</f>
        <v>1317.6716292739918</v>
      </c>
      <c r="AX27" s="165">
        <f>SUM(AS27:AV27)</f>
        <v>1604.306451883135</v>
      </c>
      <c r="AY27" s="129">
        <f>AW27/AX27</f>
        <v>0.82133412087653757</v>
      </c>
      <c r="BA27" s="128"/>
      <c r="BB27" s="4" t="s">
        <v>13</v>
      </c>
      <c r="BC27" s="139">
        <f t="shared" si="33"/>
        <v>740.85950071231741</v>
      </c>
      <c r="BD27" s="139">
        <f t="shared" si="33"/>
        <v>832.82875795747134</v>
      </c>
      <c r="BE27" s="139">
        <f t="shared" si="33"/>
        <v>132.15247176602045</v>
      </c>
      <c r="BF27" s="139">
        <f t="shared" si="33"/>
        <v>0</v>
      </c>
      <c r="BG27" s="120">
        <f>BG16</f>
        <v>1396.3384616119097</v>
      </c>
      <c r="BH27" s="165">
        <f>SUM(BC27:BF27)</f>
        <v>1705.8407304358093</v>
      </c>
      <c r="BI27" s="129">
        <f>BG27/BH27</f>
        <v>0.81856320856823028</v>
      </c>
      <c r="BK27" s="128"/>
      <c r="BL27" s="4" t="s">
        <v>13</v>
      </c>
      <c r="BM27" s="139">
        <f t="shared" si="34"/>
        <v>835.79098596227016</v>
      </c>
      <c r="BN27" s="139">
        <f t="shared" si="34"/>
        <v>940.88991100091096</v>
      </c>
      <c r="BO27" s="139">
        <f t="shared" si="34"/>
        <v>148.22145147007299</v>
      </c>
      <c r="BP27" s="139">
        <f t="shared" si="34"/>
        <v>0</v>
      </c>
      <c r="BQ27" s="120">
        <f>BQ16</f>
        <v>1480.8887406556896</v>
      </c>
      <c r="BR27" s="165">
        <f>SUM(BM27:BP27)</f>
        <v>1924.902348433254</v>
      </c>
      <c r="BS27" s="129">
        <f>BQ27/BR27</f>
        <v>0.76933187902286948</v>
      </c>
    </row>
    <row r="28" spans="3:71" x14ac:dyDescent="0.3">
      <c r="C28" s="128"/>
      <c r="D28" s="4" t="s">
        <v>14</v>
      </c>
      <c r="E28" s="139">
        <f t="shared" si="28"/>
        <v>603.75188516115952</v>
      </c>
      <c r="F28" s="139">
        <f t="shared" si="28"/>
        <v>890.62709790159226</v>
      </c>
      <c r="G28" s="139">
        <f t="shared" si="28"/>
        <v>0</v>
      </c>
      <c r="H28" s="139">
        <f t="shared" si="28"/>
        <v>49.426034383146181</v>
      </c>
      <c r="I28" s="120">
        <f>I17</f>
        <v>1108</v>
      </c>
      <c r="J28" s="165">
        <f>SUM(E28:H28)</f>
        <v>1543.8050174458979</v>
      </c>
      <c r="K28" s="129">
        <f>I28/J28</f>
        <v>0.71770721527586268</v>
      </c>
      <c r="M28" s="128"/>
      <c r="N28" s="4" t="s">
        <v>14</v>
      </c>
      <c r="O28" s="139">
        <f t="shared" si="29"/>
        <v>459.6477908787042</v>
      </c>
      <c r="P28" s="139">
        <f t="shared" si="29"/>
        <v>799.17041140310948</v>
      </c>
      <c r="Q28" s="139">
        <f t="shared" si="29"/>
        <v>0</v>
      </c>
      <c r="R28" s="139">
        <f t="shared" si="29"/>
        <v>142.08963006464123</v>
      </c>
      <c r="S28" s="120">
        <f>S17</f>
        <v>1172.7332381057306</v>
      </c>
      <c r="T28" s="165">
        <f>SUM(O28:R28)</f>
        <v>1400.9078323464548</v>
      </c>
      <c r="U28" s="129">
        <f>S28/T28</f>
        <v>0.83712376433891267</v>
      </c>
      <c r="W28" s="128"/>
      <c r="X28" s="4" t="s">
        <v>14</v>
      </c>
      <c r="Y28" s="139">
        <f t="shared" ref="Y28:AB28" si="37">Y17*Y$20</f>
        <v>459.37647211195826</v>
      </c>
      <c r="Z28" s="139">
        <f t="shared" si="37"/>
        <v>799.14545611661117</v>
      </c>
      <c r="AA28" s="139">
        <f t="shared" si="37"/>
        <v>0</v>
      </c>
      <c r="AB28" s="139">
        <f t="shared" si="37"/>
        <v>141.12053088605589</v>
      </c>
      <c r="AC28" s="120">
        <f>AC17</f>
        <v>1242.3889058947407</v>
      </c>
      <c r="AD28" s="165">
        <f>SUM(Y28:AB28)</f>
        <v>1399.6424591146251</v>
      </c>
      <c r="AE28" s="129">
        <f>AC28/AD28</f>
        <v>0.88764734007900936</v>
      </c>
      <c r="AG28" s="128"/>
      <c r="AH28" s="4" t="s">
        <v>14</v>
      </c>
      <c r="AI28" s="139">
        <f t="shared" si="31"/>
        <v>519.53301818934858</v>
      </c>
      <c r="AJ28" s="139">
        <f t="shared" si="31"/>
        <v>906.56230363880377</v>
      </c>
      <c r="AK28" s="139">
        <f t="shared" si="31"/>
        <v>0</v>
      </c>
      <c r="AL28" s="139">
        <f t="shared" si="31"/>
        <v>158.86016898716804</v>
      </c>
      <c r="AM28" s="120">
        <f>AM17</f>
        <v>1317.3433265123847</v>
      </c>
      <c r="AN28" s="165">
        <f>SUM(AI28:AL28)</f>
        <v>1584.9554908153204</v>
      </c>
      <c r="AO28" s="129">
        <f>AM28/AN28</f>
        <v>0.8311547763620335</v>
      </c>
      <c r="AQ28" s="128"/>
      <c r="AR28" s="4" t="s">
        <v>14</v>
      </c>
      <c r="AS28" s="139">
        <f t="shared" si="32"/>
        <v>553.00011926897503</v>
      </c>
      <c r="AT28" s="139">
        <f t="shared" si="32"/>
        <v>966.54487267213381</v>
      </c>
      <c r="AU28" s="139">
        <f t="shared" si="32"/>
        <v>0</v>
      </c>
      <c r="AV28" s="139">
        <f t="shared" si="32"/>
        <v>168.19329847384944</v>
      </c>
      <c r="AW28" s="120">
        <f>AW17</f>
        <v>1398.0016976238194</v>
      </c>
      <c r="AX28" s="165">
        <f>SUM(AS28:AV28)</f>
        <v>1687.7382904149583</v>
      </c>
      <c r="AY28" s="129">
        <f>AW28/AX28</f>
        <v>0.8283284828953531</v>
      </c>
      <c r="BA28" s="128"/>
      <c r="BB28" s="4" t="s">
        <v>14</v>
      </c>
      <c r="BC28" s="139">
        <f t="shared" si="33"/>
        <v>589.06164505258505</v>
      </c>
      <c r="BD28" s="139">
        <f t="shared" si="33"/>
        <v>1031.1538722964683</v>
      </c>
      <c r="BE28" s="139">
        <f t="shared" si="33"/>
        <v>0</v>
      </c>
      <c r="BF28" s="139">
        <f t="shared" si="33"/>
        <v>178.22148375968183</v>
      </c>
      <c r="BG28" s="120">
        <f>BG17</f>
        <v>1484.8003122791824</v>
      </c>
      <c r="BH28" s="165">
        <f>SUM(BC28:BF28)</f>
        <v>1798.4370011087351</v>
      </c>
      <c r="BI28" s="129">
        <f>BG28/BH28</f>
        <v>0.82560596304669231</v>
      </c>
      <c r="BK28" s="128"/>
      <c r="BL28" s="4" t="s">
        <v>14</v>
      </c>
      <c r="BM28" s="139">
        <f t="shared" si="34"/>
        <v>665.92249293430041</v>
      </c>
      <c r="BN28" s="139">
        <f t="shared" si="34"/>
        <v>1167.3677351178167</v>
      </c>
      <c r="BO28" s="139">
        <f t="shared" si="34"/>
        <v>0</v>
      </c>
      <c r="BP28" s="139">
        <f t="shared" si="34"/>
        <v>200.4350721572961</v>
      </c>
      <c r="BQ28" s="120">
        <f>BQ17</f>
        <v>1578.2089508716722</v>
      </c>
      <c r="BR28" s="165">
        <f>SUM(BM28:BP28)</f>
        <v>2033.7253002094133</v>
      </c>
      <c r="BS28" s="129">
        <f>BQ28/BR28</f>
        <v>0.77601874289962547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2049.9999999999995</v>
      </c>
      <c r="F30" s="165">
        <f>SUM(F25:F28)</f>
        <v>2050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1658.4558060242423</v>
      </c>
      <c r="Q30" s="165">
        <f>SUM(Q25:Q28)</f>
        <v>1917.8110322538562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2120.3943872219638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2140.6666703923165</v>
      </c>
      <c r="BE30" s="165">
        <f>SUM(BE25:BE28)</f>
        <v>2465.8588575838148</v>
      </c>
      <c r="BF30" s="165">
        <f>SUM(BF25:BF28)</f>
        <v>2261.1261015821306</v>
      </c>
      <c r="BI30" s="129"/>
      <c r="BK30" s="128"/>
      <c r="BL30" s="120" t="s">
        <v>195</v>
      </c>
      <c r="BM30" s="165">
        <f>SUM(BM25:BM28)</f>
        <v>1930.3584281999238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1.0000000000000002</v>
      </c>
      <c r="F31" s="120">
        <f>F29/F30</f>
        <v>1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1.0000000000000002</v>
      </c>
      <c r="Q31" s="120">
        <f>Q29/Q30</f>
        <v>0.99999999999999989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1.0000000000000002</v>
      </c>
      <c r="AY31" s="129"/>
      <c r="BA31" s="128"/>
      <c r="BB31" s="120" t="s">
        <v>194</v>
      </c>
      <c r="BC31" s="120">
        <f>BC29/BC30</f>
        <v>1</v>
      </c>
      <c r="BD31" s="120">
        <f>BD29/BD30</f>
        <v>1.0000000000000002</v>
      </c>
      <c r="BE31" s="120">
        <f>BE29/BE30</f>
        <v>1</v>
      </c>
      <c r="BF31" s="120">
        <f>BF29/BF30</f>
        <v>1.0000000000000002</v>
      </c>
      <c r="BI31" s="129"/>
      <c r="BK31" s="128"/>
      <c r="BL31" s="120" t="s">
        <v>194</v>
      </c>
      <c r="BM31" s="120">
        <f>BM29/BM30</f>
        <v>1.0000000000000002</v>
      </c>
      <c r="BN31" s="120">
        <f>BN29/BN30</f>
        <v>1</v>
      </c>
      <c r="BO31" s="120">
        <f>BO29/BO30</f>
        <v>0.99999999999999989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839.38837290094637</v>
      </c>
      <c r="F36" s="139">
        <f t="shared" si="38"/>
        <v>0</v>
      </c>
      <c r="G36" s="139">
        <f t="shared" si="38"/>
        <v>664.24675434097003</v>
      </c>
      <c r="H36" s="139">
        <f t="shared" si="38"/>
        <v>546.36487275808349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316.10062923480615</v>
      </c>
      <c r="P36" s="139">
        <f t="shared" ref="P36:R36" si="39">P25*$U25</f>
        <v>0</v>
      </c>
      <c r="Q36" s="139">
        <f t="shared" si="39"/>
        <v>1093.7101459684345</v>
      </c>
      <c r="R36" s="139">
        <f t="shared" si="39"/>
        <v>776.93577594803946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339.19711787856335</v>
      </c>
      <c r="Z36" s="139">
        <f t="shared" ref="Z36:AB36" si="40">Z25*$AE25</f>
        <v>0</v>
      </c>
      <c r="AA36" s="139">
        <f t="shared" si="40"/>
        <v>1166.2367259363277</v>
      </c>
      <c r="AB36" s="139">
        <f t="shared" si="40"/>
        <v>828.50695826512106</v>
      </c>
      <c r="AC36" s="120">
        <f>AC25</f>
        <v>2333.9408020800124</v>
      </c>
      <c r="AD36" s="165">
        <f>SUM(Y36:AB36)</f>
        <v>2333.940802080012</v>
      </c>
      <c r="AE36" s="129">
        <f>AC36/AD36</f>
        <v>1.0000000000000002</v>
      </c>
      <c r="AG36" s="128"/>
      <c r="AH36" s="4" t="s">
        <v>11</v>
      </c>
      <c r="AI36" s="139">
        <f>AI25*$AO25</f>
        <v>363.8688414630775</v>
      </c>
      <c r="AJ36" s="139">
        <f t="shared" ref="AJ36:AL36" si="41">AJ25*$AO25</f>
        <v>0</v>
      </c>
      <c r="AK36" s="139">
        <f t="shared" si="41"/>
        <v>1243.8696676890604</v>
      </c>
      <c r="AL36" s="139">
        <f t="shared" si="41"/>
        <v>884.64553081012889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390.66352622205795</v>
      </c>
      <c r="AT36" s="139">
        <f t="shared" ref="AT36:AV36" si="42">AT25*$AY25</f>
        <v>0</v>
      </c>
      <c r="AU36" s="139">
        <f t="shared" si="42"/>
        <v>1327.5430820611105</v>
      </c>
      <c r="AV36" s="139">
        <f t="shared" si="42"/>
        <v>944.73255651273746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419.6061201810997</v>
      </c>
      <c r="BD36" s="139">
        <f t="shared" ref="BD36:BF36" si="43">BD25*$BI25</f>
        <v>0</v>
      </c>
      <c r="BE36" s="139">
        <f t="shared" si="43"/>
        <v>1417.5284408512593</v>
      </c>
      <c r="BF36" s="139">
        <f t="shared" si="43"/>
        <v>1009.400874043796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450.86789933799696</v>
      </c>
      <c r="BN36" s="139">
        <f t="shared" ref="BN36:BP36" si="44">BN25*$BS25</f>
        <v>0</v>
      </c>
      <c r="BO36" s="139">
        <f t="shared" si="44"/>
        <v>1514.3045451388468</v>
      </c>
      <c r="BP36" s="139">
        <f t="shared" si="44"/>
        <v>1079.0011349424699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597.31590339524394</v>
      </c>
      <c r="G37" s="139">
        <f t="shared" si="38"/>
        <v>636.90641102299048</v>
      </c>
      <c r="H37" s="139">
        <f t="shared" si="38"/>
        <v>815.77768558176558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234.35120386045264</v>
      </c>
      <c r="Q37" s="139">
        <f t="shared" si="45"/>
        <v>926.98414480967233</v>
      </c>
      <c r="R37" s="139">
        <f t="shared" si="45"/>
        <v>1025.4112024811548</v>
      </c>
      <c r="S37" s="120">
        <f>S26</f>
        <v>2186.7465511512801</v>
      </c>
      <c r="T37" s="165">
        <f>SUM(O37:R37)</f>
        <v>2186.7465511512796</v>
      </c>
      <c r="U37" s="129">
        <f>S37/T37</f>
        <v>1.0000000000000002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251.65780887751194</v>
      </c>
      <c r="AA37" s="139">
        <f t="shared" si="46"/>
        <v>988.62215891878964</v>
      </c>
      <c r="AB37" s="139">
        <f t="shared" si="46"/>
        <v>1093.6608342837105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270.72327226874989</v>
      </c>
      <c r="AK37" s="139">
        <f t="shared" si="47"/>
        <v>1054.177040213777</v>
      </c>
      <c r="AL37" s="139">
        <f t="shared" si="47"/>
        <v>1167.4837274797399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291.12847693342951</v>
      </c>
      <c r="AU37" s="139">
        <f t="shared" si="48"/>
        <v>1125.0610917791087</v>
      </c>
      <c r="AV37" s="139">
        <f t="shared" si="48"/>
        <v>1246.7495960833678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313.17081670184825</v>
      </c>
      <c r="BE37" s="139">
        <f t="shared" si="49"/>
        <v>1201.2986154328521</v>
      </c>
      <c r="BF37" s="139">
        <f t="shared" si="49"/>
        <v>1332.0660029414544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336.98037341894923</v>
      </c>
      <c r="BO37" s="139">
        <f t="shared" si="50"/>
        <v>1283.296387080256</v>
      </c>
      <c r="BP37" s="139">
        <f t="shared" si="50"/>
        <v>1423.8968189201084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529.88793424973164</v>
      </c>
      <c r="F38" s="139">
        <f t="shared" si="38"/>
        <v>501.9709250780503</v>
      </c>
      <c r="G38" s="139">
        <f t="shared" si="38"/>
        <v>22.141140672218114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484.06847799321099</v>
      </c>
      <c r="P38" s="139">
        <f t="shared" si="51"/>
        <v>540.47815971107264</v>
      </c>
      <c r="Q38" s="139">
        <f t="shared" si="51"/>
        <v>88.436826964628409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511.7516895732598</v>
      </c>
      <c r="Z38" s="139">
        <f t="shared" si="52"/>
        <v>571.70698565932389</v>
      </c>
      <c r="AA38" s="139">
        <f t="shared" si="52"/>
        <v>92.905904133962252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540.82266741395551</v>
      </c>
      <c r="AJ38" s="139">
        <f t="shared" si="53"/>
        <v>606.0333386730872</v>
      </c>
      <c r="AK38" s="139">
        <f t="shared" si="53"/>
        <v>97.619002148943849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1244.4750082359865</v>
      </c>
      <c r="AO38" s="129">
        <f>AM38/AN38</f>
        <v>1.0000000000000002</v>
      </c>
      <c r="AQ38" s="128"/>
      <c r="AR38" s="4" t="s">
        <v>13</v>
      </c>
      <c r="AS38" s="139">
        <f t="shared" ref="AS38:AV38" si="54">AS27*$AY27</f>
        <v>572.44119649544177</v>
      </c>
      <c r="AT38" s="139">
        <f t="shared" si="54"/>
        <v>642.51726875386089</v>
      </c>
      <c r="AU38" s="139">
        <f t="shared" si="54"/>
        <v>102.71316402468926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606.44033000133163</v>
      </c>
      <c r="BD38" s="139">
        <f t="shared" si="55"/>
        <v>681.72298030156173</v>
      </c>
      <c r="BE38" s="139">
        <f t="shared" si="55"/>
        <v>108.17515130901616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643.00064970073004</v>
      </c>
      <c r="BN38" s="139">
        <f t="shared" si="56"/>
        <v>723.8566031839913</v>
      </c>
      <c r="BO38" s="139">
        <f t="shared" si="56"/>
        <v>114.03148777096831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433.31708421656822</v>
      </c>
      <c r="F39" s="139">
        <f t="shared" si="38"/>
        <v>639.20949428417487</v>
      </c>
      <c r="G39" s="139">
        <f t="shared" si="38"/>
        <v>0</v>
      </c>
      <c r="H39" s="139">
        <f t="shared" si="38"/>
        <v>35.473421499256887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384.78208897044618</v>
      </c>
      <c r="P39" s="139">
        <f t="shared" si="57"/>
        <v>669.00454314204853</v>
      </c>
      <c r="Q39" s="139">
        <f t="shared" si="57"/>
        <v>0</v>
      </c>
      <c r="R39" s="139">
        <f t="shared" si="57"/>
        <v>118.94660599323601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407.76430356505898</v>
      </c>
      <c r="Z39" s="139">
        <f t="shared" si="58"/>
        <v>709.35933845813656</v>
      </c>
      <c r="AA39" s="139">
        <f t="shared" si="58"/>
        <v>0</v>
      </c>
      <c r="AB39" s="139">
        <f t="shared" si="58"/>
        <v>125.2652638715452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431.81234954586029</v>
      </c>
      <c r="AJ39" s="139">
        <f t="shared" si="59"/>
        <v>753.4935887391598</v>
      </c>
      <c r="AK39" s="139">
        <f t="shared" si="59"/>
        <v>0</v>
      </c>
      <c r="AL39" s="139">
        <f t="shared" si="59"/>
        <v>132.03738822736449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458.0657498350194</v>
      </c>
      <c r="AT39" s="139">
        <f t="shared" si="60"/>
        <v>800.61664803079088</v>
      </c>
      <c r="AU39" s="139">
        <f t="shared" si="60"/>
        <v>0</v>
      </c>
      <c r="AV39" s="139">
        <f t="shared" si="60"/>
        <v>139.31929975800901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486.33280675750831</v>
      </c>
      <c r="BD39" s="139">
        <f t="shared" si="61"/>
        <v>851.32678578665173</v>
      </c>
      <c r="BE39" s="139">
        <f t="shared" si="61"/>
        <v>0</v>
      </c>
      <c r="BF39" s="139">
        <f t="shared" si="61"/>
        <v>147.14071973502254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516.76833583546056</v>
      </c>
      <c r="BN39" s="139">
        <f t="shared" si="62"/>
        <v>905.89924230771101</v>
      </c>
      <c r="BO39" s="139">
        <f t="shared" si="62"/>
        <v>0</v>
      </c>
      <c r="BP39" s="139">
        <f t="shared" si="62"/>
        <v>155.54137272850065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1802.5933913672461</v>
      </c>
      <c r="F41" s="165">
        <f>SUM(F36:F39)</f>
        <v>1738.496322757469</v>
      </c>
      <c r="G41" s="165">
        <f>SUM(G36:G39)</f>
        <v>1323.2943060361786</v>
      </c>
      <c r="H41" s="165">
        <f>SUM(H36:H39)</f>
        <v>1397.6159798391059</v>
      </c>
      <c r="K41" s="129"/>
      <c r="M41" s="128"/>
      <c r="N41" s="120" t="s">
        <v>195</v>
      </c>
      <c r="O41" s="165">
        <f>SUM(O36:O39)</f>
        <v>1184.9511961984633</v>
      </c>
      <c r="P41" s="165">
        <f>SUM(P36:P39)</f>
        <v>1443.8339067135739</v>
      </c>
      <c r="Q41" s="165">
        <f>SUM(Q36:Q39)</f>
        <v>2109.1311177427351</v>
      </c>
      <c r="R41" s="165">
        <f>SUM(R36:R39)</f>
        <v>1921.2935844224303</v>
      </c>
      <c r="U41" s="129"/>
      <c r="W41" s="128"/>
      <c r="X41" s="120" t="s">
        <v>195</v>
      </c>
      <c r="Y41" s="165">
        <f>SUM(Y36:Y39)</f>
        <v>1258.7131110168821</v>
      </c>
      <c r="Z41" s="165">
        <f>SUM(Z36:Z39)</f>
        <v>1532.7241329949725</v>
      </c>
      <c r="AA41" s="165">
        <f>SUM(AA36:AA39)</f>
        <v>2247.7647889890795</v>
      </c>
      <c r="AB41" s="165">
        <f>SUM(AB36:AB39)</f>
        <v>2047.4330564203767</v>
      </c>
      <c r="AE41" s="129"/>
      <c r="AG41" s="128"/>
      <c r="AH41" s="120" t="s">
        <v>195</v>
      </c>
      <c r="AI41" s="165">
        <f>SUM(AI36:AI39)</f>
        <v>1336.5038584228932</v>
      </c>
      <c r="AJ41" s="165">
        <f>SUM(AJ36:AJ39)</f>
        <v>1630.250199680997</v>
      </c>
      <c r="AK41" s="165">
        <f>SUM(AK36:AK39)</f>
        <v>2395.6657100517814</v>
      </c>
      <c r="AL41" s="165">
        <f>SUM(AL36:AL39)</f>
        <v>2184.1666465172329</v>
      </c>
      <c r="AO41" s="129"/>
      <c r="AQ41" s="128"/>
      <c r="AR41" s="120" t="s">
        <v>195</v>
      </c>
      <c r="AS41" s="165">
        <f>SUM(AS36:AS39)</f>
        <v>1421.1704725525192</v>
      </c>
      <c r="AT41" s="165">
        <f>SUM(AT36:AT39)</f>
        <v>1734.2623937180813</v>
      </c>
      <c r="AU41" s="165">
        <f>SUM(AU36:AU39)</f>
        <v>2555.3173378649085</v>
      </c>
      <c r="AV41" s="165">
        <f>SUM(AV36:AV39)</f>
        <v>2330.8014523541142</v>
      </c>
      <c r="AY41" s="129"/>
      <c r="BA41" s="128"/>
      <c r="BB41" s="120" t="s">
        <v>195</v>
      </c>
      <c r="BC41" s="165">
        <f>SUM(BC36:BC39)</f>
        <v>1512.3792569399395</v>
      </c>
      <c r="BD41" s="165">
        <f>SUM(BD36:BD39)</f>
        <v>1846.2205827900616</v>
      </c>
      <c r="BE41" s="165">
        <f>SUM(BE36:BE39)</f>
        <v>2727.0022075931279</v>
      </c>
      <c r="BF41" s="165">
        <f>SUM(BF36:BF39)</f>
        <v>2488.6075967202732</v>
      </c>
      <c r="BI41" s="129"/>
      <c r="BK41" s="128"/>
      <c r="BL41" s="120" t="s">
        <v>195</v>
      </c>
      <c r="BM41" s="165">
        <f>SUM(BM36:BM39)</f>
        <v>1610.6368848741877</v>
      </c>
      <c r="BN41" s="165">
        <f>SUM(BN36:BN39)</f>
        <v>1966.7362189106516</v>
      </c>
      <c r="BO41" s="165">
        <f>SUM(BO36:BO39)</f>
        <v>2911.6324199900714</v>
      </c>
      <c r="BP41" s="165">
        <f>SUM(BP36:BP39)</f>
        <v>2658.439326591079</v>
      </c>
      <c r="BS41" s="129"/>
    </row>
    <row r="42" spans="3:71" x14ac:dyDescent="0.3">
      <c r="C42" s="128"/>
      <c r="D42" s="120" t="s">
        <v>194</v>
      </c>
      <c r="E42" s="120">
        <f>E40/E41</f>
        <v>1.1372503692832796</v>
      </c>
      <c r="F42" s="120">
        <f>F40/F41</f>
        <v>1.1791799460055503</v>
      </c>
      <c r="G42" s="120">
        <f>G40/G41</f>
        <v>0.79649704165747681</v>
      </c>
      <c r="H42" s="120">
        <f>H40/H41</f>
        <v>0.79277857149826914</v>
      </c>
      <c r="K42" s="129"/>
      <c r="M42" s="128"/>
      <c r="N42" s="120" t="s">
        <v>194</v>
      </c>
      <c r="O42" s="120">
        <f>O40/O41</f>
        <v>1.1207317307433917</v>
      </c>
      <c r="P42" s="120">
        <f>P40/P41</f>
        <v>1.1486472220334447</v>
      </c>
      <c r="Q42" s="120">
        <f>Q40/Q41</f>
        <v>0.9092896198441961</v>
      </c>
      <c r="R42" s="120">
        <f>R40/R41</f>
        <v>0.91341093108615523</v>
      </c>
      <c r="U42" s="129"/>
      <c r="W42" s="128"/>
      <c r="X42" s="120" t="s">
        <v>194</v>
      </c>
      <c r="Y42" s="120">
        <f>Y40/Y41</f>
        <v>1.0550556702226521</v>
      </c>
      <c r="Z42" s="120">
        <f>Z40/Z41</f>
        <v>1.0820315086861638</v>
      </c>
      <c r="AA42" s="120">
        <f>AA40/AA41</f>
        <v>0.85320805880066364</v>
      </c>
      <c r="AB42" s="120">
        <f>AB40/AB41</f>
        <v>0.85713696784078308</v>
      </c>
      <c r="AE42" s="129"/>
      <c r="AG42" s="128"/>
      <c r="AH42" s="120" t="s">
        <v>194</v>
      </c>
      <c r="AI42" s="120">
        <f>AI40/AI41</f>
        <v>1.1247249313633256</v>
      </c>
      <c r="AJ42" s="120">
        <f>AJ40/AJ41</f>
        <v>1.1542654498871541</v>
      </c>
      <c r="AK42" s="120">
        <f>AK40/AK41</f>
        <v>0.9066661064305207</v>
      </c>
      <c r="AL42" s="120">
        <f>AL40/AL41</f>
        <v>0.91090889315094803</v>
      </c>
      <c r="AO42" s="129"/>
      <c r="AQ42" s="128"/>
      <c r="AR42" s="120" t="s">
        <v>194</v>
      </c>
      <c r="AS42" s="120">
        <f>AS40/AS41</f>
        <v>1.1265988019945032</v>
      </c>
      <c r="AT42" s="120">
        <f>AT40/AT41</f>
        <v>1.1569249885778865</v>
      </c>
      <c r="AU42" s="120">
        <f>AU40/AU41</f>
        <v>0.90542837209794524</v>
      </c>
      <c r="AV42" s="120">
        <f>AV40/AV41</f>
        <v>0.90972758965821032</v>
      </c>
      <c r="AY42" s="129"/>
      <c r="BA42" s="128"/>
      <c r="BB42" s="120" t="s">
        <v>194</v>
      </c>
      <c r="BC42" s="120">
        <f>BC40/BC41</f>
        <v>1.1283928992375176</v>
      </c>
      <c r="BD42" s="120">
        <f>BD40/BD41</f>
        <v>1.1594858655282025</v>
      </c>
      <c r="BE42" s="120">
        <f>BE40/BE41</f>
        <v>0.90423793963856003</v>
      </c>
      <c r="BF42" s="120">
        <f>BF40/BF41</f>
        <v>0.90859085400288131</v>
      </c>
      <c r="BI42" s="129"/>
      <c r="BK42" s="128"/>
      <c r="BL42" s="120" t="s">
        <v>194</v>
      </c>
      <c r="BM42" s="120">
        <f>BM40/BM41</f>
        <v>1.1985062842707164</v>
      </c>
      <c r="BN42" s="120">
        <f>BN40/BN41</f>
        <v>1.2322736544450601</v>
      </c>
      <c r="BO42" s="120">
        <f>BO40/BO41</f>
        <v>0.95775074808048588</v>
      </c>
      <c r="BP42" s="120">
        <f>BP40/BP41</f>
        <v>0.9624212673591489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954.59473705369248</v>
      </c>
      <c r="F47" s="139">
        <f t="shared" ref="F47:H47" si="63">F36*F$42</f>
        <v>0</v>
      </c>
      <c r="G47" s="139">
        <f t="shared" si="63"/>
        <v>529.07057476316334</v>
      </c>
      <c r="H47" s="139">
        <f t="shared" si="63"/>
        <v>433.14636334198701</v>
      </c>
      <c r="I47" s="120">
        <f>I36</f>
        <v>2050</v>
      </c>
      <c r="J47" s="165">
        <f>SUM(E47:H47)</f>
        <v>1916.8116751588427</v>
      </c>
      <c r="K47" s="129">
        <f>I47/J47</f>
        <v>1.0694843038401882</v>
      </c>
      <c r="L47" s="150"/>
      <c r="M47" s="128"/>
      <c r="N47" s="4" t="s">
        <v>11</v>
      </c>
      <c r="O47" s="139">
        <f>O36*O$42</f>
        <v>354.26400529139949</v>
      </c>
      <c r="P47" s="139">
        <f t="shared" ref="P47:R47" si="64">P36*P$42</f>
        <v>0</v>
      </c>
      <c r="Q47" s="139">
        <f t="shared" si="64"/>
        <v>994.49928284737803</v>
      </c>
      <c r="R47" s="139">
        <f t="shared" si="64"/>
        <v>709.6616305028432</v>
      </c>
      <c r="S47" s="120">
        <f>S36</f>
        <v>2186.7465511512801</v>
      </c>
      <c r="T47" s="165">
        <f>SUM(O47:R47)</f>
        <v>2058.4249186416209</v>
      </c>
      <c r="U47" s="129">
        <f>S47/T47</f>
        <v>1.0623397197281987</v>
      </c>
      <c r="W47" s="128"/>
      <c r="X47" s="4" t="s">
        <v>11</v>
      </c>
      <c r="Y47" s="139">
        <f>Y36*Y$42</f>
        <v>357.87184254095956</v>
      </c>
      <c r="Z47" s="139">
        <f t="shared" ref="Z47:AB47" si="65">Z36*Z$42</f>
        <v>0</v>
      </c>
      <c r="AA47" s="139">
        <f t="shared" si="65"/>
        <v>995.04257303817576</v>
      </c>
      <c r="AB47" s="139">
        <f t="shared" si="65"/>
        <v>710.14394204235612</v>
      </c>
      <c r="AC47" s="120">
        <f>AC36</f>
        <v>2333.9408020800124</v>
      </c>
      <c r="AD47" s="165">
        <f>SUM(Y47:AB47)</f>
        <v>2063.0583576214913</v>
      </c>
      <c r="AE47" s="129">
        <f>AC47/AD47</f>
        <v>1.1313013970049897</v>
      </c>
      <c r="AG47" s="128"/>
      <c r="AH47" s="4" t="s">
        <v>11</v>
      </c>
      <c r="AI47" s="139">
        <f>AI36*AI$42</f>
        <v>409.25235773981268</v>
      </c>
      <c r="AJ47" s="139">
        <f t="shared" ref="AJ47:AL47" si="66">AJ36*AJ$42</f>
        <v>0</v>
      </c>
      <c r="AK47" s="139">
        <f t="shared" si="66"/>
        <v>1127.7744685106661</v>
      </c>
      <c r="AL47" s="139">
        <f t="shared" si="66"/>
        <v>805.83148130118741</v>
      </c>
      <c r="AM47" s="120">
        <f>AM36</f>
        <v>2492.3840399622668</v>
      </c>
      <c r="AN47" s="165">
        <f>SUM(AI47:AL47)</f>
        <v>2342.8583075516663</v>
      </c>
      <c r="AO47" s="129">
        <f>AM47/AN47</f>
        <v>1.0638219272282232</v>
      </c>
      <c r="BA47" s="128"/>
      <c r="BB47" s="4" t="s">
        <v>11</v>
      </c>
      <c r="BC47" s="139">
        <f>BC36*BC$42</f>
        <v>473.48056648895732</v>
      </c>
      <c r="BD47" s="139">
        <f t="shared" ref="BD47:BF47" si="67">BD36*BD$42</f>
        <v>0</v>
      </c>
      <c r="BE47" s="139">
        <f t="shared" si="67"/>
        <v>1281.7829967344032</v>
      </c>
      <c r="BF47" s="139">
        <f t="shared" si="67"/>
        <v>917.13240217870737</v>
      </c>
      <c r="BG47" s="120">
        <f>BG36</f>
        <v>2846.535435076155</v>
      </c>
      <c r="BH47" s="165">
        <f>SUM(BC47:BF47)</f>
        <v>2672.3959654020678</v>
      </c>
      <c r="BI47" s="129">
        <f>BG47/BH47</f>
        <v>1.0651623007700086</v>
      </c>
      <c r="BK47" s="128"/>
      <c r="BL47" s="4" t="s">
        <v>11</v>
      </c>
      <c r="BM47" s="139">
        <f>BM36*BM$42</f>
        <v>540.36801073252616</v>
      </c>
      <c r="BN47" s="139">
        <f t="shared" ref="BN47:BP47" si="68">BN36*BN$42</f>
        <v>0</v>
      </c>
      <c r="BO47" s="139">
        <f t="shared" si="68"/>
        <v>1450.3263109284105</v>
      </c>
      <c r="BP47" s="139">
        <f t="shared" si="68"/>
        <v>1038.453639773292</v>
      </c>
      <c r="BQ47" s="120">
        <f>BQ36</f>
        <v>3044.1735794193137</v>
      </c>
      <c r="BR47" s="165">
        <f>SUM(BM47:BP47)</f>
        <v>3029.1479614342288</v>
      </c>
      <c r="BS47" s="129">
        <f>BQ47/BR47</f>
        <v>1.0049603446831863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704.34293471386025</v>
      </c>
      <c r="G48" s="139">
        <f t="shared" si="69"/>
        <v>507.29407219249288</v>
      </c>
      <c r="H48" s="139">
        <f t="shared" si="69"/>
        <v>646.73106823567628</v>
      </c>
      <c r="I48" s="120">
        <f>I37</f>
        <v>2050</v>
      </c>
      <c r="J48" s="165">
        <f>SUM(E48:H48)</f>
        <v>1858.3680751420295</v>
      </c>
      <c r="K48" s="129">
        <f>I48/J48</f>
        <v>1.1031183904960942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269.18685929450243</v>
      </c>
      <c r="Q48" s="139">
        <f t="shared" si="70"/>
        <v>842.89706063558413</v>
      </c>
      <c r="R48" s="139">
        <f t="shared" si="70"/>
        <v>936.62180120448556</v>
      </c>
      <c r="S48" s="120">
        <f>S37</f>
        <v>2186.7465511512801</v>
      </c>
      <c r="T48" s="165">
        <f>SUM(O48:R48)</f>
        <v>2048.7057211345718</v>
      </c>
      <c r="U48" s="129">
        <f>S48/T48</f>
        <v>1.0673795306923151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272.30167861238851</v>
      </c>
      <c r="AA48" s="139">
        <f t="shared" si="71"/>
        <v>843.50039309842168</v>
      </c>
      <c r="AB48" s="139">
        <f t="shared" si="71"/>
        <v>937.41713134416079</v>
      </c>
      <c r="AC48" s="120">
        <f>AC37</f>
        <v>2333.9408020800124</v>
      </c>
      <c r="AD48" s="165">
        <f>SUM(Y48:AB48)</f>
        <v>2053.2192030549709</v>
      </c>
      <c r="AE48" s="129">
        <f>AC48/AD48</f>
        <v>1.1367226639062005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312.48651966021112</v>
      </c>
      <c r="AK48" s="139">
        <f t="shared" si="72"/>
        <v>955.78659253907563</v>
      </c>
      <c r="AL48" s="139">
        <f t="shared" si="72"/>
        <v>1063.4713099703129</v>
      </c>
      <c r="AM48" s="120">
        <f>AM37</f>
        <v>2492.3840399622668</v>
      </c>
      <c r="AN48" s="165">
        <f>SUM(AI48:AL48)</f>
        <v>2331.7444221695996</v>
      </c>
      <c r="AO48" s="129">
        <f>AM48/AN48</f>
        <v>1.0688924636273809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363.1171354617166</v>
      </c>
      <c r="BE48" s="139">
        <f t="shared" si="73"/>
        <v>1086.2597849096571</v>
      </c>
      <c r="BF48" s="139">
        <f t="shared" si="73"/>
        <v>1210.3029872007805</v>
      </c>
      <c r="BG48" s="120">
        <f>BG37</f>
        <v>2846.535435076155</v>
      </c>
      <c r="BH48" s="165">
        <f>SUM(BC48:BF48)</f>
        <v>2659.6799075721542</v>
      </c>
      <c r="BI48" s="129">
        <f>BG48/BH48</f>
        <v>1.0702548930689064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415.25203622922953</v>
      </c>
      <c r="BO48" s="139">
        <f t="shared" si="74"/>
        <v>1229.0780747351</v>
      </c>
      <c r="BP48" s="139">
        <f t="shared" si="74"/>
        <v>1370.3885810537513</v>
      </c>
      <c r="BQ48" s="120">
        <f>BQ37</f>
        <v>3044.1735794193137</v>
      </c>
      <c r="BR48" s="165">
        <f>SUM(BM48:BP48)</f>
        <v>3014.7186920180811</v>
      </c>
      <c r="BS48" s="129">
        <f>BQ48/BR48</f>
        <v>1.0097703601597121</v>
      </c>
    </row>
    <row r="49" spans="3:71" x14ac:dyDescent="0.3">
      <c r="C49" s="128"/>
      <c r="D49" s="4" t="s">
        <v>13</v>
      </c>
      <c r="E49" s="139">
        <f t="shared" ref="E49:H49" si="75">E38*E$42</f>
        <v>602.61524890426153</v>
      </c>
      <c r="F49" s="139">
        <f t="shared" si="75"/>
        <v>591.91404832989144</v>
      </c>
      <c r="G49" s="139">
        <f t="shared" si="75"/>
        <v>17.635353044343766</v>
      </c>
      <c r="H49" s="139">
        <f t="shared" si="75"/>
        <v>0</v>
      </c>
      <c r="I49" s="120">
        <f>I38</f>
        <v>1054</v>
      </c>
      <c r="J49" s="165">
        <f>SUM(E49:H49)</f>
        <v>1212.1646502784968</v>
      </c>
      <c r="K49" s="129">
        <f>I49/J49</f>
        <v>0.8695188395057073</v>
      </c>
      <c r="L49" s="150"/>
      <c r="M49" s="128"/>
      <c r="N49" s="4" t="s">
        <v>13</v>
      </c>
      <c r="O49" s="139">
        <f t="shared" ref="O49:R49" si="76">O38*O$42</f>
        <v>542.51090313965074</v>
      </c>
      <c r="P49" s="139">
        <f t="shared" si="76"/>
        <v>620.81873672187203</v>
      </c>
      <c r="Q49" s="139">
        <f t="shared" si="76"/>
        <v>80.414688770893918</v>
      </c>
      <c r="R49" s="139">
        <f t="shared" si="76"/>
        <v>0</v>
      </c>
      <c r="S49" s="120">
        <f>S38</f>
        <v>1112.9834646689119</v>
      </c>
      <c r="T49" s="165">
        <f>SUM(O49:R49)</f>
        <v>1243.7443286324167</v>
      </c>
      <c r="U49" s="129">
        <f>S49/T49</f>
        <v>0.8948651576105795</v>
      </c>
      <c r="W49" s="128"/>
      <c r="X49" s="4" t="s">
        <v>13</v>
      </c>
      <c r="Y49" s="139">
        <f t="shared" ref="Y49:AB49" si="77">Y38*Y$42</f>
        <v>539.9265218302902</v>
      </c>
      <c r="Z49" s="139">
        <f t="shared" si="77"/>
        <v>618.60497221937726</v>
      </c>
      <c r="AA49" s="139">
        <f t="shared" si="77"/>
        <v>79.268066117258485</v>
      </c>
      <c r="AB49" s="139">
        <f t="shared" si="77"/>
        <v>0</v>
      </c>
      <c r="AC49" s="120">
        <f>AC38</f>
        <v>1176.364579366546</v>
      </c>
      <c r="AD49" s="165">
        <f>SUM(Y49:AB49)</f>
        <v>1237.7995601669259</v>
      </c>
      <c r="AE49" s="129">
        <f>AC49/AD49</f>
        <v>0.95036758553049172</v>
      </c>
      <c r="AG49" s="128"/>
      <c r="AH49" s="4" t="s">
        <v>13</v>
      </c>
      <c r="AI49" s="139">
        <f t="shared" ref="AI49:AL49" si="78">AI38*AI$42</f>
        <v>608.27673748689176</v>
      </c>
      <c r="AJ49" s="139">
        <f t="shared" si="78"/>
        <v>699.52334431010502</v>
      </c>
      <c r="AK49" s="139">
        <f t="shared" si="78"/>
        <v>88.507840592015555</v>
      </c>
      <c r="AL49" s="139">
        <f t="shared" si="78"/>
        <v>0</v>
      </c>
      <c r="AM49" s="120">
        <f>AM38</f>
        <v>1244.4750082359867</v>
      </c>
      <c r="AN49" s="165">
        <f>SUM(AI49:AL49)</f>
        <v>1396.3079223890124</v>
      </c>
      <c r="AO49" s="129">
        <f>AM49/AN49</f>
        <v>0.89126115255920968</v>
      </c>
      <c r="BA49" s="128"/>
      <c r="BB49" s="4" t="s">
        <v>13</v>
      </c>
      <c r="BC49" s="139">
        <f t="shared" ref="BC49:BF49" si="79">BC38*BC$42</f>
        <v>684.30296218475951</v>
      </c>
      <c r="BD49" s="139">
        <f t="shared" si="79"/>
        <v>790.4481598654221</v>
      </c>
      <c r="BE49" s="139">
        <f t="shared" si="79"/>
        <v>97.816075939754256</v>
      </c>
      <c r="BF49" s="139">
        <f t="shared" si="79"/>
        <v>0</v>
      </c>
      <c r="BG49" s="120">
        <f>BG38</f>
        <v>1396.3384616119097</v>
      </c>
      <c r="BH49" s="165">
        <f>SUM(BC49:BF49)</f>
        <v>1572.5671979899357</v>
      </c>
      <c r="BI49" s="129">
        <f>BG49/BH49</f>
        <v>0.88793564014098569</v>
      </c>
      <c r="BK49" s="128"/>
      <c r="BL49" s="4" t="s">
        <v>13</v>
      </c>
      <c r="BM49" s="139">
        <f t="shared" ref="BM49:BP49" si="80">BM38*BM$42</f>
        <v>770.64031945647844</v>
      </c>
      <c r="BN49" s="139">
        <f t="shared" si="80"/>
        <v>891.98942169972463</v>
      </c>
      <c r="BO49" s="139">
        <f t="shared" si="80"/>
        <v>109.21374271737568</v>
      </c>
      <c r="BP49" s="139">
        <f t="shared" si="80"/>
        <v>0</v>
      </c>
      <c r="BQ49" s="120">
        <f>BQ38</f>
        <v>1480.8887406556896</v>
      </c>
      <c r="BR49" s="165">
        <f>SUM(BM49:BP49)</f>
        <v>1771.8434838735789</v>
      </c>
      <c r="BS49" s="129">
        <f>BQ49/BR49</f>
        <v>0.83578981672703501</v>
      </c>
    </row>
    <row r="50" spans="3:71" x14ac:dyDescent="0.3">
      <c r="C50" s="128"/>
      <c r="D50" s="4" t="s">
        <v>14</v>
      </c>
      <c r="E50" s="139">
        <f t="shared" ref="E50:H50" si="81">E39*E$42</f>
        <v>492.79001404204615</v>
      </c>
      <c r="F50" s="139">
        <f t="shared" si="81"/>
        <v>753.74301695624843</v>
      </c>
      <c r="G50" s="139">
        <f t="shared" si="81"/>
        <v>0</v>
      </c>
      <c r="H50" s="139">
        <f t="shared" si="81"/>
        <v>28.122568422336862</v>
      </c>
      <c r="I50" s="120">
        <f>I39</f>
        <v>1108</v>
      </c>
      <c r="J50" s="165">
        <f>SUM(E50:H50)</f>
        <v>1274.6555994206315</v>
      </c>
      <c r="K50" s="129">
        <f>I50/J50</f>
        <v>0.86925440919383923</v>
      </c>
      <c r="L50" s="150"/>
      <c r="M50" s="128"/>
      <c r="N50" s="4" t="s">
        <v>14</v>
      </c>
      <c r="O50" s="139">
        <f t="shared" ref="O50:R50" si="82">O39*O$42</f>
        <v>431.2374965309059</v>
      </c>
      <c r="P50" s="139">
        <f t="shared" si="82"/>
        <v>768.4502100078679</v>
      </c>
      <c r="Q50" s="139">
        <f t="shared" si="82"/>
        <v>0</v>
      </c>
      <c r="R50" s="139">
        <f t="shared" si="82"/>
        <v>108.64713012981976</v>
      </c>
      <c r="S50" s="120">
        <f>S39</f>
        <v>1172.7332381057306</v>
      </c>
      <c r="T50" s="165">
        <f>SUM(O50:R50)</f>
        <v>1308.3348366685937</v>
      </c>
      <c r="U50" s="129">
        <f>S50/T50</f>
        <v>0.89635558515880787</v>
      </c>
      <c r="W50" s="128"/>
      <c r="X50" s="4" t="s">
        <v>14</v>
      </c>
      <c r="Y50" s="139">
        <f t="shared" ref="Y50:AB50" si="83">Y39*Y$42</f>
        <v>430.2140405907063</v>
      </c>
      <c r="Z50" s="139">
        <f t="shared" si="83"/>
        <v>767.54915519247663</v>
      </c>
      <c r="AA50" s="139">
        <f t="shared" si="83"/>
        <v>0</v>
      </c>
      <c r="AB50" s="139">
        <f t="shared" si="83"/>
        <v>107.36948845063185</v>
      </c>
      <c r="AC50" s="120">
        <f>AC39</f>
        <v>1242.3889058947407</v>
      </c>
      <c r="AD50" s="165">
        <f>SUM(Y50:AB50)</f>
        <v>1305.1326842338149</v>
      </c>
      <c r="AE50" s="129">
        <f>AC50/AD50</f>
        <v>0.95192536429665131</v>
      </c>
      <c r="AG50" s="128"/>
      <c r="AH50" s="4" t="s">
        <v>14</v>
      </c>
      <c r="AI50" s="139">
        <f t="shared" ref="AI50:AL50" si="84">AI39*AI$42</f>
        <v>485.67011520480406</v>
      </c>
      <c r="AJ50" s="139">
        <f t="shared" si="84"/>
        <v>869.73161619309258</v>
      </c>
      <c r="AK50" s="139">
        <f t="shared" si="84"/>
        <v>0</v>
      </c>
      <c r="AL50" s="139">
        <f t="shared" si="84"/>
        <v>120.2740311647306</v>
      </c>
      <c r="AM50" s="120">
        <f>AM39</f>
        <v>1317.3433265123847</v>
      </c>
      <c r="AN50" s="165">
        <f>SUM(AI50:AL50)</f>
        <v>1475.6757625626271</v>
      </c>
      <c r="AO50" s="129">
        <f>AM50/AN50</f>
        <v>0.89270513207096003</v>
      </c>
      <c r="BA50" s="128"/>
      <c r="BB50" s="4" t="s">
        <v>14</v>
      </c>
      <c r="BC50" s="139">
        <f t="shared" ref="BC50:BF50" si="85">BC39*BC$42</f>
        <v>548.77448581142426</v>
      </c>
      <c r="BD50" s="139">
        <f t="shared" si="85"/>
        <v>987.10137506517856</v>
      </c>
      <c r="BE50" s="139">
        <f t="shared" si="85"/>
        <v>0</v>
      </c>
      <c r="BF50" s="139">
        <f t="shared" si="85"/>
        <v>133.69071220264274</v>
      </c>
      <c r="BG50" s="120">
        <f>BG39</f>
        <v>1484.8003122791824</v>
      </c>
      <c r="BH50" s="165">
        <f>SUM(BC50:BF50)</f>
        <v>1669.5665730792457</v>
      </c>
      <c r="BI50" s="129">
        <f>BG50/BH50</f>
        <v>0.88933279823679523</v>
      </c>
      <c r="BK50" s="128"/>
      <c r="BL50" s="4" t="s">
        <v>14</v>
      </c>
      <c r="BM50" s="139">
        <f t="shared" ref="BM50:BP50" si="86">BM39*BM$42</f>
        <v>619.35009801091951</v>
      </c>
      <c r="BN50" s="139">
        <f t="shared" si="86"/>
        <v>1116.315769877534</v>
      </c>
      <c r="BO50" s="139">
        <f t="shared" si="86"/>
        <v>0</v>
      </c>
      <c r="BP50" s="139">
        <f t="shared" si="86"/>
        <v>149.69632506814534</v>
      </c>
      <c r="BQ50" s="120">
        <f>BQ39</f>
        <v>1578.2089508716722</v>
      </c>
      <c r="BR50" s="165">
        <f>SUM(BM50:BP50)</f>
        <v>1885.3621929565988</v>
      </c>
      <c r="BS50" s="129">
        <f>BQ50/BR50</f>
        <v>0.83708528619466316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1053.9999999999998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1503.1992104315084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2465.8588575838148</v>
      </c>
      <c r="BF52" s="165">
        <f>SUM(BF47:BF50)</f>
        <v>2261.1261015821306</v>
      </c>
      <c r="BI52" s="129"/>
      <c r="BK52" s="128"/>
      <c r="BL52" s="120" t="s">
        <v>195</v>
      </c>
      <c r="BM52" s="165">
        <f>SUM(BM47:BM50)</f>
        <v>1930.358428199924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1.0000000000000002</v>
      </c>
      <c r="H53" s="120">
        <f>H51/H52</f>
        <v>1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1.0000000000000002</v>
      </c>
      <c r="AJ53" s="120">
        <f>AJ51/AJ52</f>
        <v>1.0000000000000002</v>
      </c>
      <c r="AK53" s="120">
        <f>AK51/AK52</f>
        <v>1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1</v>
      </c>
      <c r="BF53" s="120">
        <f>BF51/BF52</f>
        <v>1.0000000000000002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1</v>
      </c>
      <c r="BO53" s="120">
        <f>BO51/BO52</f>
        <v>1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1020.9240878073758</v>
      </c>
      <c r="F58" s="139">
        <f t="shared" ref="F58:H58" si="87">F47*$K47</f>
        <v>0</v>
      </c>
      <c r="G58" s="139">
        <f t="shared" si="87"/>
        <v>565.83267533290996</v>
      </c>
      <c r="H58" s="139">
        <f t="shared" si="87"/>
        <v>463.24323685971422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376.34872409105446</v>
      </c>
      <c r="P58" s="139">
        <f t="shared" ref="P58:R58" si="88">P47*$U47</f>
        <v>0</v>
      </c>
      <c r="Q58" s="139">
        <f t="shared" si="88"/>
        <v>1056.4960894099781</v>
      </c>
      <c r="R58" s="139">
        <f t="shared" si="88"/>
        <v>753.90173765024701</v>
      </c>
      <c r="S58" s="120">
        <f>S47</f>
        <v>2186.7465511512801</v>
      </c>
      <c r="T58" s="165">
        <f>SUM(O58:R58)</f>
        <v>2186.7465511512796</v>
      </c>
      <c r="U58" s="129">
        <f>S58/T58</f>
        <v>1.0000000000000002</v>
      </c>
      <c r="AG58" s="128"/>
      <c r="AH58" s="4" t="s">
        <v>11</v>
      </c>
      <c r="AI58" s="139">
        <f>AI47*$AO47</f>
        <v>435.3716319334618</v>
      </c>
      <c r="AJ58" s="139">
        <f t="shared" ref="AJ58:AL58" si="89">AJ47*$AO47</f>
        <v>0</v>
      </c>
      <c r="AK58" s="139">
        <f t="shared" si="89"/>
        <v>1199.751208569802</v>
      </c>
      <c r="AL58" s="139">
        <f t="shared" si="89"/>
        <v>857.26119945900314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504.3336495712648</v>
      </c>
      <c r="BD58" s="139">
        <f t="shared" ref="BD58:BF58" si="90">BD47*$BI47</f>
        <v>0</v>
      </c>
      <c r="BE58" s="139">
        <f t="shared" si="90"/>
        <v>1365.3069258894934</v>
      </c>
      <c r="BF58" s="139">
        <f t="shared" si="90"/>
        <v>976.89485961539685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543.04842232152714</v>
      </c>
      <c r="BN58" s="139">
        <f t="shared" ref="BN58:BP58" si="91">BN47*$BS47</f>
        <v>0</v>
      </c>
      <c r="BO58" s="139">
        <f t="shared" si="91"/>
        <v>1457.5204293337094</v>
      </c>
      <c r="BP58" s="139">
        <f t="shared" si="91"/>
        <v>1043.6047277640769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776.97364449884901</v>
      </c>
      <c r="G59" s="139">
        <f t="shared" si="92"/>
        <v>559.60542042519216</v>
      </c>
      <c r="H59" s="139">
        <f t="shared" si="92"/>
        <v>713.42093507595882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287.32454354230424</v>
      </c>
      <c r="Q59" s="139">
        <f t="shared" si="93"/>
        <v>899.69106900314159</v>
      </c>
      <c r="R59" s="139">
        <f t="shared" si="93"/>
        <v>999.73093860583458</v>
      </c>
      <c r="S59" s="120">
        <f>S48</f>
        <v>2186.7465511512801</v>
      </c>
      <c r="T59" s="165">
        <f>SUM(O59:R59)</f>
        <v>2186.7465511512805</v>
      </c>
      <c r="U59" s="129">
        <f>S59/T59</f>
        <v>0.99999999999999978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334.01448584994904</v>
      </c>
      <c r="AK59" s="139">
        <f t="shared" si="94"/>
        <v>1021.6330856011122</v>
      </c>
      <c r="AL59" s="139">
        <f t="shared" si="94"/>
        <v>1136.7364685112057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388.6278909850671</v>
      </c>
      <c r="BE59" s="139">
        <f t="shared" si="95"/>
        <v>1162.5748499435383</v>
      </c>
      <c r="BF59" s="139">
        <f t="shared" si="95"/>
        <v>1295.3326941475493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419.3091981802429</v>
      </c>
      <c r="BO59" s="139">
        <f t="shared" si="96"/>
        <v>1241.0866101896675</v>
      </c>
      <c r="BP59" s="139">
        <f t="shared" si="96"/>
        <v>1383.7777710494033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523.98531189567643</v>
      </c>
      <c r="F60" s="139">
        <f t="shared" si="97"/>
        <v>514.68041639093235</v>
      </c>
      <c r="G60" s="139">
        <f t="shared" si="97"/>
        <v>15.334271713391233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485.47410484352139</v>
      </c>
      <c r="P60" s="139">
        <f t="shared" si="98"/>
        <v>555.54905668421884</v>
      </c>
      <c r="Q60" s="139">
        <f t="shared" si="98"/>
        <v>71.960303141171678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542.13342612752297</v>
      </c>
      <c r="AJ60" s="139">
        <f t="shared" si="99"/>
        <v>623.45798209189707</v>
      </c>
      <c r="AK60" s="139">
        <f t="shared" si="99"/>
        <v>78.883600016566589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607.61698877789718</v>
      </c>
      <c r="BD60" s="139">
        <f t="shared" si="100"/>
        <v>701.86709282836773</v>
      </c>
      <c r="BE60" s="139">
        <f t="shared" si="100"/>
        <v>86.85438000564497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1396.3384616119099</v>
      </c>
      <c r="BI60" s="129">
        <f>BG60/BH60</f>
        <v>0.99999999999999989</v>
      </c>
      <c r="BK60" s="128"/>
      <c r="BL60" s="4" t="s">
        <v>13</v>
      </c>
      <c r="BM60" s="139">
        <f t="shared" ref="BM60:BP60" si="101">BM49*$BS49</f>
        <v>644.09333136099383</v>
      </c>
      <c r="BN60" s="139">
        <f t="shared" si="101"/>
        <v>745.5156752848668</v>
      </c>
      <c r="BO60" s="139">
        <f t="shared" si="101"/>
        <v>91.279734009828971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428.35989251274259</v>
      </c>
      <c r="F61" s="139">
        <f t="shared" si="102"/>
        <v>655.19444088828561</v>
      </c>
      <c r="G61" s="139">
        <f t="shared" si="102"/>
        <v>0</v>
      </c>
      <c r="H61" s="139">
        <f t="shared" si="102"/>
        <v>24.445666598971748</v>
      </c>
      <c r="I61" s="120">
        <f>I50</f>
        <v>1108</v>
      </c>
      <c r="J61" s="165">
        <f>SUM(E61:H61)</f>
        <v>1107.9999999999998</v>
      </c>
      <c r="K61" s="129">
        <f>I61/J61</f>
        <v>1.0000000000000002</v>
      </c>
      <c r="M61" s="128"/>
      <c r="N61" s="4" t="s">
        <v>14</v>
      </c>
      <c r="O61" s="139">
        <f t="shared" ref="O61:R61" si="103">O50*$U50</f>
        <v>386.54213854537954</v>
      </c>
      <c r="P61" s="139">
        <f t="shared" si="103"/>
        <v>688.8046376570112</v>
      </c>
      <c r="Q61" s="139">
        <f t="shared" si="103"/>
        <v>0</v>
      </c>
      <c r="R61" s="139">
        <f t="shared" si="103"/>
        <v>97.386461903339736</v>
      </c>
      <c r="S61" s="120">
        <f>S50</f>
        <v>1172.7332381057306</v>
      </c>
      <c r="T61" s="165">
        <f>SUM(O61:R61)</f>
        <v>1172.7332381057304</v>
      </c>
      <c r="U61" s="129">
        <f>S61/T61</f>
        <v>1.0000000000000002</v>
      </c>
      <c r="AG61" s="128"/>
      <c r="AH61" s="4" t="s">
        <v>14</v>
      </c>
      <c r="AI61" s="139">
        <f t="shared" ref="AI61:AL61" si="104">AI50*$AO50</f>
        <v>433.56020433682301</v>
      </c>
      <c r="AJ61" s="139">
        <f t="shared" si="104"/>
        <v>776.41387729994426</v>
      </c>
      <c r="AK61" s="139">
        <f t="shared" si="104"/>
        <v>0</v>
      </c>
      <c r="AL61" s="139">
        <f t="shared" si="104"/>
        <v>107.3692448756176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488.04314906763244</v>
      </c>
      <c r="BD61" s="139">
        <f t="shared" si="105"/>
        <v>877.86162803010359</v>
      </c>
      <c r="BE61" s="139">
        <f t="shared" si="105"/>
        <v>0</v>
      </c>
      <c r="BF61" s="139">
        <f t="shared" si="105"/>
        <v>118.89553518144633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518.44885404816318</v>
      </c>
      <c r="BN61" s="139">
        <f t="shared" si="106"/>
        <v>934.45150571155125</v>
      </c>
      <c r="BO61" s="139">
        <f t="shared" si="106"/>
        <v>0</v>
      </c>
      <c r="BP61" s="139">
        <f t="shared" si="106"/>
        <v>125.30859111195777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1973.2692922157948</v>
      </c>
      <c r="F63" s="165">
        <f>SUM(F58:F61)</f>
        <v>1946.8485017780667</v>
      </c>
      <c r="G63" s="165">
        <f>SUM(G58:G61)</f>
        <v>1140.7723674714932</v>
      </c>
      <c r="H63" s="165">
        <f>SUM(H58:H61)</f>
        <v>1201.1098385346447</v>
      </c>
      <c r="K63" s="129"/>
      <c r="M63" s="128"/>
      <c r="N63" s="120" t="s">
        <v>195</v>
      </c>
      <c r="O63" s="165">
        <f>SUM(O58:O61)</f>
        <v>1248.3649674799553</v>
      </c>
      <c r="P63" s="165">
        <f>SUM(P58:P61)</f>
        <v>1531.6782378835342</v>
      </c>
      <c r="Q63" s="165">
        <f>SUM(Q58:Q61)</f>
        <v>2028.1474615542913</v>
      </c>
      <c r="R63" s="165">
        <f>SUM(R58:R61)</f>
        <v>1851.0191381594213</v>
      </c>
      <c r="U63" s="129"/>
      <c r="AG63" s="128"/>
      <c r="AH63" s="120" t="s">
        <v>195</v>
      </c>
      <c r="AI63" s="165">
        <f>SUM(AI58:AI61)</f>
        <v>1411.0652623978078</v>
      </c>
      <c r="AJ63" s="165">
        <f>SUM(AJ58:AJ61)</f>
        <v>1733.8863452417904</v>
      </c>
      <c r="AK63" s="165">
        <f>SUM(AK58:AK61)</f>
        <v>2300.2678941874806</v>
      </c>
      <c r="AL63" s="165">
        <f>SUM(AL58:AL61)</f>
        <v>2101.3669128458264</v>
      </c>
      <c r="AO63" s="129"/>
      <c r="BA63" s="128"/>
      <c r="BB63" s="120" t="s">
        <v>195</v>
      </c>
      <c r="BC63" s="165">
        <f>SUM(BC58:BC61)</f>
        <v>1599.9937874167945</v>
      </c>
      <c r="BD63" s="165">
        <f>SUM(BD58:BD61)</f>
        <v>1968.3566118435383</v>
      </c>
      <c r="BE63" s="165">
        <f>SUM(BE58:BE61)</f>
        <v>2614.7361558386765</v>
      </c>
      <c r="BF63" s="165">
        <f>SUM(BF58:BF61)</f>
        <v>2391.1230889443923</v>
      </c>
      <c r="BI63" s="129"/>
      <c r="BK63" s="128"/>
      <c r="BL63" s="120" t="s">
        <v>195</v>
      </c>
      <c r="BM63" s="165">
        <f>SUM(BM58:BM61)</f>
        <v>1705.5906077306843</v>
      </c>
      <c r="BN63" s="165">
        <f>SUM(BN58:BN61)</f>
        <v>2099.2763791766611</v>
      </c>
      <c r="BO63" s="165">
        <f>SUM(BO58:BO61)</f>
        <v>2789.886773533206</v>
      </c>
      <c r="BP63" s="165">
        <f>SUM(BP58:BP61)</f>
        <v>2552.6910899254381</v>
      </c>
      <c r="BS63" s="129"/>
    </row>
    <row r="64" spans="3:71" x14ac:dyDescent="0.3">
      <c r="C64" s="128"/>
      <c r="D64" s="120" t="s">
        <v>194</v>
      </c>
      <c r="E64" s="120">
        <f>E62/E63</f>
        <v>1.0388850665679006</v>
      </c>
      <c r="F64" s="120">
        <f>F62/F63</f>
        <v>1.0529838341954829</v>
      </c>
      <c r="G64" s="120">
        <f>G62/G63</f>
        <v>0.92393542309950671</v>
      </c>
      <c r="H64" s="120">
        <f>H62/H63</f>
        <v>0.92248016330609794</v>
      </c>
      <c r="K64" s="129"/>
      <c r="M64" s="128"/>
      <c r="N64" s="120" t="s">
        <v>194</v>
      </c>
      <c r="O64" s="120">
        <f>O62/O63</f>
        <v>1.0638014038817374</v>
      </c>
      <c r="P64" s="120">
        <f>P62/P63</f>
        <v>1.0827703658673697</v>
      </c>
      <c r="Q64" s="120">
        <f>Q62/Q63</f>
        <v>0.94559743243921823</v>
      </c>
      <c r="R64" s="120">
        <f>R62/R63</f>
        <v>0.94808882612752488</v>
      </c>
      <c r="U64" s="129"/>
      <c r="AG64" s="128"/>
      <c r="AH64" s="120" t="s">
        <v>194</v>
      </c>
      <c r="AI64" s="120">
        <f>AI62/AI63</f>
        <v>1.0652938956750579</v>
      </c>
      <c r="AJ64" s="120">
        <f>AJ62/AJ63</f>
        <v>1.0852738331594625</v>
      </c>
      <c r="AK64" s="120">
        <f>AK62/AK63</f>
        <v>0.94426779903781299</v>
      </c>
      <c r="AL64" s="120">
        <f>AL62/AL63</f>
        <v>0.94680125125878123</v>
      </c>
      <c r="AO64" s="129"/>
      <c r="BA64" s="128"/>
      <c r="BB64" s="120" t="s">
        <v>194</v>
      </c>
      <c r="BC64" s="120">
        <f>BC62/BC63</f>
        <v>1.0666029005277549</v>
      </c>
      <c r="BD64" s="120">
        <f>BD62/BD63</f>
        <v>1.0875400613445727</v>
      </c>
      <c r="BE64" s="120">
        <f>BE62/BE63</f>
        <v>0.94306220995857637</v>
      </c>
      <c r="BF64" s="120">
        <f>BF62/BF63</f>
        <v>0.94563350253137701</v>
      </c>
      <c r="BI64" s="129"/>
      <c r="BK64" s="128"/>
      <c r="BL64" s="120" t="s">
        <v>194</v>
      </c>
      <c r="BM64" s="120">
        <f>BM62/BM63</f>
        <v>1.1317829844104836</v>
      </c>
      <c r="BN64" s="120">
        <f>BN62/BN63</f>
        <v>1.1544726801322895</v>
      </c>
      <c r="BO64" s="120">
        <f>BO62/BO63</f>
        <v>0.99954527002158122</v>
      </c>
      <c r="BP64" s="120">
        <f>BP62/BP63</f>
        <v>1.0022907025424379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1060.6227889225388</v>
      </c>
      <c r="F69" s="139">
        <f t="shared" ref="F69:H69" si="107">F58*F$64</f>
        <v>0</v>
      </c>
      <c r="G69" s="139">
        <f t="shared" si="107"/>
        <v>522.79285228723802</v>
      </c>
      <c r="H69" s="139">
        <f t="shared" si="107"/>
        <v>427.33269678879458</v>
      </c>
      <c r="I69" s="120">
        <f>I58</f>
        <v>2050</v>
      </c>
      <c r="J69" s="165">
        <f>SUM(E69:H69)</f>
        <v>2010.7483379985715</v>
      </c>
      <c r="K69" s="129">
        <f>I69/J69</f>
        <v>1.0195209222654378</v>
      </c>
      <c r="M69" s="128"/>
      <c r="N69" s="4" t="s">
        <v>11</v>
      </c>
      <c r="O69" s="139">
        <f>O58*O$64</f>
        <v>400.36030103716439</v>
      </c>
      <c r="P69" s="139">
        <f t="shared" ref="P69:R69" si="108">P58*P$64</f>
        <v>0</v>
      </c>
      <c r="Q69" s="139">
        <f t="shared" si="108"/>
        <v>999.01998952815006</v>
      </c>
      <c r="R69" s="139">
        <f t="shared" si="108"/>
        <v>714.76581346432397</v>
      </c>
      <c r="S69" s="120">
        <f>S58</f>
        <v>2186.7465511512801</v>
      </c>
      <c r="T69" s="165">
        <f>SUM(O69:R69)</f>
        <v>2114.1461040296385</v>
      </c>
      <c r="U69" s="129">
        <f>S69/T69</f>
        <v>1.0343403168698997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818.14068725323614</v>
      </c>
      <c r="G70" s="139">
        <f t="shared" si="109"/>
        <v>517.03927088932721</v>
      </c>
      <c r="H70" s="139">
        <f t="shared" si="109"/>
        <v>658.11666069485955</v>
      </c>
      <c r="I70" s="120">
        <f>I59</f>
        <v>2050</v>
      </c>
      <c r="J70" s="165">
        <f>SUM(E70:H70)</f>
        <v>1993.296618837423</v>
      </c>
      <c r="K70" s="129">
        <f>I70/J70</f>
        <v>1.0284470362447355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311.10650113397577</v>
      </c>
      <c r="Q70" s="139">
        <f t="shared" si="110"/>
        <v>850.74556483786625</v>
      </c>
      <c r="R70" s="139">
        <f t="shared" si="110"/>
        <v>947.8337320261744</v>
      </c>
      <c r="S70" s="120">
        <f>S59</f>
        <v>2186.7465511512801</v>
      </c>
      <c r="T70" s="165">
        <f>SUM(O70:R70)</f>
        <v>2109.6857979980164</v>
      </c>
      <c r="U70" s="129">
        <f>S70/T70</f>
        <v>1.0365271232457414</v>
      </c>
    </row>
    <row r="71" spans="3:21" x14ac:dyDescent="0.3">
      <c r="C71" s="128"/>
      <c r="D71" s="4" t="s">
        <v>13</v>
      </c>
      <c r="E71" s="139">
        <f t="shared" ref="E71:H71" si="111">E60*E$64</f>
        <v>544.36051562934199</v>
      </c>
      <c r="F71" s="139">
        <f t="shared" si="111"/>
        <v>541.95015823665165</v>
      </c>
      <c r="G71" s="139">
        <f t="shared" si="111"/>
        <v>14.167876823434927</v>
      </c>
      <c r="H71" s="139">
        <f t="shared" si="111"/>
        <v>0</v>
      </c>
      <c r="I71" s="120">
        <f>I60</f>
        <v>1054</v>
      </c>
      <c r="J71" s="165">
        <f>SUM(E71:H71)</f>
        <v>1100.4785506894284</v>
      </c>
      <c r="K71" s="129">
        <f>I71/J71</f>
        <v>0.957765146208156</v>
      </c>
      <c r="M71" s="128"/>
      <c r="N71" s="4" t="s">
        <v>13</v>
      </c>
      <c r="O71" s="139">
        <f t="shared" ref="O71:R71" si="112">O60*O$64</f>
        <v>516.44803428076784</v>
      </c>
      <c r="P71" s="139">
        <f t="shared" si="112"/>
        <v>601.53205536324378</v>
      </c>
      <c r="Q71" s="139">
        <f t="shared" si="112"/>
        <v>68.045477887839752</v>
      </c>
      <c r="R71" s="139">
        <f t="shared" si="112"/>
        <v>0</v>
      </c>
      <c r="S71" s="120">
        <f>S60</f>
        <v>1112.9834646689119</v>
      </c>
      <c r="T71" s="165">
        <f>SUM(O71:R71)</f>
        <v>1186.0255675318513</v>
      </c>
      <c r="U71" s="129">
        <f>S71/T71</f>
        <v>0.9384143943752058</v>
      </c>
    </row>
    <row r="72" spans="3:21" x14ac:dyDescent="0.3">
      <c r="C72" s="128"/>
      <c r="D72" s="4" t="s">
        <v>14</v>
      </c>
      <c r="E72" s="139">
        <f t="shared" ref="E72:H72" si="113">E61*E$64</f>
        <v>445.01669544811932</v>
      </c>
      <c r="F72" s="139">
        <f t="shared" si="113"/>
        <v>689.90915451011267</v>
      </c>
      <c r="G72" s="139">
        <f t="shared" si="113"/>
        <v>0</v>
      </c>
      <c r="H72" s="139">
        <f t="shared" si="113"/>
        <v>22.550642516345881</v>
      </c>
      <c r="I72" s="120">
        <f>I61</f>
        <v>1108</v>
      </c>
      <c r="J72" s="165">
        <f>SUM(E72:H72)</f>
        <v>1157.476492474578</v>
      </c>
      <c r="K72" s="129">
        <f>I72/J72</f>
        <v>0.95725486193779896</v>
      </c>
      <c r="M72" s="128"/>
      <c r="N72" s="4" t="s">
        <v>14</v>
      </c>
      <c r="O72" s="139">
        <f t="shared" ref="O72:R72" si="114">O61*O$64</f>
        <v>411.20406964402378</v>
      </c>
      <c r="P72" s="139">
        <f t="shared" si="114"/>
        <v>745.81724952702302</v>
      </c>
      <c r="Q72" s="139">
        <f t="shared" si="114"/>
        <v>0</v>
      </c>
      <c r="R72" s="139">
        <f t="shared" si="114"/>
        <v>92.331016346650287</v>
      </c>
      <c r="S72" s="120">
        <f>S61</f>
        <v>1172.7332381057306</v>
      </c>
      <c r="T72" s="165">
        <f>SUM(O72:R72)</f>
        <v>1249.3523355176972</v>
      </c>
      <c r="U72" s="129">
        <f>S72/T72</f>
        <v>0.93867294658698686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2050.0000000000005</v>
      </c>
      <c r="G74" s="165">
        <f>SUM(G69:G72)</f>
        <v>1054.0000000000002</v>
      </c>
      <c r="H74" s="165">
        <f>SUM(H69:H72)</f>
        <v>1108.0000000000002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0.99999999999999978</v>
      </c>
      <c r="G75" s="120">
        <f>G73/G74</f>
        <v>0.99999999999999978</v>
      </c>
      <c r="H75" s="120">
        <f>H73/H74</f>
        <v>0.99999999999999978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1081.3271239380474</v>
      </c>
      <c r="F80" s="139">
        <f t="shared" ref="F80:H80" si="115">F69*$K69</f>
        <v>0</v>
      </c>
      <c r="G80" s="139">
        <f t="shared" si="115"/>
        <v>532.99825091766365</v>
      </c>
      <c r="H80" s="139">
        <f t="shared" si="115"/>
        <v>435.67462514428854</v>
      </c>
      <c r="I80" s="120">
        <f>I69</f>
        <v>2050</v>
      </c>
      <c r="J80" s="165">
        <f>SUM(E80:H80)</f>
        <v>2049.9999999999995</v>
      </c>
      <c r="K80" s="129">
        <f>I80/J80</f>
        <v>1.0000000000000002</v>
      </c>
      <c r="M80" s="128"/>
      <c r="N80" s="4" t="s">
        <v>11</v>
      </c>
      <c r="O80" s="139">
        <f>O69*$U69</f>
        <v>414.10880063690905</v>
      </c>
      <c r="P80" s="139">
        <f t="shared" ref="P80:R80" si="116">P69*$U69</f>
        <v>0</v>
      </c>
      <c r="Q80" s="139">
        <f t="shared" si="116"/>
        <v>1033.3266525279107</v>
      </c>
      <c r="R80" s="139">
        <f t="shared" si="116"/>
        <v>739.31109798646048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841.41436503682178</v>
      </c>
      <c r="G81" s="139">
        <f t="shared" si="117"/>
        <v>531.7475057682675</v>
      </c>
      <c r="H81" s="139">
        <f t="shared" si="117"/>
        <v>676.83812919491049</v>
      </c>
      <c r="I81" s="120">
        <f>I70</f>
        <v>2050</v>
      </c>
      <c r="J81" s="165">
        <f>SUM(E81:H81)</f>
        <v>2049.9999999999995</v>
      </c>
      <c r="K81" s="129">
        <f>I81/J81</f>
        <v>1.0000000000000002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322.47032664344789</v>
      </c>
      <c r="Q81" s="139">
        <f t="shared" si="118"/>
        <v>881.82085293546686</v>
      </c>
      <c r="R81" s="139">
        <f t="shared" si="118"/>
        <v>982.45537157236549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521.36952884168397</v>
      </c>
      <c r="F82" s="139">
        <f t="shared" si="119"/>
        <v>519.06097254105998</v>
      </c>
      <c r="G82" s="139">
        <f t="shared" si="119"/>
        <v>13.569498617256297</v>
      </c>
      <c r="H82" s="139">
        <f t="shared" si="119"/>
        <v>0</v>
      </c>
      <c r="I82" s="120">
        <f>I71</f>
        <v>1054</v>
      </c>
      <c r="J82" s="165">
        <f>SUM(E82:H82)</f>
        <v>1054.0000000000002</v>
      </c>
      <c r="K82" s="129">
        <f>I82/J82</f>
        <v>0.99999999999999978</v>
      </c>
      <c r="M82" s="128"/>
      <c r="N82" s="4" t="s">
        <v>13</v>
      </c>
      <c r="O82" s="139">
        <f t="shared" ref="O82:R82" si="120">O71*$U71</f>
        <v>484.64226931585227</v>
      </c>
      <c r="P82" s="139">
        <f t="shared" si="120"/>
        <v>564.48633943097116</v>
      </c>
      <c r="Q82" s="139">
        <f t="shared" si="120"/>
        <v>63.854855922088596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425.99439536120497</v>
      </c>
      <c r="F83" s="139">
        <f t="shared" si="121"/>
        <v>660.4188924502015</v>
      </c>
      <c r="G83" s="139">
        <f t="shared" si="121"/>
        <v>0</v>
      </c>
      <c r="H83" s="139">
        <f t="shared" si="121"/>
        <v>21.586712188593335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385.98613570131636</v>
      </c>
      <c r="P83" s="139">
        <f t="shared" si="122"/>
        <v>700.07847522893269</v>
      </c>
      <c r="Q83" s="139">
        <f t="shared" si="122"/>
        <v>0</v>
      </c>
      <c r="R83" s="139">
        <f t="shared" si="122"/>
        <v>86.668627175481475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2028.6910481409363</v>
      </c>
      <c r="F85" s="165">
        <f>SUM(F80:F83)</f>
        <v>2020.8942300280833</v>
      </c>
      <c r="G85" s="165">
        <f>SUM(G80:G83)</f>
        <v>1078.3152553031875</v>
      </c>
      <c r="H85" s="165">
        <f>SUM(H80:H83)</f>
        <v>1134.0994665277924</v>
      </c>
      <c r="K85" s="129"/>
      <c r="M85" s="128"/>
      <c r="N85" s="120" t="s">
        <v>195</v>
      </c>
      <c r="O85" s="165">
        <f>SUM(O80:O83)</f>
        <v>1284.7372056540776</v>
      </c>
      <c r="P85" s="165">
        <f>SUM(P80:P83)</f>
        <v>1587.0351413033518</v>
      </c>
      <c r="Q85" s="165">
        <f>SUM(Q80:Q83)</f>
        <v>1979.002361385466</v>
      </c>
      <c r="R85" s="165">
        <f>SUM(R80:R83)</f>
        <v>1808.4350967343075</v>
      </c>
      <c r="U85" s="129"/>
    </row>
    <row r="86" spans="3:21" x14ac:dyDescent="0.3">
      <c r="C86" s="128"/>
      <c r="D86" s="120" t="s">
        <v>194</v>
      </c>
      <c r="E86" s="120">
        <f>E84/E85</f>
        <v>1.0105037935069467</v>
      </c>
      <c r="F86" s="120">
        <f>F84/F85</f>
        <v>1.0144024212348373</v>
      </c>
      <c r="G86" s="120">
        <f>G84/G85</f>
        <v>0.97745069896432946</v>
      </c>
      <c r="H86" s="120">
        <f>H84/H85</f>
        <v>0.9769866159908358</v>
      </c>
      <c r="K86" s="129"/>
      <c r="M86" s="128"/>
      <c r="N86" s="120" t="s">
        <v>194</v>
      </c>
      <c r="O86" s="120">
        <f>O84/O85</f>
        <v>1.0336840866111965</v>
      </c>
      <c r="P86" s="120">
        <f>P84/P85</f>
        <v>1.0450025729501091</v>
      </c>
      <c r="Q86" s="120">
        <f>Q84/Q85</f>
        <v>0.96907970888484896</v>
      </c>
      <c r="R86" s="120">
        <f>R84/R85</f>
        <v>0.97041390371499758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1092.6851607613532</v>
      </c>
      <c r="F91" s="139">
        <f t="shared" ref="F91:H91" si="123">F80*F$86</f>
        <v>0</v>
      </c>
      <c r="G91" s="139">
        <f t="shared" si="123"/>
        <v>520.97951290623541</v>
      </c>
      <c r="H91" s="139">
        <f t="shared" si="123"/>
        <v>425.64827769279435</v>
      </c>
      <c r="I91" s="120">
        <f>I80</f>
        <v>2050</v>
      </c>
      <c r="J91" s="165">
        <f>SUM(E91:H91)</f>
        <v>2039.3129513603831</v>
      </c>
      <c r="K91" s="129">
        <f>I91/J91</f>
        <v>1.0052405142783445</v>
      </c>
      <c r="M91" s="128"/>
      <c r="N91" s="4" t="s">
        <v>11</v>
      </c>
      <c r="O91" s="139">
        <f>O80*O$86</f>
        <v>428.05767734402139</v>
      </c>
      <c r="P91" s="139">
        <f t="shared" ref="P91:R91" si="124">P80*P$86</f>
        <v>0</v>
      </c>
      <c r="Q91" s="139">
        <f t="shared" si="124"/>
        <v>1001.3758916147032</v>
      </c>
      <c r="R91" s="139">
        <f t="shared" si="124"/>
        <v>717.4377686568622</v>
      </c>
      <c r="S91" s="120">
        <f>S80</f>
        <v>2186.7465511512801</v>
      </c>
      <c r="T91" s="165">
        <f>SUM(O91:R91)</f>
        <v>2146.871337615587</v>
      </c>
      <c r="U91" s="129">
        <f>S91/T91</f>
        <v>1.0185736391543521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853.53276915512527</v>
      </c>
      <c r="G92" s="139">
        <f t="shared" si="125"/>
        <v>519.75697118573191</v>
      </c>
      <c r="H92" s="139">
        <f t="shared" si="125"/>
        <v>661.26179341570378</v>
      </c>
      <c r="I92" s="120">
        <f>I81</f>
        <v>2050</v>
      </c>
      <c r="J92" s="165">
        <f>SUM(E92:H92)</f>
        <v>2034.551533756561</v>
      </c>
      <c r="K92" s="129">
        <f>I92/J92</f>
        <v>1.0075930572350336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336.98232104246517</v>
      </c>
      <c r="Q92" s="139">
        <f t="shared" si="126"/>
        <v>854.55469545129142</v>
      </c>
      <c r="R92" s="139">
        <f t="shared" si="126"/>
        <v>953.38835235330771</v>
      </c>
      <c r="S92" s="120">
        <f>S81</f>
        <v>2186.7465511512801</v>
      </c>
      <c r="T92" s="165">
        <f>SUM(O92:R92)</f>
        <v>2144.9253688470644</v>
      </c>
      <c r="U92" s="129">
        <f>S92/T92</f>
        <v>1.0194977330734334</v>
      </c>
    </row>
    <row r="93" spans="3:21" x14ac:dyDescent="0.3">
      <c r="C93" s="128"/>
      <c r="D93" s="4" t="s">
        <v>13</v>
      </c>
      <c r="E93" s="139">
        <f t="shared" ref="E93:H93" si="127">E82*E$86</f>
        <v>526.84588671345114</v>
      </c>
      <c r="F93" s="139">
        <f t="shared" si="127"/>
        <v>526.53670731416059</v>
      </c>
      <c r="G93" s="139">
        <f t="shared" si="127"/>
        <v>13.263515908032669</v>
      </c>
      <c r="H93" s="139">
        <f t="shared" si="127"/>
        <v>0</v>
      </c>
      <c r="I93" s="120">
        <f>I82</f>
        <v>1054</v>
      </c>
      <c r="J93" s="165">
        <f>SUM(E93:H93)</f>
        <v>1066.6461099356443</v>
      </c>
      <c r="K93" s="129">
        <f>I93/J93</f>
        <v>0.98814404344810547</v>
      </c>
      <c r="M93" s="128"/>
      <c r="N93" s="4" t="s">
        <v>13</v>
      </c>
      <c r="O93" s="139">
        <f t="shared" ref="O93:R93" si="128">O82*O$86</f>
        <v>500.96700149093425</v>
      </c>
      <c r="P93" s="139">
        <f t="shared" si="128"/>
        <v>589.88967710055351</v>
      </c>
      <c r="Q93" s="139">
        <f t="shared" si="128"/>
        <v>61.880445187861589</v>
      </c>
      <c r="R93" s="139">
        <f t="shared" si="128"/>
        <v>0</v>
      </c>
      <c r="S93" s="120">
        <f>S82</f>
        <v>1112.9834646689119</v>
      </c>
      <c r="T93" s="165">
        <f>SUM(O93:R93)</f>
        <v>1152.7371237793493</v>
      </c>
      <c r="U93" s="129">
        <f>S93/T93</f>
        <v>0.96551368192246501</v>
      </c>
    </row>
    <row r="94" spans="3:21" x14ac:dyDescent="0.3">
      <c r="C94" s="128"/>
      <c r="D94" s="4" t="s">
        <v>14</v>
      </c>
      <c r="E94" s="139">
        <f t="shared" ref="E94:H94" si="129">E83*E$86</f>
        <v>430.46895252519568</v>
      </c>
      <c r="F94" s="139">
        <f t="shared" si="129"/>
        <v>669.93052353071403</v>
      </c>
      <c r="G94" s="139">
        <f t="shared" si="129"/>
        <v>0</v>
      </c>
      <c r="H94" s="139">
        <f t="shared" si="129"/>
        <v>21.089928891501931</v>
      </c>
      <c r="I94" s="120">
        <f>I83</f>
        <v>1108</v>
      </c>
      <c r="J94" s="165">
        <f>SUM(E94:H94)</f>
        <v>1121.4894049474117</v>
      </c>
      <c r="K94" s="129">
        <f>I94/J94</f>
        <v>0.98797188373969147</v>
      </c>
      <c r="M94" s="128"/>
      <c r="N94" s="4" t="s">
        <v>14</v>
      </c>
      <c r="O94" s="139">
        <f t="shared" ref="O94:R94" si="130">O83*O$86</f>
        <v>398.98772612700054</v>
      </c>
      <c r="P94" s="139">
        <f t="shared" si="130"/>
        <v>731.58380788122395</v>
      </c>
      <c r="Q94" s="139">
        <f t="shared" si="130"/>
        <v>0</v>
      </c>
      <c r="R94" s="139">
        <f t="shared" si="130"/>
        <v>84.104440826978703</v>
      </c>
      <c r="S94" s="120">
        <f>S83</f>
        <v>1172.7332381057306</v>
      </c>
      <c r="T94" s="165">
        <f>SUM(O94:R94)</f>
        <v>1214.6759748352033</v>
      </c>
      <c r="U94" s="129">
        <f>S94/T94</f>
        <v>0.96547002031948226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1053.9999999999998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1917.8110322538562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1.0000000000000002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0.99999999999999989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1098.4113929480582</v>
      </c>
      <c r="F102" s="139">
        <f t="shared" ref="F102:H102" si="131">F91*$K91</f>
        <v>0</v>
      </c>
      <c r="G102" s="139">
        <f t="shared" si="131"/>
        <v>523.70971348234548</v>
      </c>
      <c r="H102" s="139">
        <f t="shared" si="131"/>
        <v>427.87889356959619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436.00826618025928</v>
      </c>
      <c r="P102" s="139">
        <f t="shared" ref="P102:R102" si="132">P91*$U91</f>
        <v>0</v>
      </c>
      <c r="Q102" s="139">
        <f t="shared" si="132"/>
        <v>1019.9750860834222</v>
      </c>
      <c r="R102" s="139">
        <f t="shared" si="132"/>
        <v>730.76319888759826</v>
      </c>
      <c r="S102" s="120">
        <f>S91</f>
        <v>2186.7465511512801</v>
      </c>
      <c r="T102" s="165">
        <f>SUM(O102:R102)</f>
        <v>2186.7465511512796</v>
      </c>
      <c r="U102" s="129">
        <f>S102/T102</f>
        <v>1.0000000000000002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860.01369232329682</v>
      </c>
      <c r="G103" s="139">
        <f t="shared" si="133"/>
        <v>523.70351561625284</v>
      </c>
      <c r="H103" s="139">
        <f t="shared" si="133"/>
        <v>666.28279206045011</v>
      </c>
      <c r="I103" s="120">
        <f>I92</f>
        <v>2050</v>
      </c>
      <c r="J103" s="165">
        <f>SUM(E103:H103)</f>
        <v>2049.9999999999995</v>
      </c>
      <c r="K103" s="129">
        <f>I103/J103</f>
        <v>1.0000000000000002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343.55271238861718</v>
      </c>
      <c r="Q103" s="139">
        <f t="shared" si="134"/>
        <v>871.21657479984981</v>
      </c>
      <c r="R103" s="139">
        <f t="shared" si="134"/>
        <v>971.97726396281291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520.59962477103215</v>
      </c>
      <c r="F104" s="139">
        <f t="shared" si="135"/>
        <v>520.2941109892663</v>
      </c>
      <c r="G104" s="139">
        <f t="shared" si="135"/>
        <v>13.106264239701671</v>
      </c>
      <c r="H104" s="139">
        <f t="shared" si="135"/>
        <v>0</v>
      </c>
      <c r="I104" s="120">
        <f>I93</f>
        <v>1054</v>
      </c>
      <c r="J104" s="165">
        <f>SUM(E104:H104)</f>
        <v>1054.0000000000002</v>
      </c>
      <c r="K104" s="129">
        <f>I104/J104</f>
        <v>0.99999999999999978</v>
      </c>
      <c r="M104" s="128"/>
      <c r="N104" s="4" t="s">
        <v>13</v>
      </c>
      <c r="O104" s="139">
        <f t="shared" ref="O104:R104" si="136">O93*$U93</f>
        <v>483.69049413116892</v>
      </c>
      <c r="P104" s="139">
        <f t="shared" si="136"/>
        <v>569.5465540654094</v>
      </c>
      <c r="Q104" s="139">
        <f t="shared" si="136"/>
        <v>59.746416472333522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425.29122191776941</v>
      </c>
      <c r="F105" s="139">
        <f t="shared" si="137"/>
        <v>661.87252130735726</v>
      </c>
      <c r="G105" s="139">
        <f t="shared" si="137"/>
        <v>0</v>
      </c>
      <c r="H105" s="139">
        <f t="shared" si="137"/>
        <v>20.836256774873306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385.21068805105921</v>
      </c>
      <c r="P105" s="139">
        <f t="shared" si="138"/>
        <v>706.32223386048952</v>
      </c>
      <c r="Q105" s="139">
        <f t="shared" si="138"/>
        <v>0</v>
      </c>
      <c r="R105" s="139">
        <f t="shared" si="138"/>
        <v>81.200316194181823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2044.3022396368599</v>
      </c>
      <c r="F107" s="165">
        <f>SUM(F102:F105)</f>
        <v>2042.1803246199202</v>
      </c>
      <c r="G107" s="165">
        <f>SUM(G102:G105)</f>
        <v>1060.5194933383</v>
      </c>
      <c r="H107" s="165">
        <f>SUM(H102:H105)</f>
        <v>1114.9979424049197</v>
      </c>
      <c r="K107" s="129"/>
      <c r="M107" s="128"/>
      <c r="N107" s="120" t="s">
        <v>195</v>
      </c>
      <c r="O107" s="165">
        <f>SUM(O102:O105)</f>
        <v>1304.9094483624874</v>
      </c>
      <c r="P107" s="165">
        <f>SUM(P102:P105)</f>
        <v>1619.4215003145159</v>
      </c>
      <c r="Q107" s="165">
        <f>SUM(Q102:Q105)</f>
        <v>1950.9380773556056</v>
      </c>
      <c r="R107" s="165">
        <f>SUM(R102:R105)</f>
        <v>1783.940779044593</v>
      </c>
      <c r="U107" s="129"/>
    </row>
    <row r="108" spans="3:21" x14ac:dyDescent="0.3">
      <c r="C108" s="128"/>
      <c r="D108" s="120" t="s">
        <v>194</v>
      </c>
      <c r="E108" s="120">
        <f>E106/E107</f>
        <v>1.0027871418680989</v>
      </c>
      <c r="F108" s="120">
        <f>F106/F107</f>
        <v>1.0038290817347557</v>
      </c>
      <c r="G108" s="120">
        <f>G106/G107</f>
        <v>0.99385254737960738</v>
      </c>
      <c r="H108" s="120">
        <f>H106/H107</f>
        <v>0.9937238068889831</v>
      </c>
      <c r="K108" s="129"/>
      <c r="M108" s="128"/>
      <c r="N108" s="120" t="s">
        <v>194</v>
      </c>
      <c r="O108" s="120">
        <f>O106/O107</f>
        <v>1.0177046435125903</v>
      </c>
      <c r="P108" s="120">
        <f>P106/P107</f>
        <v>1.0241038578913184</v>
      </c>
      <c r="Q108" s="120">
        <f>Q106/Q107</f>
        <v>0.98301994026040451</v>
      </c>
      <c r="R108" s="120">
        <f>R106/R107</f>
        <v>0.98373812766196134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1101.4728213297406</v>
      </c>
      <c r="F113" s="139">
        <f t="shared" ref="F113:H113" si="139">F102*F$108</f>
        <v>0</v>
      </c>
      <c r="G113" s="139">
        <f t="shared" si="139"/>
        <v>520.49023283187341</v>
      </c>
      <c r="H113" s="139">
        <f t="shared" si="139"/>
        <v>425.19344300542514</v>
      </c>
      <c r="I113" s="120">
        <f>I102</f>
        <v>2050</v>
      </c>
      <c r="J113" s="165">
        <f>SUM(E113:H113)</f>
        <v>2047.1564971670391</v>
      </c>
      <c r="K113" s="129">
        <f>I113/J113</f>
        <v>1.0013890012008833</v>
      </c>
      <c r="M113" s="128"/>
      <c r="N113" s="4" t="s">
        <v>11</v>
      </c>
      <c r="O113" s="139">
        <f>O102*O$108</f>
        <v>443.72763710152333</v>
      </c>
      <c r="P113" s="139">
        <f t="shared" ref="P113:R113" si="140">P102*P$108</f>
        <v>0</v>
      </c>
      <c r="Q113" s="139">
        <f t="shared" si="140"/>
        <v>1002.6558481888267</v>
      </c>
      <c r="R113" s="139">
        <f t="shared" si="140"/>
        <v>718.87962103795144</v>
      </c>
      <c r="S113" s="120">
        <f>S102</f>
        <v>2186.7465511512801</v>
      </c>
      <c r="T113" s="165">
        <f>SUM(O113:R113)</f>
        <v>2165.2631063283015</v>
      </c>
      <c r="U113" s="129">
        <f>S113/T113</f>
        <v>1.0099218634262921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863.30675504421174</v>
      </c>
      <c r="G114" s="139">
        <f t="shared" si="141"/>
        <v>520.48407306686886</v>
      </c>
      <c r="H114" s="139">
        <f t="shared" si="141"/>
        <v>662.10107259093115</v>
      </c>
      <c r="I114" s="120">
        <f>I103</f>
        <v>2050</v>
      </c>
      <c r="J114" s="165">
        <f>SUM(E114:H114)</f>
        <v>2045.8919007020118</v>
      </c>
      <c r="K114" s="129">
        <f>I114/J114</f>
        <v>1.0020079747598485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351.83365814620942</v>
      </c>
      <c r="Q114" s="139">
        <f t="shared" si="142"/>
        <v>856.42326531362255</v>
      </c>
      <c r="R114" s="139">
        <f t="shared" si="142"/>
        <v>956.1710937807735</v>
      </c>
      <c r="S114" s="120">
        <f>S103</f>
        <v>2186.7465511512801</v>
      </c>
      <c r="T114" s="165">
        <f>SUM(O114:R114)</f>
        <v>2164.4280172406056</v>
      </c>
      <c r="U114" s="129">
        <f>S114/T114</f>
        <v>1.0103115158983795</v>
      </c>
    </row>
    <row r="115" spans="3:71" x14ac:dyDescent="0.3">
      <c r="C115" s="128"/>
      <c r="D115" s="4" t="s">
        <v>13</v>
      </c>
      <c r="E115" s="139">
        <f t="shared" ref="E115:H115" si="143">E104*E$108</f>
        <v>522.05060978174811</v>
      </c>
      <c r="F115" s="139">
        <f t="shared" si="143"/>
        <v>522.28635966635625</v>
      </c>
      <c r="G115" s="139">
        <f t="shared" si="143"/>
        <v>13.025694101257759</v>
      </c>
      <c r="H115" s="139">
        <f t="shared" si="143"/>
        <v>0</v>
      </c>
      <c r="I115" s="120">
        <f>I104</f>
        <v>1054</v>
      </c>
      <c r="J115" s="165">
        <f>SUM(E115:H115)</f>
        <v>1057.3626635493622</v>
      </c>
      <c r="K115" s="129">
        <f>I115/J115</f>
        <v>0.99681976329855038</v>
      </c>
      <c r="M115" s="128"/>
      <c r="N115" s="4" t="s">
        <v>13</v>
      </c>
      <c r="O115" s="139">
        <f t="shared" ref="O115:R115" si="144">O104*O$108</f>
        <v>492.25406190018992</v>
      </c>
      <c r="P115" s="139">
        <f t="shared" si="144"/>
        <v>583.27482326709207</v>
      </c>
      <c r="Q115" s="139">
        <f t="shared" si="144"/>
        <v>58.731918751406546</v>
      </c>
      <c r="R115" s="139">
        <f t="shared" si="144"/>
        <v>0</v>
      </c>
      <c r="S115" s="120">
        <f>S104</f>
        <v>1112.9834646689119</v>
      </c>
      <c r="T115" s="165">
        <f>SUM(O115:R115)</f>
        <v>1134.2608039186885</v>
      </c>
      <c r="U115" s="129">
        <f>S115/T115</f>
        <v>0.98124122849324702</v>
      </c>
    </row>
    <row r="116" spans="3:71" x14ac:dyDescent="0.3">
      <c r="C116" s="128"/>
      <c r="D116" s="4" t="s">
        <v>14</v>
      </c>
      <c r="E116" s="139">
        <f t="shared" ref="E116:H116" si="145">E105*E$108</f>
        <v>426.47656888851139</v>
      </c>
      <c r="F116" s="139">
        <f t="shared" si="145"/>
        <v>664.40688528943201</v>
      </c>
      <c r="G116" s="139">
        <f t="shared" si="145"/>
        <v>0</v>
      </c>
      <c r="H116" s="139">
        <f t="shared" si="145"/>
        <v>20.705484403643467</v>
      </c>
      <c r="I116" s="120">
        <f>I105</f>
        <v>1108</v>
      </c>
      <c r="J116" s="165">
        <f>SUM(E116:H116)</f>
        <v>1111.5889385815867</v>
      </c>
      <c r="K116" s="129">
        <f>I116/J116</f>
        <v>0.99677134374315901</v>
      </c>
      <c r="M116" s="128"/>
      <c r="N116" s="4" t="s">
        <v>14</v>
      </c>
      <c r="O116" s="139">
        <f t="shared" ref="O116:R116" si="146">O105*O$108</f>
        <v>392.03070596024281</v>
      </c>
      <c r="P116" s="139">
        <f t="shared" si="146"/>
        <v>723.34732461094131</v>
      </c>
      <c r="Q116" s="139">
        <f t="shared" si="146"/>
        <v>0</v>
      </c>
      <c r="R116" s="139">
        <f t="shared" si="146"/>
        <v>79.879847018423661</v>
      </c>
      <c r="S116" s="120">
        <f>S105</f>
        <v>1172.7332381057306</v>
      </c>
      <c r="T116" s="165">
        <f>SUM(O116:R116)</f>
        <v>1195.2578775896077</v>
      </c>
      <c r="U116" s="129">
        <f>S116/T116</f>
        <v>0.98115499600027656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1054.0000000000002</v>
      </c>
      <c r="H118" s="165">
        <f>SUM(H113:H116)</f>
        <v>1107.9999999999995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1658.4558060242427</v>
      </c>
      <c r="Q118" s="165">
        <f>SUM(Q113:Q116)</f>
        <v>1917.8110322538557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0.99999999999999978</v>
      </c>
      <c r="H119" s="120">
        <f>H117/H118</f>
        <v>1.0000000000000004</v>
      </c>
      <c r="K119" s="129"/>
      <c r="M119" s="128"/>
      <c r="N119" s="120" t="s">
        <v>194</v>
      </c>
      <c r="O119" s="120">
        <f>O117/O118</f>
        <v>1</v>
      </c>
      <c r="P119" s="120">
        <f>P117/P118</f>
        <v>0.99999999999999989</v>
      </c>
      <c r="Q119" s="120">
        <f>Q117/Q118</f>
        <v>1.0000000000000002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1101.4728213297406</v>
      </c>
      <c r="F122" s="159">
        <f t="shared" si="148"/>
        <v>0</v>
      </c>
      <c r="G122" s="159">
        <f t="shared" si="148"/>
        <v>520.49023283187341</v>
      </c>
      <c r="H122" s="158">
        <f t="shared" si="148"/>
        <v>425.19344300542514</v>
      </c>
      <c r="N122" s="150"/>
      <c r="O122" s="160" t="str">
        <f>N36</f>
        <v>A</v>
      </c>
      <c r="P122" s="159">
        <f>O113</f>
        <v>443.72763710152333</v>
      </c>
      <c r="Q122" s="159">
        <f t="shared" ref="Q122:S122" si="149">P113</f>
        <v>0</v>
      </c>
      <c r="R122" s="159">
        <f t="shared" si="149"/>
        <v>1002.6558481888267</v>
      </c>
      <c r="S122" s="159">
        <f t="shared" si="149"/>
        <v>718.87962103795144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357.87184254095956</v>
      </c>
      <c r="AA122" s="159">
        <f t="shared" ref="AA122:AC122" si="150">Z47</f>
        <v>0</v>
      </c>
      <c r="AB122" s="159">
        <f t="shared" si="150"/>
        <v>995.04257303817576</v>
      </c>
      <c r="AC122" s="159">
        <f t="shared" si="150"/>
        <v>710.14394204235612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435.3716319334618</v>
      </c>
      <c r="AK122" s="159">
        <f t="shared" ref="AK122:AM122" si="151">AJ58</f>
        <v>0</v>
      </c>
      <c r="AL122" s="159">
        <f t="shared" si="151"/>
        <v>1199.751208569802</v>
      </c>
      <c r="AM122" s="159">
        <f t="shared" si="151"/>
        <v>857.26119945900314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390.66352622205795</v>
      </c>
      <c r="AU122" s="159">
        <f t="shared" si="147"/>
        <v>0</v>
      </c>
      <c r="AV122" s="159">
        <f t="shared" si="147"/>
        <v>1327.5430820611105</v>
      </c>
      <c r="AW122" s="158">
        <f t="shared" si="147"/>
        <v>944.73255651273746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504.3336495712648</v>
      </c>
      <c r="BE122" s="159">
        <f t="shared" ref="BE122:BG122" si="152">BD58</f>
        <v>0</v>
      </c>
      <c r="BF122" s="159">
        <f t="shared" si="152"/>
        <v>1365.3069258894934</v>
      </c>
      <c r="BG122" s="159">
        <f t="shared" si="152"/>
        <v>976.89485961539685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543.04842232152714</v>
      </c>
      <c r="BO122" s="159">
        <f t="shared" ref="BO122:BQ122" si="153">BN58</f>
        <v>0</v>
      </c>
      <c r="BP122" s="159">
        <f t="shared" si="153"/>
        <v>1457.5204293337094</v>
      </c>
      <c r="BQ122" s="159">
        <f t="shared" si="153"/>
        <v>1043.6047277640769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863.30675504421174</v>
      </c>
      <c r="G123" s="159">
        <f t="shared" si="148"/>
        <v>520.48407306686886</v>
      </c>
      <c r="H123" s="158">
        <f t="shared" si="148"/>
        <v>662.10107259093115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351.83365814620942</v>
      </c>
      <c r="R123" s="159">
        <f t="shared" si="154"/>
        <v>856.42326531362255</v>
      </c>
      <c r="S123" s="159">
        <f t="shared" si="154"/>
        <v>956.1710937807735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272.30167861238851</v>
      </c>
      <c r="AB123" s="159">
        <f t="shared" si="155"/>
        <v>843.50039309842168</v>
      </c>
      <c r="AC123" s="159">
        <f t="shared" si="155"/>
        <v>937.41713134416079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334.01448584994904</v>
      </c>
      <c r="AL123" s="159">
        <f t="shared" si="156"/>
        <v>1021.6330856011122</v>
      </c>
      <c r="AM123" s="159">
        <f t="shared" si="156"/>
        <v>1136.7364685112057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291.12847693342951</v>
      </c>
      <c r="AV123" s="159">
        <f t="shared" si="147"/>
        <v>1125.0610917791087</v>
      </c>
      <c r="AW123" s="158">
        <f t="shared" si="147"/>
        <v>1246.7495960833678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388.6278909850671</v>
      </c>
      <c r="BF123" s="159">
        <f t="shared" si="157"/>
        <v>1162.5748499435383</v>
      </c>
      <c r="BG123" s="159">
        <f t="shared" si="157"/>
        <v>1295.3326941475493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419.3091981802429</v>
      </c>
      <c r="BP123" s="159">
        <f t="shared" si="158"/>
        <v>1241.0866101896675</v>
      </c>
      <c r="BQ123" s="159">
        <f t="shared" si="158"/>
        <v>1383.7777710494033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522.05060978174811</v>
      </c>
      <c r="F124" s="159">
        <f t="shared" si="148"/>
        <v>522.28635966635625</v>
      </c>
      <c r="G124" s="159">
        <f t="shared" si="148"/>
        <v>13.025694101257759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492.25406190018992</v>
      </c>
      <c r="Q124" s="159">
        <f t="shared" si="159"/>
        <v>583.27482326709207</v>
      </c>
      <c r="R124" s="159">
        <f t="shared" si="159"/>
        <v>58.731918751406546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539.9265218302902</v>
      </c>
      <c r="AA124" s="159">
        <f t="shared" si="160"/>
        <v>618.60497221937726</v>
      </c>
      <c r="AB124" s="159">
        <f t="shared" si="160"/>
        <v>79.268066117258485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542.13342612752297</v>
      </c>
      <c r="AK124" s="159">
        <f t="shared" si="161"/>
        <v>623.45798209189707</v>
      </c>
      <c r="AL124" s="159">
        <f t="shared" si="161"/>
        <v>78.883600016566589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572.44119649544177</v>
      </c>
      <c r="AU124" s="159">
        <f t="shared" si="147"/>
        <v>642.51726875386089</v>
      </c>
      <c r="AV124" s="159">
        <f t="shared" si="147"/>
        <v>102.71316402468926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607.61698877789718</v>
      </c>
      <c r="BE124" s="159">
        <f t="shared" si="162"/>
        <v>701.86709282836773</v>
      </c>
      <c r="BF124" s="159">
        <f t="shared" si="162"/>
        <v>86.85438000564497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644.09333136099383</v>
      </c>
      <c r="BO124" s="159">
        <f t="shared" si="163"/>
        <v>745.5156752848668</v>
      </c>
      <c r="BP124" s="159">
        <f t="shared" si="163"/>
        <v>91.279734009828971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426.47656888851139</v>
      </c>
      <c r="F125" s="154">
        <f t="shared" si="148"/>
        <v>664.40688528943201</v>
      </c>
      <c r="G125" s="154">
        <f t="shared" si="148"/>
        <v>0</v>
      </c>
      <c r="H125" s="153">
        <f t="shared" si="148"/>
        <v>20.705484403643467</v>
      </c>
      <c r="N125" s="152"/>
      <c r="O125" s="155" t="str">
        <f>N39</f>
        <v>D</v>
      </c>
      <c r="P125" s="159">
        <f t="shared" ref="P125:S125" si="164">O116</f>
        <v>392.03070596024281</v>
      </c>
      <c r="Q125" s="159">
        <f t="shared" si="164"/>
        <v>723.34732461094131</v>
      </c>
      <c r="R125" s="159">
        <f t="shared" si="164"/>
        <v>0</v>
      </c>
      <c r="S125" s="159">
        <f t="shared" si="164"/>
        <v>79.879847018423661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430.2140405907063</v>
      </c>
      <c r="AA125" s="159">
        <f t="shared" si="165"/>
        <v>767.54915519247663</v>
      </c>
      <c r="AB125" s="159">
        <f t="shared" si="165"/>
        <v>0</v>
      </c>
      <c r="AC125" s="159">
        <f t="shared" si="165"/>
        <v>107.36948845063185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433.56020433682301</v>
      </c>
      <c r="AK125" s="159">
        <f t="shared" si="166"/>
        <v>776.41387729994426</v>
      </c>
      <c r="AL125" s="159">
        <f t="shared" si="166"/>
        <v>0</v>
      </c>
      <c r="AM125" s="159">
        <f t="shared" si="166"/>
        <v>107.3692448756176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458.0657498350194</v>
      </c>
      <c r="AU125" s="154">
        <f t="shared" si="147"/>
        <v>800.61664803079088</v>
      </c>
      <c r="AV125" s="154">
        <f t="shared" si="147"/>
        <v>0</v>
      </c>
      <c r="AW125" s="153">
        <f t="shared" si="147"/>
        <v>139.31929975800901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488.04314906763244</v>
      </c>
      <c r="BE125" s="159">
        <f t="shared" si="167"/>
        <v>877.86162803010359</v>
      </c>
      <c r="BF125" s="159">
        <f t="shared" si="167"/>
        <v>0</v>
      </c>
      <c r="BG125" s="159">
        <f t="shared" si="167"/>
        <v>118.89553518144633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518.44885404816318</v>
      </c>
      <c r="BO125" s="159">
        <f t="shared" si="168"/>
        <v>934.45150571155125</v>
      </c>
      <c r="BP125" s="159">
        <f t="shared" si="168"/>
        <v>0</v>
      </c>
      <c r="BQ125" s="159">
        <f t="shared" si="168"/>
        <v>125.30859111195777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9.5135911183624171E-86</v>
      </c>
      <c r="F134" s="130" t="e">
        <f t="shared" si="169"/>
        <v>#DIV/0!</v>
      </c>
      <c r="G134" s="148">
        <f t="shared" si="169"/>
        <v>520.49023283187341</v>
      </c>
      <c r="H134" s="148">
        <f t="shared" si="169"/>
        <v>425.19344300542514</v>
      </c>
      <c r="N134" s="130" t="s">
        <v>11</v>
      </c>
      <c r="O134" s="130">
        <f t="shared" ref="O134:R137" si="170">O129*P122</f>
        <v>3.8325442312818073E-86</v>
      </c>
      <c r="P134" s="130" t="e">
        <f t="shared" si="170"/>
        <v>#DIV/0!</v>
      </c>
      <c r="Q134" s="148">
        <f t="shared" si="170"/>
        <v>1002.6558481888267</v>
      </c>
      <c r="R134" s="148">
        <f t="shared" si="170"/>
        <v>718.87962103795144</v>
      </c>
      <c r="W134" s="130" t="s">
        <v>11</v>
      </c>
      <c r="X134" s="130">
        <f t="shared" ref="X134:AA137" si="171">X129*Z122</f>
        <v>3.0909944546788231E-86</v>
      </c>
      <c r="Y134" s="130" t="e">
        <f t="shared" si="171"/>
        <v>#DIV/0!</v>
      </c>
      <c r="Z134" s="148">
        <f t="shared" si="171"/>
        <v>995.04257303817576</v>
      </c>
      <c r="AA134" s="148">
        <f t="shared" si="171"/>
        <v>710.14394204235612</v>
      </c>
      <c r="AG134" s="130" t="s">
        <v>11</v>
      </c>
      <c r="AH134" s="130">
        <f t="shared" ref="AH134:AK137" si="172">AH129*AJ122</f>
        <v>3.760372122254287E-86</v>
      </c>
      <c r="AI134" s="130" t="e">
        <f t="shared" si="172"/>
        <v>#DIV/0!</v>
      </c>
      <c r="AJ134" s="148">
        <f t="shared" si="172"/>
        <v>1199.751208569802</v>
      </c>
      <c r="AK134" s="148">
        <f t="shared" si="172"/>
        <v>857.26119945900314</v>
      </c>
      <c r="AQ134" s="130" t="s">
        <v>11</v>
      </c>
      <c r="AR134" s="130">
        <f t="shared" ref="AR134:AU137" si="173">AR129*AT122</f>
        <v>3.3742212983952478E-86</v>
      </c>
      <c r="AS134" s="130" t="e">
        <f t="shared" si="173"/>
        <v>#DIV/0!</v>
      </c>
      <c r="AT134" s="148">
        <f t="shared" si="173"/>
        <v>1327.5430820611105</v>
      </c>
      <c r="AU134" s="148">
        <f t="shared" si="173"/>
        <v>944.73255651273746</v>
      </c>
      <c r="BA134" s="130" t="s">
        <v>11</v>
      </c>
      <c r="BB134" s="130">
        <f t="shared" ref="BB134:BE137" si="174">BB129*BD122</f>
        <v>4.3560077346803058E-86</v>
      </c>
      <c r="BC134" s="130" t="e">
        <f t="shared" si="174"/>
        <v>#DIV/0!</v>
      </c>
      <c r="BD134" s="148">
        <f t="shared" si="174"/>
        <v>1365.3069258894934</v>
      </c>
      <c r="BE134" s="148">
        <f t="shared" si="174"/>
        <v>976.89485961539685</v>
      </c>
      <c r="BK134" s="130" t="s">
        <v>11</v>
      </c>
      <c r="BL134" s="130">
        <f t="shared" ref="BL134:BO137" si="175">BL129*BN122</f>
        <v>4.6903932147883568E-86</v>
      </c>
      <c r="BM134" s="130" t="e">
        <f t="shared" si="175"/>
        <v>#DIV/0!</v>
      </c>
      <c r="BN134" s="148">
        <f t="shared" si="175"/>
        <v>1457.5204293337094</v>
      </c>
      <c r="BO134" s="148">
        <f t="shared" si="175"/>
        <v>1043.6047277640769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7.4565139676307784E-86</v>
      </c>
      <c r="G135" s="148">
        <f t="shared" si="169"/>
        <v>520.48407306686886</v>
      </c>
      <c r="H135" s="148">
        <f t="shared" si="169"/>
        <v>662.10107259093115</v>
      </c>
      <c r="N135" s="130" t="s">
        <v>12</v>
      </c>
      <c r="O135" s="130" t="e">
        <f t="shared" si="170"/>
        <v>#DIV/0!</v>
      </c>
      <c r="P135" s="130">
        <f t="shared" si="170"/>
        <v>3.0388417221587596E-86</v>
      </c>
      <c r="Q135" s="148">
        <f t="shared" si="170"/>
        <v>856.42326531362255</v>
      </c>
      <c r="R135" s="148">
        <f t="shared" si="170"/>
        <v>956.1710937807735</v>
      </c>
      <c r="W135" s="130" t="s">
        <v>12</v>
      </c>
      <c r="X135" s="130" t="e">
        <f t="shared" si="171"/>
        <v>#DIV/0!</v>
      </c>
      <c r="Y135" s="130">
        <f t="shared" si="171"/>
        <v>2.3519117140217444E-86</v>
      </c>
      <c r="Z135" s="148">
        <f t="shared" si="171"/>
        <v>843.50039309842168</v>
      </c>
      <c r="AA135" s="148">
        <f t="shared" si="171"/>
        <v>937.41713134416079</v>
      </c>
      <c r="AG135" s="130" t="s">
        <v>12</v>
      </c>
      <c r="AH135" s="130" t="e">
        <f t="shared" si="172"/>
        <v>#DIV/0!</v>
      </c>
      <c r="AI135" s="130">
        <f t="shared" si="172"/>
        <v>2.8849347750135584E-86</v>
      </c>
      <c r="AJ135" s="148">
        <f t="shared" si="172"/>
        <v>1021.6330856011122</v>
      </c>
      <c r="AK135" s="148">
        <f t="shared" si="172"/>
        <v>1136.7364685112057</v>
      </c>
      <c r="AQ135" s="130" t="s">
        <v>12</v>
      </c>
      <c r="AR135" s="130" t="e">
        <f t="shared" si="173"/>
        <v>#DIV/0!</v>
      </c>
      <c r="AS135" s="130">
        <f t="shared" si="173"/>
        <v>2.5145216829885927E-86</v>
      </c>
      <c r="AT135" s="148">
        <f t="shared" si="173"/>
        <v>1125.0610917791087</v>
      </c>
      <c r="AU135" s="148">
        <f t="shared" si="173"/>
        <v>1246.7495960833678</v>
      </c>
      <c r="BA135" s="130" t="s">
        <v>12</v>
      </c>
      <c r="BB135" s="130" t="e">
        <f t="shared" si="174"/>
        <v>#DIV/0!</v>
      </c>
      <c r="BC135" s="130">
        <f t="shared" si="174"/>
        <v>3.3566392020095352E-86</v>
      </c>
      <c r="BD135" s="148">
        <f t="shared" si="174"/>
        <v>1162.5748499435383</v>
      </c>
      <c r="BE135" s="148">
        <f t="shared" si="174"/>
        <v>1295.3326941475493</v>
      </c>
      <c r="BK135" s="130" t="s">
        <v>12</v>
      </c>
      <c r="BL135" s="130" t="e">
        <f t="shared" si="175"/>
        <v>#DIV/0!</v>
      </c>
      <c r="BM135" s="130">
        <f t="shared" si="175"/>
        <v>3.6216383976132844E-86</v>
      </c>
      <c r="BN135" s="148">
        <f t="shared" si="175"/>
        <v>1241.0866101896675</v>
      </c>
      <c r="BO135" s="148">
        <f t="shared" si="175"/>
        <v>1383.7777710494033</v>
      </c>
    </row>
    <row r="136" spans="4:67" x14ac:dyDescent="0.3">
      <c r="D136" s="130" t="s">
        <v>13</v>
      </c>
      <c r="E136" s="148">
        <f t="shared" si="169"/>
        <v>522.05060978174811</v>
      </c>
      <c r="F136" s="148">
        <f t="shared" si="169"/>
        <v>522.28635966635625</v>
      </c>
      <c r="G136" s="130">
        <f t="shared" si="169"/>
        <v>1.1250493458624713E-87</v>
      </c>
      <c r="H136" s="130" t="e">
        <f t="shared" si="169"/>
        <v>#DIV/0!</v>
      </c>
      <c r="N136" s="130" t="s">
        <v>13</v>
      </c>
      <c r="O136" s="148">
        <f t="shared" si="170"/>
        <v>492.25406190018992</v>
      </c>
      <c r="P136" s="148">
        <f t="shared" si="170"/>
        <v>583.27482326709207</v>
      </c>
      <c r="Q136" s="130">
        <f t="shared" si="170"/>
        <v>5.0727666609441893E-87</v>
      </c>
      <c r="R136" s="130" t="e">
        <f t="shared" si="170"/>
        <v>#DIV/0!</v>
      </c>
      <c r="W136" s="130" t="s">
        <v>13</v>
      </c>
      <c r="X136" s="148">
        <f t="shared" si="171"/>
        <v>539.9265218302902</v>
      </c>
      <c r="Y136" s="148">
        <f t="shared" si="171"/>
        <v>618.60497221937726</v>
      </c>
      <c r="Z136" s="130">
        <f t="shared" si="171"/>
        <v>6.846505471396993E-87</v>
      </c>
      <c r="AA136" s="130" t="e">
        <f t="shared" si="171"/>
        <v>#DIV/0!</v>
      </c>
      <c r="AG136" s="130" t="s">
        <v>13</v>
      </c>
      <c r="AH136" s="148">
        <f t="shared" si="172"/>
        <v>542.13342612752297</v>
      </c>
      <c r="AI136" s="148">
        <f t="shared" si="172"/>
        <v>623.45798209189707</v>
      </c>
      <c r="AJ136" s="130">
        <f t="shared" si="172"/>
        <v>6.8132985396413994E-87</v>
      </c>
      <c r="AK136" s="130" t="e">
        <f t="shared" si="172"/>
        <v>#DIV/0!</v>
      </c>
      <c r="AQ136" s="130" t="s">
        <v>13</v>
      </c>
      <c r="AR136" s="148">
        <f t="shared" si="173"/>
        <v>572.44119649544177</v>
      </c>
      <c r="AS136" s="148">
        <f t="shared" si="173"/>
        <v>642.51726875386089</v>
      </c>
      <c r="AT136" s="130">
        <f t="shared" si="173"/>
        <v>8.8714948392871579E-87</v>
      </c>
      <c r="AU136" s="130" t="e">
        <f t="shared" si="173"/>
        <v>#DIV/0!</v>
      </c>
      <c r="BA136" s="130" t="s">
        <v>13</v>
      </c>
      <c r="BB136" s="148">
        <f t="shared" si="174"/>
        <v>607.61698877789718</v>
      </c>
      <c r="BC136" s="148">
        <f t="shared" si="174"/>
        <v>701.86709282836773</v>
      </c>
      <c r="BD136" s="130">
        <f t="shared" si="174"/>
        <v>7.5017471353949573E-87</v>
      </c>
      <c r="BE136" s="130" t="e">
        <f t="shared" si="174"/>
        <v>#DIV/0!</v>
      </c>
      <c r="BK136" s="130" t="s">
        <v>13</v>
      </c>
      <c r="BL136" s="148">
        <f t="shared" si="175"/>
        <v>644.09333136099383</v>
      </c>
      <c r="BM136" s="148">
        <f t="shared" si="175"/>
        <v>745.5156752848668</v>
      </c>
      <c r="BN136" s="130">
        <f t="shared" si="175"/>
        <v>7.8839718052600615E-87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426.47656888851139</v>
      </c>
      <c r="F137" s="148">
        <f t="shared" si="169"/>
        <v>664.40688528943201</v>
      </c>
      <c r="G137" s="130" t="e">
        <f t="shared" si="169"/>
        <v>#DIV/0!</v>
      </c>
      <c r="H137" s="130">
        <f t="shared" si="169"/>
        <v>1.7883647123138991E-87</v>
      </c>
      <c r="N137" s="130" t="s">
        <v>14</v>
      </c>
      <c r="O137" s="148">
        <f t="shared" si="170"/>
        <v>392.03070596024281</v>
      </c>
      <c r="P137" s="148">
        <f t="shared" si="170"/>
        <v>723.34732461094131</v>
      </c>
      <c r="Q137" s="130" t="e">
        <f t="shared" si="170"/>
        <v>#DIV/0!</v>
      </c>
      <c r="R137" s="130">
        <f t="shared" si="170"/>
        <v>6.8993459340484672E-87</v>
      </c>
      <c r="W137" s="130" t="s">
        <v>14</v>
      </c>
      <c r="X137" s="148">
        <f t="shared" si="171"/>
        <v>430.2140405907063</v>
      </c>
      <c r="Y137" s="148">
        <f t="shared" si="171"/>
        <v>767.54915519247663</v>
      </c>
      <c r="Z137" s="130" t="e">
        <f t="shared" si="171"/>
        <v>#DIV/0!</v>
      </c>
      <c r="AA137" s="130">
        <f t="shared" si="171"/>
        <v>9.2736687817125612E-87</v>
      </c>
      <c r="AG137" s="130" t="s">
        <v>14</v>
      </c>
      <c r="AH137" s="148">
        <f t="shared" si="172"/>
        <v>433.56020433682301</v>
      </c>
      <c r="AI137" s="148">
        <f t="shared" si="172"/>
        <v>776.41387729994426</v>
      </c>
      <c r="AJ137" s="130" t="e">
        <f t="shared" si="172"/>
        <v>#DIV/0!</v>
      </c>
      <c r="AK137" s="130">
        <f t="shared" si="172"/>
        <v>9.2736477437618516E-87</v>
      </c>
      <c r="AQ137" s="130" t="s">
        <v>14</v>
      </c>
      <c r="AR137" s="148">
        <f t="shared" si="173"/>
        <v>458.0657498350194</v>
      </c>
      <c r="AS137" s="148">
        <f t="shared" si="173"/>
        <v>800.61664803079088</v>
      </c>
      <c r="AT137" s="130" t="e">
        <f t="shared" si="173"/>
        <v>#DIV/0!</v>
      </c>
      <c r="AU137" s="130">
        <f t="shared" si="173"/>
        <v>1.203322339986709E-86</v>
      </c>
      <c r="BA137" s="130" t="s">
        <v>14</v>
      </c>
      <c r="BB137" s="148">
        <f t="shared" si="174"/>
        <v>488.04314906763244</v>
      </c>
      <c r="BC137" s="148">
        <f t="shared" si="174"/>
        <v>877.86162803010359</v>
      </c>
      <c r="BD137" s="130" t="e">
        <f t="shared" si="174"/>
        <v>#DIV/0!</v>
      </c>
      <c r="BE137" s="130">
        <f t="shared" si="174"/>
        <v>1.026919126474331E-86</v>
      </c>
      <c r="BK137" s="130" t="s">
        <v>14</v>
      </c>
      <c r="BL137" s="148">
        <f t="shared" si="175"/>
        <v>518.44885404816318</v>
      </c>
      <c r="BM137" s="148">
        <f t="shared" si="175"/>
        <v>934.45150571155125</v>
      </c>
      <c r="BN137" s="130" t="e">
        <f t="shared" si="175"/>
        <v>#DIV/0!</v>
      </c>
      <c r="BO137" s="130">
        <f t="shared" si="175"/>
        <v>1.082309682428694E-86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4.2671962025548406E-71</v>
      </c>
      <c r="H140" s="130">
        <f>'Mode Choice Q'!O38</f>
        <v>6.7229542968878382E-69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1.0569636953156362E-48</v>
      </c>
      <c r="H141" s="130">
        <f>'Mode Choice Q'!O39</f>
        <v>9.5237105896025113E-49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4.2671962025548406E-71</v>
      </c>
      <c r="F142" s="130">
        <f>'Mode Choice Q'!M40</f>
        <v>1.0569636953156362E-48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6.7229542968878382E-69</v>
      </c>
      <c r="F143" s="130">
        <f>'Mode Choice Q'!M41</f>
        <v>9.5237105896025113E-49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7.59377541776657E-5</v>
      </c>
      <c r="F145" s="130" t="e">
        <f t="shared" si="176"/>
        <v>#DIV/0!</v>
      </c>
      <c r="G145" s="217">
        <f t="shared" si="176"/>
        <v>2.2210339450070552E-68</v>
      </c>
      <c r="H145" s="130">
        <f t="shared" si="176"/>
        <v>2.858556084661857E-66</v>
      </c>
      <c r="N145" s="130" t="s">
        <v>11</v>
      </c>
      <c r="O145" s="130">
        <f t="shared" ref="O145:R148" si="177">O140*P122</f>
        <v>3.0591476771413398E-5</v>
      </c>
      <c r="P145" s="130" t="e">
        <f t="shared" si="177"/>
        <v>#DIV/0!</v>
      </c>
      <c r="Q145" s="149">
        <f t="shared" si="177"/>
        <v>3.0927337797354998E-84</v>
      </c>
      <c r="R145" s="130">
        <f t="shared" si="177"/>
        <v>2.2174141721345848E-84</v>
      </c>
      <c r="W145" s="130" t="s">
        <v>11</v>
      </c>
      <c r="X145" s="130">
        <f t="shared" ref="X145:AA148" si="178">X140*Z122</f>
        <v>2.4672405419114906E-5</v>
      </c>
      <c r="Y145" s="130" t="e">
        <f t="shared" si="178"/>
        <v>#DIV/0!</v>
      </c>
      <c r="Z145" s="149">
        <f t="shared" si="178"/>
        <v>3.0692503150198932E-84</v>
      </c>
      <c r="AA145" s="130">
        <f t="shared" si="178"/>
        <v>2.1904686059491321E-84</v>
      </c>
      <c r="AG145" s="130" t="s">
        <v>11</v>
      </c>
      <c r="AH145" s="130">
        <f t="shared" ref="AH145:AK148" si="179">AH140*AJ122</f>
        <v>3.0015396949858176E-5</v>
      </c>
      <c r="AI145" s="130" t="e">
        <f t="shared" si="179"/>
        <v>#DIV/0!</v>
      </c>
      <c r="AJ145" s="149">
        <f t="shared" si="179"/>
        <v>3.7006826387388007E-84</v>
      </c>
      <c r="AK145" s="130">
        <f t="shared" si="179"/>
        <v>2.6442579220104688E-84</v>
      </c>
      <c r="AQ145" s="130" t="s">
        <v>11</v>
      </c>
      <c r="AR145" s="130">
        <f t="shared" ref="AR145:AU148" si="180">AR140*AT122</f>
        <v>2.6933130119921271E-5</v>
      </c>
      <c r="AS145" s="130" t="e">
        <f t="shared" si="180"/>
        <v>#DIV/0!</v>
      </c>
      <c r="AT145" s="149">
        <f t="shared" si="180"/>
        <v>4.0948620021127666E-84</v>
      </c>
      <c r="AU145" s="130">
        <f t="shared" si="180"/>
        <v>2.9140669708561522E-84</v>
      </c>
      <c r="BA145" s="130" t="s">
        <v>11</v>
      </c>
      <c r="BB145" s="130">
        <f t="shared" ref="BB145:BE148" si="181">BB140*BD122</f>
        <v>3.4769777304566557E-5</v>
      </c>
      <c r="BC145" s="130" t="e">
        <f t="shared" si="181"/>
        <v>#DIV/0!</v>
      </c>
      <c r="BD145" s="149">
        <f t="shared" si="181"/>
        <v>4.2113461533513685E-84</v>
      </c>
      <c r="BE145" s="130">
        <f t="shared" si="181"/>
        <v>3.0132729361126916E-84</v>
      </c>
      <c r="BK145" s="130" t="s">
        <v>11</v>
      </c>
      <c r="BL145" s="130">
        <f t="shared" ref="BL145:BO148" si="182">BL140*BN122</f>
        <v>3.7438851692261784E-5</v>
      </c>
      <c r="BM145" s="130" t="e">
        <f t="shared" si="182"/>
        <v>#DIV/0!</v>
      </c>
      <c r="BN145" s="149">
        <f t="shared" si="182"/>
        <v>4.4957825505108186E-84</v>
      </c>
      <c r="BO145" s="130">
        <f t="shared" si="182"/>
        <v>3.2190423065679756E-84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5.951810600766524E-5</v>
      </c>
      <c r="G146" s="130">
        <f t="shared" si="176"/>
        <v>5.5013276922169126E-46</v>
      </c>
      <c r="H146" s="130">
        <f t="shared" si="176"/>
        <v>6.3056589964214323E-46</v>
      </c>
      <c r="N146" s="130" t="s">
        <v>12</v>
      </c>
      <c r="O146" s="130" t="e">
        <f t="shared" si="177"/>
        <v>#DIV/0!</v>
      </c>
      <c r="P146" s="130">
        <f t="shared" si="177"/>
        <v>2.4256120828729457E-5</v>
      </c>
      <c r="Q146" s="130">
        <f t="shared" si="177"/>
        <v>7.1277643314170075E-85</v>
      </c>
      <c r="R146" s="130">
        <f t="shared" si="177"/>
        <v>7.957936797159282E-85</v>
      </c>
      <c r="W146" s="130" t="s">
        <v>12</v>
      </c>
      <c r="X146" s="130" t="e">
        <f t="shared" si="178"/>
        <v>#DIV/0!</v>
      </c>
      <c r="Y146" s="130">
        <f t="shared" si="178"/>
        <v>1.8773026017718746E-5</v>
      </c>
      <c r="Z146" s="130">
        <f t="shared" si="178"/>
        <v>7.0202109855825294E-85</v>
      </c>
      <c r="AA146" s="130">
        <f t="shared" si="178"/>
        <v>7.801852965784768E-85</v>
      </c>
      <c r="AG146" s="130" t="s">
        <v>12</v>
      </c>
      <c r="AH146" s="130" t="e">
        <f t="shared" si="179"/>
        <v>#DIV/0!</v>
      </c>
      <c r="AI146" s="130">
        <f t="shared" si="179"/>
        <v>2.3027631210756571E-5</v>
      </c>
      <c r="AJ146" s="130">
        <f t="shared" si="179"/>
        <v>8.5027581130417431E-85</v>
      </c>
      <c r="AK146" s="130">
        <f t="shared" si="179"/>
        <v>9.4607304385968603E-85</v>
      </c>
      <c r="AQ146" s="130" t="s">
        <v>12</v>
      </c>
      <c r="AR146" s="130" t="e">
        <f t="shared" si="180"/>
        <v>#DIV/0!</v>
      </c>
      <c r="AS146" s="130">
        <f t="shared" si="180"/>
        <v>2.0070983402749592E-5</v>
      </c>
      <c r="AT146" s="130">
        <f t="shared" si="180"/>
        <v>9.3635596385994755E-85</v>
      </c>
      <c r="AU146" s="130">
        <f t="shared" si="180"/>
        <v>1.0376338034111364E-84</v>
      </c>
      <c r="BA146" s="130" t="s">
        <v>12</v>
      </c>
      <c r="BB146" s="130" t="e">
        <f t="shared" si="181"/>
        <v>#DIV/0!</v>
      </c>
      <c r="BC146" s="130">
        <f t="shared" si="181"/>
        <v>2.6792789327821299E-5</v>
      </c>
      <c r="BD146" s="130">
        <f t="shared" si="181"/>
        <v>9.6757758501521918E-85</v>
      </c>
      <c r="BE146" s="130">
        <f t="shared" si="181"/>
        <v>1.0780681175542486E-84</v>
      </c>
      <c r="BK146" s="130" t="s">
        <v>12</v>
      </c>
      <c r="BL146" s="130" t="e">
        <f t="shared" si="182"/>
        <v>#DIV/0!</v>
      </c>
      <c r="BM146" s="130">
        <f t="shared" si="182"/>
        <v>2.8908020424330787E-5</v>
      </c>
      <c r="BN146" s="130">
        <f t="shared" si="182"/>
        <v>1.0329206632505112E-84</v>
      </c>
      <c r="BO146" s="130">
        <f t="shared" si="182"/>
        <v>1.1516784093297306E-84</v>
      </c>
    </row>
    <row r="147" spans="4:67" x14ac:dyDescent="0.3">
      <c r="D147" s="130" t="s">
        <v>13</v>
      </c>
      <c r="E147" s="130">
        <f t="shared" si="176"/>
        <v>2.2276923796021147E-68</v>
      </c>
      <c r="F147" s="130">
        <f t="shared" si="176"/>
        <v>5.5203772072590332E-46</v>
      </c>
      <c r="G147" s="130">
        <f t="shared" si="176"/>
        <v>8.9801757928139477E-7</v>
      </c>
      <c r="H147" s="130" t="e">
        <f t="shared" si="176"/>
        <v>#DIV/0!</v>
      </c>
      <c r="N147" s="130" t="s">
        <v>13</v>
      </c>
      <c r="O147" s="130">
        <f t="shared" si="177"/>
        <v>1.5183781835021191E-84</v>
      </c>
      <c r="P147" s="130">
        <f t="shared" si="177"/>
        <v>4.8544284690517827E-85</v>
      </c>
      <c r="Q147" s="130">
        <f t="shared" si="177"/>
        <v>4.0490967386219269E-6</v>
      </c>
      <c r="R147" s="130" t="e">
        <f t="shared" si="177"/>
        <v>#DIV/0!</v>
      </c>
      <c r="W147" s="130" t="s">
        <v>13</v>
      </c>
      <c r="X147" s="130">
        <f t="shared" si="178"/>
        <v>1.665425874347624E-84</v>
      </c>
      <c r="Y147" s="130">
        <f t="shared" si="178"/>
        <v>5.1484711296438326E-85</v>
      </c>
      <c r="Z147" s="130">
        <f t="shared" si="178"/>
        <v>5.4649000886689403E-6</v>
      </c>
      <c r="AA147" s="130" t="e">
        <f t="shared" si="178"/>
        <v>#DIV/0!</v>
      </c>
      <c r="AG147" s="130" t="s">
        <v>13</v>
      </c>
      <c r="AH147" s="130">
        <f t="shared" si="179"/>
        <v>1.6722331626918993E-84</v>
      </c>
      <c r="AI147" s="130">
        <f t="shared" si="179"/>
        <v>5.1888613339625975E-85</v>
      </c>
      <c r="AJ147" s="130">
        <f t="shared" si="179"/>
        <v>5.4383942215439201E-6</v>
      </c>
      <c r="AK147" s="130" t="e">
        <f t="shared" si="179"/>
        <v>#DIV/0!</v>
      </c>
      <c r="AQ147" s="130" t="s">
        <v>13</v>
      </c>
      <c r="AR147" s="130">
        <f t="shared" si="180"/>
        <v>1.7657187443844088E-84</v>
      </c>
      <c r="AS147" s="130">
        <f t="shared" si="180"/>
        <v>5.3474862909827099E-85</v>
      </c>
      <c r="AT147" s="130">
        <f t="shared" si="180"/>
        <v>7.0812523463818941E-6</v>
      </c>
      <c r="AU147" s="130" t="e">
        <f t="shared" si="180"/>
        <v>#DIV/0!</v>
      </c>
      <c r="BA147" s="130" t="s">
        <v>13</v>
      </c>
      <c r="BB147" s="130">
        <f t="shared" si="181"/>
        <v>1.8742199426943013E-84</v>
      </c>
      <c r="BC147" s="130">
        <f t="shared" si="181"/>
        <v>5.8414377939924159E-85</v>
      </c>
      <c r="BD147" s="130">
        <f t="shared" si="181"/>
        <v>5.9879158435882752E-6</v>
      </c>
      <c r="BE147" s="130" t="e">
        <f t="shared" si="181"/>
        <v>#DIV/0!</v>
      </c>
      <c r="BK147" s="130" t="s">
        <v>13</v>
      </c>
      <c r="BL147" s="130">
        <f t="shared" si="182"/>
        <v>1.9867327426462763E-84</v>
      </c>
      <c r="BM147" s="130">
        <f t="shared" si="182"/>
        <v>6.2047123823309493E-85</v>
      </c>
      <c r="BN147" s="130">
        <f t="shared" si="182"/>
        <v>6.2930086593267327E-6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2.8671824813309997E-66</v>
      </c>
      <c r="F148" s="130">
        <f t="shared" si="176"/>
        <v>6.3276188892357847E-46</v>
      </c>
      <c r="G148" s="130" t="e">
        <f t="shared" si="176"/>
        <v>#DIV/0!</v>
      </c>
      <c r="H148" s="130">
        <f t="shared" si="176"/>
        <v>1.4274777864016596E-6</v>
      </c>
      <c r="N148" s="130" t="s">
        <v>14</v>
      </c>
      <c r="O148" s="130">
        <f t="shared" si="177"/>
        <v>1.209235062266811E-84</v>
      </c>
      <c r="P148" s="130">
        <f t="shared" si="177"/>
        <v>6.0202115804265463E-85</v>
      </c>
      <c r="Q148" s="130" t="e">
        <f t="shared" si="177"/>
        <v>#DIV/0!</v>
      </c>
      <c r="R148" s="130">
        <f t="shared" si="177"/>
        <v>5.5070774958492526E-6</v>
      </c>
      <c r="W148" s="130" t="s">
        <v>14</v>
      </c>
      <c r="X148" s="130">
        <f t="shared" si="178"/>
        <v>1.3270131503793926E-84</v>
      </c>
      <c r="Y148" s="130">
        <f t="shared" si="178"/>
        <v>6.3880906936673924E-85</v>
      </c>
      <c r="Z148" s="130" t="e">
        <f t="shared" si="178"/>
        <v>#DIV/0!</v>
      </c>
      <c r="AA148" s="130">
        <f t="shared" si="178"/>
        <v>7.4022687280678443E-6</v>
      </c>
      <c r="AG148" s="130" t="s">
        <v>14</v>
      </c>
      <c r="AH148" s="130">
        <f t="shared" si="179"/>
        <v>1.3373345320068325E-84</v>
      </c>
      <c r="AI148" s="130">
        <f t="shared" si="179"/>
        <v>6.4618692242195638E-85</v>
      </c>
      <c r="AJ148" s="130" t="e">
        <f t="shared" si="179"/>
        <v>#DIV/0!</v>
      </c>
      <c r="AK148" s="130">
        <f t="shared" si="179"/>
        <v>7.4022519355159101E-6</v>
      </c>
      <c r="AQ148" s="130" t="s">
        <v>14</v>
      </c>
      <c r="AR148" s="130">
        <f t="shared" si="180"/>
        <v>1.4129229091055359E-84</v>
      </c>
      <c r="AS148" s="130">
        <f t="shared" si="180"/>
        <v>6.6633019186870801E-85</v>
      </c>
      <c r="AT148" s="130" t="e">
        <f t="shared" si="180"/>
        <v>#DIV/0!</v>
      </c>
      <c r="AU148" s="130">
        <f t="shared" si="180"/>
        <v>9.6049530522742387E-6</v>
      </c>
      <c r="BA148" s="130" t="s">
        <v>14</v>
      </c>
      <c r="BB148" s="130">
        <f t="shared" si="181"/>
        <v>1.5053894472529893E-84</v>
      </c>
      <c r="BC148" s="130">
        <f t="shared" si="181"/>
        <v>7.3061896536652953E-85</v>
      </c>
      <c r="BD148" s="130" t="e">
        <f t="shared" si="181"/>
        <v>#DIV/0!</v>
      </c>
      <c r="BE148" s="130">
        <f t="shared" si="181"/>
        <v>8.1968975980096615E-6</v>
      </c>
      <c r="BK148" s="130" t="s">
        <v>14</v>
      </c>
      <c r="BL148" s="130">
        <f t="shared" si="182"/>
        <v>1.5991771123424864E-84</v>
      </c>
      <c r="BM148" s="130">
        <f t="shared" si="182"/>
        <v>7.7771709172457085E-85</v>
      </c>
      <c r="BN148" s="130" t="e">
        <f t="shared" si="182"/>
        <v>#DIV/0!</v>
      </c>
      <c r="BO148" s="130">
        <f t="shared" si="182"/>
        <v>8.6390265868946373E-6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1.7384541978737567E-46</v>
      </c>
      <c r="H151" s="130">
        <f>'Mode Choice Q'!T38</f>
        <v>2.7389291620902143E-44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6.158172572221712E-27</v>
      </c>
      <c r="H152" s="130">
        <f>'Mode Choice Q'!T39</f>
        <v>5.5487859799341239E-27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1.7384541978737567E-46</v>
      </c>
      <c r="F153" s="130">
        <f>'Mode Choice Q'!R40</f>
        <v>6.158172572221712E-27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2.7389291620902143E-44</v>
      </c>
      <c r="F154" s="130">
        <f>'Mode Choice Q'!R41</f>
        <v>5.5487859799341239E-27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1101.4727453919863</v>
      </c>
      <c r="F156" s="130" t="e">
        <f t="shared" si="183"/>
        <v>#DIV/0!</v>
      </c>
      <c r="G156" s="130">
        <f t="shared" si="183"/>
        <v>9.048484302188594E-44</v>
      </c>
      <c r="H156" s="130">
        <f t="shared" si="183"/>
        <v>1.1645747205771025E-41</v>
      </c>
      <c r="N156" s="130" t="s">
        <v>11</v>
      </c>
      <c r="O156" s="148">
        <f t="shared" ref="O156:R159" si="184">O151*P122</f>
        <v>443.72760651004654</v>
      </c>
      <c r="P156" s="130" t="e">
        <f t="shared" si="184"/>
        <v>#DIV/0!</v>
      </c>
      <c r="Q156" s="130">
        <f t="shared" si="184"/>
        <v>1.2599786293088905E-59</v>
      </c>
      <c r="R156" s="130">
        <f t="shared" si="184"/>
        <v>9.0337373605276334E-60</v>
      </c>
      <c r="W156" s="130" t="s">
        <v>11</v>
      </c>
      <c r="X156" s="148">
        <f t="shared" ref="X156:AA159" si="185">X151*Z122</f>
        <v>357.87181786855416</v>
      </c>
      <c r="Y156" s="130" t="e">
        <f t="shared" si="185"/>
        <v>#DIV/0!</v>
      </c>
      <c r="Z156" s="130">
        <f t="shared" si="185"/>
        <v>1.2504114742315063E-59</v>
      </c>
      <c r="AA156" s="130">
        <f t="shared" si="185"/>
        <v>8.9239612208199254E-60</v>
      </c>
      <c r="AG156" s="130" t="s">
        <v>11</v>
      </c>
      <c r="AH156" s="148">
        <f t="shared" ref="AH156:AK159" si="186">AH151*AJ122</f>
        <v>435.37160191806487</v>
      </c>
      <c r="AI156" s="130" t="e">
        <f t="shared" si="186"/>
        <v>#DIV/0!</v>
      </c>
      <c r="AJ156" s="130">
        <f t="shared" si="186"/>
        <v>1.5076567757681676E-59</v>
      </c>
      <c r="AK156" s="130">
        <f t="shared" si="186"/>
        <v>1.0772697262028364E-59</v>
      </c>
      <c r="AQ156" s="130" t="s">
        <v>11</v>
      </c>
      <c r="AR156" s="148">
        <f t="shared" ref="AR156:AU159" si="187">AR151*AT122</f>
        <v>390.66349928892782</v>
      </c>
      <c r="AS156" s="130" t="e">
        <f t="shared" si="187"/>
        <v>#DIV/0!</v>
      </c>
      <c r="AT156" s="130">
        <f t="shared" si="187"/>
        <v>1.6682453066077849E-59</v>
      </c>
      <c r="AU156" s="130">
        <f t="shared" si="187"/>
        <v>1.1871898356436151E-59</v>
      </c>
      <c r="BA156" s="130" t="s">
        <v>11</v>
      </c>
      <c r="BB156" s="148">
        <f t="shared" ref="BB156:BE159" si="188">BB151*BD122</f>
        <v>504.3336148014875</v>
      </c>
      <c r="BC156" s="130" t="e">
        <f t="shared" si="188"/>
        <v>#DIV/0!</v>
      </c>
      <c r="BD156" s="130">
        <f t="shared" si="188"/>
        <v>1.7157009079193128E-59</v>
      </c>
      <c r="BE156" s="130">
        <f t="shared" si="188"/>
        <v>1.2276063102015676E-59</v>
      </c>
      <c r="BK156" s="130" t="s">
        <v>11</v>
      </c>
      <c r="BL156" s="148">
        <f t="shared" ref="BL156:BO159" si="189">BL151*BN122</f>
        <v>543.04838488267546</v>
      </c>
      <c r="BM156" s="130" t="e">
        <f t="shared" si="189"/>
        <v>#DIV/0!</v>
      </c>
      <c r="BN156" s="130">
        <f t="shared" si="189"/>
        <v>1.831580193801195E-59</v>
      </c>
      <c r="BO156" s="130">
        <f t="shared" si="189"/>
        <v>1.3114366777032203E-59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863.30669552610573</v>
      </c>
      <c r="G157" s="130">
        <f t="shared" si="183"/>
        <v>3.2052307430386331E-24</v>
      </c>
      <c r="H157" s="130">
        <f t="shared" si="183"/>
        <v>3.6738571488919041E-24</v>
      </c>
      <c r="N157" s="130" t="s">
        <v>12</v>
      </c>
      <c r="O157" s="130" t="e">
        <f t="shared" si="184"/>
        <v>#DIV/0!</v>
      </c>
      <c r="P157" s="148">
        <f t="shared" si="184"/>
        <v>351.83363389008861</v>
      </c>
      <c r="Q157" s="130">
        <f t="shared" si="184"/>
        <v>4.1528392130710388E-63</v>
      </c>
      <c r="R157" s="130">
        <f t="shared" si="184"/>
        <v>4.6365214181841549E-63</v>
      </c>
      <c r="W157" s="130" t="s">
        <v>12</v>
      </c>
      <c r="X157" s="130" t="e">
        <f t="shared" si="185"/>
        <v>#DIV/0!</v>
      </c>
      <c r="Y157" s="148">
        <f t="shared" si="185"/>
        <v>272.30165983936251</v>
      </c>
      <c r="Z157" s="130">
        <f t="shared" si="185"/>
        <v>4.090175559881819E-63</v>
      </c>
      <c r="AA157" s="130">
        <f t="shared" si="185"/>
        <v>4.5455825171038511E-63</v>
      </c>
      <c r="AG157" s="130" t="s">
        <v>12</v>
      </c>
      <c r="AH157" s="130" t="e">
        <f t="shared" si="186"/>
        <v>#DIV/0!</v>
      </c>
      <c r="AI157" s="148">
        <f t="shared" si="186"/>
        <v>334.01446282231785</v>
      </c>
      <c r="AJ157" s="130">
        <f t="shared" si="186"/>
        <v>4.953949887969694E-63</v>
      </c>
      <c r="AK157" s="130">
        <f t="shared" si="186"/>
        <v>5.5120919439671117E-63</v>
      </c>
      <c r="AQ157" s="130" t="s">
        <v>12</v>
      </c>
      <c r="AR157" s="130" t="e">
        <f t="shared" si="187"/>
        <v>#DIV/0!</v>
      </c>
      <c r="AS157" s="148">
        <f t="shared" si="187"/>
        <v>291.12845686244611</v>
      </c>
      <c r="AT157" s="130">
        <f t="shared" si="187"/>
        <v>5.4554774587187761E-63</v>
      </c>
      <c r="AU157" s="130">
        <f t="shared" si="187"/>
        <v>6.0455510974465034E-63</v>
      </c>
      <c r="BA157" s="130" t="s">
        <v>12</v>
      </c>
      <c r="BB157" s="130" t="e">
        <f t="shared" si="188"/>
        <v>#DIV/0!</v>
      </c>
      <c r="BC157" s="148">
        <f t="shared" si="188"/>
        <v>388.6278641922778</v>
      </c>
      <c r="BD157" s="130">
        <f t="shared" si="188"/>
        <v>5.6373835467999509E-63</v>
      </c>
      <c r="BE157" s="130">
        <f t="shared" si="188"/>
        <v>6.2811329678894151E-63</v>
      </c>
      <c r="BK157" s="130" t="s">
        <v>12</v>
      </c>
      <c r="BL157" s="130" t="e">
        <f t="shared" si="189"/>
        <v>#DIV/0!</v>
      </c>
      <c r="BM157" s="148">
        <f t="shared" si="189"/>
        <v>419.3091692722225</v>
      </c>
      <c r="BN157" s="130">
        <f t="shared" si="189"/>
        <v>6.0180909958414693E-63</v>
      </c>
      <c r="BO157" s="130">
        <f t="shared" si="189"/>
        <v>6.7100075658098696E-63</v>
      </c>
    </row>
    <row r="158" spans="4:67" x14ac:dyDescent="0.3">
      <c r="D158" s="130" t="s">
        <v>13</v>
      </c>
      <c r="E158" s="130">
        <f t="shared" si="183"/>
        <v>9.0756107407763439E-44</v>
      </c>
      <c r="F158" s="130">
        <f t="shared" si="183"/>
        <v>3.2163295349428794E-24</v>
      </c>
      <c r="G158" s="148">
        <f t="shared" si="183"/>
        <v>13.025693203240181</v>
      </c>
      <c r="H158" s="130" t="e">
        <f t="shared" si="183"/>
        <v>#DIV/0!</v>
      </c>
      <c r="N158" s="130" t="s">
        <v>13</v>
      </c>
      <c r="O158" s="130">
        <f t="shared" si="184"/>
        <v>6.1858672574952084E-60</v>
      </c>
      <c r="P158" s="130">
        <f t="shared" si="184"/>
        <v>2.828328767053791E-63</v>
      </c>
      <c r="Q158" s="148">
        <f t="shared" si="184"/>
        <v>58.731914702309808</v>
      </c>
      <c r="R158" s="130" t="e">
        <f t="shared" si="184"/>
        <v>#DIV/0!</v>
      </c>
      <c r="W158" s="130" t="s">
        <v>13</v>
      </c>
      <c r="X158" s="130">
        <f t="shared" si="185"/>
        <v>6.7849390210221756E-60</v>
      </c>
      <c r="Y158" s="130">
        <f t="shared" si="185"/>
        <v>2.9996464249398852E-63</v>
      </c>
      <c r="Z158" s="148">
        <f t="shared" si="185"/>
        <v>79.2680606523584</v>
      </c>
      <c r="AA158" s="130" t="e">
        <f t="shared" si="185"/>
        <v>#DIV/0!</v>
      </c>
      <c r="AG158" s="130" t="s">
        <v>13</v>
      </c>
      <c r="AH158" s="130">
        <f t="shared" si="186"/>
        <v>6.8126718892487584E-60</v>
      </c>
      <c r="AI158" s="130">
        <f t="shared" si="186"/>
        <v>3.0231789123398404E-63</v>
      </c>
      <c r="AJ158" s="148">
        <f t="shared" si="186"/>
        <v>78.883594578172364</v>
      </c>
      <c r="AK158" s="130" t="e">
        <f t="shared" si="186"/>
        <v>#DIV/0!</v>
      </c>
      <c r="AQ158" s="130" t="s">
        <v>13</v>
      </c>
      <c r="AR158" s="130">
        <f t="shared" si="187"/>
        <v>7.1935318127664764E-60</v>
      </c>
      <c r="AS158" s="130">
        <f t="shared" si="187"/>
        <v>3.1155983458473833E-63</v>
      </c>
      <c r="AT158" s="148">
        <f t="shared" si="187"/>
        <v>102.71315694343691</v>
      </c>
      <c r="AU158" s="130" t="e">
        <f t="shared" si="187"/>
        <v>#DIV/0!</v>
      </c>
      <c r="BA158" s="130" t="s">
        <v>13</v>
      </c>
      <c r="BB158" s="130">
        <f t="shared" si="188"/>
        <v>7.6355653043674307E-60</v>
      </c>
      <c r="BC158" s="130">
        <f t="shared" si="188"/>
        <v>3.4033886087791381E-63</v>
      </c>
      <c r="BD158" s="148">
        <f t="shared" si="188"/>
        <v>86.854374017729128</v>
      </c>
      <c r="BE158" s="130" t="e">
        <f t="shared" si="188"/>
        <v>#DIV/0!</v>
      </c>
      <c r="BK158" s="130" t="s">
        <v>13</v>
      </c>
      <c r="BL158" s="130">
        <f t="shared" si="189"/>
        <v>8.0939420466272166E-60</v>
      </c>
      <c r="BM158" s="130">
        <f t="shared" si="189"/>
        <v>3.6150427664390591E-63</v>
      </c>
      <c r="BN158" s="148">
        <f t="shared" si="189"/>
        <v>91.279727716820318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1.16808911147692E-41</v>
      </c>
      <c r="F159" s="130">
        <f t="shared" si="183"/>
        <v>3.6866516100656998E-24</v>
      </c>
      <c r="G159" s="130" t="e">
        <f t="shared" si="183"/>
        <v>#DIV/0!</v>
      </c>
      <c r="H159" s="148">
        <f t="shared" si="183"/>
        <v>20.70548297616568</v>
      </c>
      <c r="N159" s="130" t="s">
        <v>14</v>
      </c>
      <c r="O159" s="130">
        <f t="shared" si="184"/>
        <v>4.9264192936693415E-60</v>
      </c>
      <c r="P159" s="130">
        <f t="shared" si="184"/>
        <v>3.5075473261627206E-63</v>
      </c>
      <c r="Q159" s="130" t="e">
        <f t="shared" si="184"/>
        <v>#DIV/0!</v>
      </c>
      <c r="R159" s="148">
        <f t="shared" si="184"/>
        <v>79.879841511346172</v>
      </c>
      <c r="W159" s="130" t="s">
        <v>14</v>
      </c>
      <c r="X159" s="130">
        <f t="shared" si="185"/>
        <v>5.4062468009545098E-60</v>
      </c>
      <c r="Y159" s="130">
        <f t="shared" si="185"/>
        <v>3.7218842116293965E-63</v>
      </c>
      <c r="Z159" s="130" t="e">
        <f t="shared" si="185"/>
        <v>#DIV/0!</v>
      </c>
      <c r="AA159" s="148">
        <f t="shared" si="185"/>
        <v>107.36948104836313</v>
      </c>
      <c r="AG159" s="130" t="s">
        <v>14</v>
      </c>
      <c r="AH159" s="130">
        <f t="shared" si="186"/>
        <v>5.448296072575386E-60</v>
      </c>
      <c r="AI159" s="130">
        <f t="shared" si="186"/>
        <v>3.7648696921410544E-63</v>
      </c>
      <c r="AJ159" s="130" t="e">
        <f t="shared" si="186"/>
        <v>#DIV/0!</v>
      </c>
      <c r="AK159" s="148">
        <f t="shared" si="186"/>
        <v>107.36923747336566</v>
      </c>
      <c r="AQ159" s="130" t="s">
        <v>14</v>
      </c>
      <c r="AR159" s="130">
        <f t="shared" si="187"/>
        <v>5.7562428489599118E-60</v>
      </c>
      <c r="AS159" s="130">
        <f t="shared" si="187"/>
        <v>3.8822301369431009E-63</v>
      </c>
      <c r="AT159" s="130" t="e">
        <f t="shared" si="187"/>
        <v>#DIV/0!</v>
      </c>
      <c r="AU159" s="148">
        <f t="shared" si="187"/>
        <v>139.31929015305596</v>
      </c>
      <c r="BA159" s="130" t="s">
        <v>14</v>
      </c>
      <c r="BB159" s="130">
        <f t="shared" si="188"/>
        <v>6.1329511927408962E-60</v>
      </c>
      <c r="BC159" s="130">
        <f t="shared" si="188"/>
        <v>4.2567949052607412E-63</v>
      </c>
      <c r="BD159" s="130" t="e">
        <f t="shared" si="188"/>
        <v>#DIV/0!</v>
      </c>
      <c r="BE159" s="148">
        <f t="shared" si="188"/>
        <v>118.89552698454874</v>
      </c>
      <c r="BK159" s="130" t="s">
        <v>14</v>
      </c>
      <c r="BL159" s="130">
        <f t="shared" si="189"/>
        <v>6.5150418029312515E-60</v>
      </c>
      <c r="BM159" s="130">
        <f t="shared" si="189"/>
        <v>4.5312020502048352E-63</v>
      </c>
      <c r="BN159" s="130" t="e">
        <f t="shared" si="189"/>
        <v>#DIV/0!</v>
      </c>
      <c r="BO159" s="148">
        <f t="shared" si="189"/>
        <v>125.30858247293118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-297.09241538195295</v>
      </c>
      <c r="J28" s="206">
        <f t="shared" si="7"/>
        <v>-302.15215626885106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-295.6688158956735</v>
      </c>
      <c r="J29" s="206">
        <f t="shared" si="10"/>
        <v>-295.56461498397061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-297.09241538195295</v>
      </c>
      <c r="H30" s="206">
        <f t="shared" si="10"/>
        <v>-295.6688158956735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-302.15215626885106</v>
      </c>
      <c r="H31" s="206">
        <f t="shared" si="10"/>
        <v>-295.56461498397061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9.4276485514438427E-130</v>
      </c>
      <c r="J33" s="206">
        <f t="shared" si="13"/>
        <v>5.9839208064177582E-132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3.9143962404774399E-129</v>
      </c>
      <c r="J34" s="206">
        <f t="shared" si="16"/>
        <v>4.3442885798961991E-129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9.4276485514438427E-130</v>
      </c>
      <c r="H35" s="206">
        <f t="shared" si="16"/>
        <v>3.9143962404774399E-129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5.9839208064177582E-132</v>
      </c>
      <c r="H36" s="206">
        <f t="shared" si="16"/>
        <v>4.3442885798961991E-129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4.2671962025548406E-71</v>
      </c>
      <c r="O38" s="206">
        <f t="shared" si="20"/>
        <v>6.7229542968878382E-69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1.7384541978737567E-46</v>
      </c>
      <c r="T38" s="206">
        <f t="shared" si="21"/>
        <v>2.7389291620902143E-44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1.0569636953156362E-48</v>
      </c>
      <c r="O39" s="206">
        <f t="shared" si="20"/>
        <v>9.5237105896025113E-49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6.158172572221712E-27</v>
      </c>
      <c r="T39" s="206">
        <f t="shared" si="21"/>
        <v>5.5487859799341239E-27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4.2671962025548406E-71</v>
      </c>
      <c r="M40" s="206">
        <f t="shared" si="20"/>
        <v>1.0569636953156362E-48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1.7384541978737567E-46</v>
      </c>
      <c r="R40" s="206">
        <f t="shared" si="21"/>
        <v>6.158172572221712E-27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6.7229542968878382E-69</v>
      </c>
      <c r="M41" s="206">
        <f t="shared" si="20"/>
        <v>9.5237105896025113E-49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2.7389291620902143E-44</v>
      </c>
      <c r="R41" s="206">
        <f t="shared" si="21"/>
        <v>5.5487859799341239E-27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14.211216694228689</v>
      </c>
      <c r="J46">
        <f>'Trip Length Frequency'!L28</f>
        <v>14.444180499509693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14.145670422011762</v>
      </c>
      <c r="J47">
        <f>'Trip Length Frequency'!L29</f>
        <v>14.140872737417496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14.211216694228689</v>
      </c>
      <c r="H48">
        <f>'Trip Length Frequency'!J30</f>
        <v>14.145670422011762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14.444180499509693</v>
      </c>
      <c r="H49">
        <f>'Trip Length Frequency'!J31</f>
        <v>14.140872737417496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88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Gravity!AR134</f>
        <v>3.3742212983952478E-86</v>
      </c>
      <c r="G25" s="4" t="e">
        <f>Gravity!AS134</f>
        <v>#DIV/0!</v>
      </c>
      <c r="H25" s="4">
        <f>Gravity!AT134</f>
        <v>1327.5430820611105</v>
      </c>
      <c r="I25" s="4">
        <f>Gravity!AU134</f>
        <v>944.73255651273746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Gravity!AR135</f>
        <v>#DIV/0!</v>
      </c>
      <c r="G26" s="4">
        <f>Gravity!AS135</f>
        <v>2.5145216829885927E-86</v>
      </c>
      <c r="H26" s="4">
        <f>Gravity!AT135</f>
        <v>1125.0610917791087</v>
      </c>
      <c r="I26" s="4">
        <f>Gravity!AU135</f>
        <v>1246.7495960833678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Gravity!AR136</f>
        <v>572.44119649544177</v>
      </c>
      <c r="G27" s="4">
        <f>Gravity!AS136</f>
        <v>642.51726875386089</v>
      </c>
      <c r="H27" s="4">
        <f>Gravity!AT136</f>
        <v>8.8714948392871579E-87</v>
      </c>
      <c r="I27" s="4" t="e">
        <f>Gravity!AU136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Gravity!AR137</f>
        <v>458.0657498350194</v>
      </c>
      <c r="G28" s="4">
        <f>Gravity!AS137</f>
        <v>800.61664803079088</v>
      </c>
      <c r="H28" s="4" t="e">
        <f>Gravity!AT137</f>
        <v>#DIV/0!</v>
      </c>
      <c r="I28" s="4">
        <f>Gravity!AU137</f>
        <v>1.203322339986709E-86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1327.5430820611105</v>
      </c>
      <c r="D36" s="31">
        <f>E36-H36</f>
        <v>0</v>
      </c>
      <c r="E36">
        <f>W6*G66+(W6*0.17/X6^3.8)*(G66^4.8/4.8)</f>
        <v>3538.3934794864845</v>
      </c>
      <c r="F36" s="258"/>
      <c r="G36" s="32" t="s">
        <v>62</v>
      </c>
      <c r="H36" s="33">
        <f>W6*G66+0.17*W6/X6^3.8*G66^4.8/4.8</f>
        <v>3538.3934794864845</v>
      </c>
      <c r="I36" s="32" t="s">
        <v>63</v>
      </c>
      <c r="J36" s="33">
        <f>W6*(1+0.17*(G66/X6)^3.8)</f>
        <v>2.5242819393499598</v>
      </c>
      <c r="K36" s="34">
        <v>1</v>
      </c>
      <c r="L36" s="35" t="s">
        <v>61</v>
      </c>
      <c r="M36" s="36" t="s">
        <v>64</v>
      </c>
      <c r="N36" s="37">
        <f>J36+J54+J51</f>
        <v>15.085769015807548</v>
      </c>
      <c r="O36" s="38" t="s">
        <v>65</v>
      </c>
      <c r="P36" s="39">
        <v>0</v>
      </c>
      <c r="Q36" s="39">
        <f>IF(P36&lt;=0,0,P36)</f>
        <v>0</v>
      </c>
      <c r="R36" s="40">
        <f>G58</f>
        <v>1327.5430810238154</v>
      </c>
      <c r="S36" s="40" t="s">
        <v>39</v>
      </c>
      <c r="T36" s="40">
        <f>I58</f>
        <v>1327.5430820611105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944.73255651273746</v>
      </c>
      <c r="D37" s="31">
        <f t="shared" ref="D37:D54" si="1">E37-H37</f>
        <v>0</v>
      </c>
      <c r="E37">
        <f t="shared" ref="E37:E54" si="2">W7*G67+(W7*0.17/X7^3.8)*(G67^4.8/4.8)</f>
        <v>438.92643071321254</v>
      </c>
      <c r="F37" s="258"/>
      <c r="G37" s="44" t="s">
        <v>67</v>
      </c>
      <c r="H37" s="33">
        <f t="shared" ref="H37:H53" si="3">W7*G67+0.17*W7/X7^3.8*G67^4.8/4.8</f>
        <v>438.92643071321254</v>
      </c>
      <c r="I37" s="44" t="s">
        <v>68</v>
      </c>
      <c r="J37" s="33">
        <f t="shared" ref="J37:J54" si="4">W7*(1+0.17*(G67/X7)^3.8)</f>
        <v>2.5001225016258024</v>
      </c>
      <c r="K37" s="34">
        <v>2</v>
      </c>
      <c r="L37" s="45"/>
      <c r="M37" s="46" t="s">
        <v>69</v>
      </c>
      <c r="N37" s="47">
        <f>J36+J47+J39+J40+J51</f>
        <v>14.27760813715182</v>
      </c>
      <c r="O37" s="48" t="s">
        <v>70</v>
      </c>
      <c r="P37" s="39">
        <v>814.25582794380091</v>
      </c>
      <c r="Q37" s="39">
        <f t="shared" ref="Q37:Q60" si="5">IF(P37&lt;=0,0,P37)</f>
        <v>814.25582794380091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1125.0610917791087</v>
      </c>
      <c r="D38" s="31">
        <f t="shared" si="1"/>
        <v>0</v>
      </c>
      <c r="E38">
        <f t="shared" si="2"/>
        <v>2595.8730735799918</v>
      </c>
      <c r="F38" s="258"/>
      <c r="G38" s="44" t="s">
        <v>72</v>
      </c>
      <c r="H38" s="33">
        <f t="shared" si="3"/>
        <v>2595.8730735799918</v>
      </c>
      <c r="I38" s="44" t="s">
        <v>73</v>
      </c>
      <c r="J38" s="33">
        <f t="shared" si="4"/>
        <v>2.5348175836053817</v>
      </c>
      <c r="K38" s="34">
        <v>3</v>
      </c>
      <c r="L38" s="45"/>
      <c r="M38" s="46" t="s">
        <v>74</v>
      </c>
      <c r="N38" s="47">
        <f>J36+J47+J39+J49+J43</f>
        <v>14.427983242562537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1246.7495960833678</v>
      </c>
      <c r="D39" s="31">
        <f t="shared" si="1"/>
        <v>0</v>
      </c>
      <c r="E39">
        <f t="shared" si="2"/>
        <v>8206.3046161407747</v>
      </c>
      <c r="F39" s="258"/>
      <c r="G39" s="44" t="s">
        <v>77</v>
      </c>
      <c r="H39" s="33">
        <f t="shared" si="3"/>
        <v>8206.3046161407747</v>
      </c>
      <c r="I39" s="44" t="s">
        <v>78</v>
      </c>
      <c r="J39" s="33">
        <f t="shared" si="4"/>
        <v>3.9349240777181707</v>
      </c>
      <c r="K39" s="34">
        <v>4</v>
      </c>
      <c r="L39" s="45"/>
      <c r="M39" s="46" t="s">
        <v>79</v>
      </c>
      <c r="N39" s="47">
        <f>J36+J47+J48+J42+J43</f>
        <v>14.442576086199661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3802.736097187551</v>
      </c>
      <c r="F40" s="258"/>
      <c r="G40" s="44" t="s">
        <v>81</v>
      </c>
      <c r="H40" s="33">
        <f t="shared" si="3"/>
        <v>3802.736097187551</v>
      </c>
      <c r="I40" s="44" t="s">
        <v>82</v>
      </c>
      <c r="J40" s="33">
        <f t="shared" si="4"/>
        <v>2.6435627911987192</v>
      </c>
      <c r="K40" s="34">
        <v>5</v>
      </c>
      <c r="L40" s="45"/>
      <c r="M40" s="46" t="s">
        <v>83</v>
      </c>
      <c r="N40" s="47">
        <f>J45+J38+J39+J40+J51</f>
        <v>14.27730853554343</v>
      </c>
      <c r="O40" s="48" t="s">
        <v>84</v>
      </c>
      <c r="P40" s="39">
        <v>513.28725308001447</v>
      </c>
      <c r="Q40" s="39">
        <f t="shared" si="5"/>
        <v>513.28725308001447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6318.6722778966396</v>
      </c>
      <c r="F41" s="258"/>
      <c r="G41" s="44" t="s">
        <v>85</v>
      </c>
      <c r="H41" s="33">
        <f t="shared" si="3"/>
        <v>6318.6722778966396</v>
      </c>
      <c r="I41" s="44" t="s">
        <v>86</v>
      </c>
      <c r="J41" s="33">
        <f t="shared" si="4"/>
        <v>4.309784264259628</v>
      </c>
      <c r="K41" s="34">
        <v>6</v>
      </c>
      <c r="L41" s="45"/>
      <c r="M41" s="46" t="s">
        <v>87</v>
      </c>
      <c r="N41" s="47">
        <f>J45+J38+J39+J49+J43</f>
        <v>14.427683640954147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6301.0922810803377</v>
      </c>
      <c r="F42" s="258"/>
      <c r="G42" s="44" t="s">
        <v>89</v>
      </c>
      <c r="H42" s="33">
        <f t="shared" si="3"/>
        <v>6301.0922810803377</v>
      </c>
      <c r="I42" s="44" t="s">
        <v>90</v>
      </c>
      <c r="J42" s="33">
        <f t="shared" si="4"/>
        <v>2.7055453868726365</v>
      </c>
      <c r="K42" s="34">
        <v>7</v>
      </c>
      <c r="L42" s="45"/>
      <c r="M42" s="46" t="s">
        <v>91</v>
      </c>
      <c r="N42" s="47">
        <f>J45+J38+J48+J42+J43</f>
        <v>14.442276484591272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2442.7717133327301</v>
      </c>
      <c r="F43" s="258"/>
      <c r="G43" s="44" t="s">
        <v>93</v>
      </c>
      <c r="H43" s="33">
        <f t="shared" si="3"/>
        <v>2442.7717133327301</v>
      </c>
      <c r="I43" s="44" t="s">
        <v>94</v>
      </c>
      <c r="J43" s="33">
        <f t="shared" si="4"/>
        <v>2.8490249301923498</v>
      </c>
      <c r="K43" s="34">
        <v>8</v>
      </c>
      <c r="L43" s="53"/>
      <c r="M43" s="54" t="s">
        <v>95</v>
      </c>
      <c r="N43" s="55">
        <f>J45+J46+J41+J42+J43</f>
        <v>14.966871587888186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14.46346112980347</v>
      </c>
      <c r="O44" s="38" t="s">
        <v>100</v>
      </c>
      <c r="P44" s="39">
        <v>471.08673812612295</v>
      </c>
      <c r="Q44" s="39">
        <f t="shared" si="5"/>
        <v>471.08673812612295</v>
      </c>
      <c r="R44" s="40">
        <f>G59</f>
        <v>944.7325569956181</v>
      </c>
      <c r="S44" s="40" t="s">
        <v>39</v>
      </c>
      <c r="T44" s="40">
        <f>I59</f>
        <v>944.73255651273746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2167.8039335026815</v>
      </c>
      <c r="F45" s="258"/>
      <c r="G45" s="44" t="s">
        <v>101</v>
      </c>
      <c r="H45" s="33">
        <f t="shared" si="3"/>
        <v>2167.8039335026815</v>
      </c>
      <c r="I45" s="44" t="s">
        <v>102</v>
      </c>
      <c r="J45" s="33">
        <f t="shared" si="4"/>
        <v>2.6025170065635717</v>
      </c>
      <c r="K45" s="34">
        <v>10</v>
      </c>
      <c r="L45" s="45"/>
      <c r="M45" s="46" t="s">
        <v>103</v>
      </c>
      <c r="N45" s="47">
        <f>J36+J47+J48+J42+J50</f>
        <v>14.478053973440595</v>
      </c>
      <c r="O45" s="48" t="s">
        <v>104</v>
      </c>
      <c r="P45" s="39">
        <v>127.15664071874436</v>
      </c>
      <c r="Q45" s="39">
        <f t="shared" si="5"/>
        <v>127.15664071874436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14.46316152819508</v>
      </c>
      <c r="O46" s="48" t="s">
        <v>108</v>
      </c>
      <c r="P46" s="39">
        <v>191.89579801046528</v>
      </c>
      <c r="Q46" s="39">
        <f t="shared" si="5"/>
        <v>191.89579801046528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3564.6042600219589</v>
      </c>
      <c r="F47" s="258"/>
      <c r="G47" s="44" t="s">
        <v>109</v>
      </c>
      <c r="H47" s="33">
        <f t="shared" si="3"/>
        <v>3564.6042600219589</v>
      </c>
      <c r="I47" s="44" t="s">
        <v>110</v>
      </c>
      <c r="J47" s="33">
        <f t="shared" si="4"/>
        <v>2.6133522524273833</v>
      </c>
      <c r="K47" s="34">
        <v>12</v>
      </c>
      <c r="L47" s="45"/>
      <c r="M47" s="46" t="s">
        <v>111</v>
      </c>
      <c r="N47" s="47">
        <f>J45+J38+J48+J42+J50</f>
        <v>14.477754371832205</v>
      </c>
      <c r="O47" s="48" t="s">
        <v>112</v>
      </c>
      <c r="P47" s="39">
        <v>154.59338014028552</v>
      </c>
      <c r="Q47" s="39">
        <f t="shared" si="5"/>
        <v>154.59338014028552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1056.5843890397325</v>
      </c>
      <c r="F48" s="258"/>
      <c r="G48" s="44" t="s">
        <v>113</v>
      </c>
      <c r="H48" s="33">
        <f t="shared" si="3"/>
        <v>1056.5843890397325</v>
      </c>
      <c r="I48" s="44" t="s">
        <v>114</v>
      </c>
      <c r="J48" s="33">
        <f t="shared" si="4"/>
        <v>3.750371577357333</v>
      </c>
      <c r="K48" s="34">
        <v>13</v>
      </c>
      <c r="L48" s="45"/>
      <c r="M48" s="46" t="s">
        <v>115</v>
      </c>
      <c r="N48" s="47">
        <f>J45+J46+J41+J42+J50</f>
        <v>15.002349475129119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1658.3403229782277</v>
      </c>
      <c r="F49" s="258"/>
      <c r="G49" s="44" t="s">
        <v>117</v>
      </c>
      <c r="H49" s="33">
        <f t="shared" si="3"/>
        <v>1658.3403229782277</v>
      </c>
      <c r="I49" s="44" t="s">
        <v>118</v>
      </c>
      <c r="J49" s="33">
        <f t="shared" si="4"/>
        <v>2.5064000428746742</v>
      </c>
      <c r="K49" s="34">
        <v>14</v>
      </c>
      <c r="L49" s="53"/>
      <c r="M49" s="54" t="s">
        <v>119</v>
      </c>
      <c r="N49" s="55">
        <f>J45+J46+J53+J44</f>
        <v>15.102517006563572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5654.2535206586363</v>
      </c>
      <c r="F50" s="258"/>
      <c r="G50" s="44" t="s">
        <v>121</v>
      </c>
      <c r="H50" s="33">
        <f t="shared" si="3"/>
        <v>5654.2535206586363</v>
      </c>
      <c r="I50" s="44" t="s">
        <v>122</v>
      </c>
      <c r="J50" s="33">
        <f t="shared" si="4"/>
        <v>2.8845028174332841</v>
      </c>
      <c r="K50" s="34">
        <v>15</v>
      </c>
      <c r="L50" s="35" t="s">
        <v>71</v>
      </c>
      <c r="M50" s="36" t="s">
        <v>123</v>
      </c>
      <c r="N50" s="37">
        <f>J37+J46+J41+J42+J43</f>
        <v>14.864477082950415</v>
      </c>
      <c r="O50" s="38" t="s">
        <v>124</v>
      </c>
      <c r="P50" s="39">
        <v>0</v>
      </c>
      <c r="Q50" s="39">
        <f t="shared" si="5"/>
        <v>0</v>
      </c>
      <c r="R50" s="40">
        <f>G60</f>
        <v>1125.0610913557766</v>
      </c>
      <c r="S50" s="40" t="s">
        <v>39</v>
      </c>
      <c r="T50" s="40">
        <f>I60</f>
        <v>1125.0610917791087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3777.0342262856461</v>
      </c>
      <c r="F51" s="258"/>
      <c r="G51" s="44" t="s">
        <v>125</v>
      </c>
      <c r="H51" s="33">
        <f t="shared" si="3"/>
        <v>3777.0342262856461</v>
      </c>
      <c r="I51" s="44" t="s">
        <v>126</v>
      </c>
      <c r="J51" s="33">
        <f t="shared" si="4"/>
        <v>2.5614870764575883</v>
      </c>
      <c r="K51" s="34">
        <v>16</v>
      </c>
      <c r="L51" s="45"/>
      <c r="M51" s="46" t="s">
        <v>127</v>
      </c>
      <c r="N51" s="47">
        <f>J37+J38+J39+J40+J51</f>
        <v>14.174914030605663</v>
      </c>
      <c r="O51" s="48" t="s">
        <v>128</v>
      </c>
      <c r="P51" s="39">
        <v>175.56877999686921</v>
      </c>
      <c r="Q51" s="39">
        <f t="shared" si="5"/>
        <v>175.56877999686921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6318.6722778966396</v>
      </c>
      <c r="F52" s="258"/>
      <c r="G52" s="44" t="s">
        <v>129</v>
      </c>
      <c r="H52" s="33">
        <f t="shared" si="3"/>
        <v>6318.6722778966396</v>
      </c>
      <c r="I52" s="44" t="s">
        <v>130</v>
      </c>
      <c r="J52" s="33">
        <f t="shared" si="4"/>
        <v>4.309784264259628</v>
      </c>
      <c r="K52" s="34">
        <v>17</v>
      </c>
      <c r="L52" s="45"/>
      <c r="M52" s="46" t="s">
        <v>131</v>
      </c>
      <c r="N52" s="47">
        <f>J37+J38+J39+J49+J43</f>
        <v>14.325289136016378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14.339881979653503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14.174138845584242</v>
      </c>
      <c r="O54" s="56" t="s">
        <v>140</v>
      </c>
      <c r="P54" s="39">
        <v>949.49231135890739</v>
      </c>
      <c r="Q54" s="39">
        <f t="shared" si="5"/>
        <v>949.49231135890739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57842.06289980124</v>
      </c>
      <c r="K55" s="34">
        <v>20</v>
      </c>
      <c r="L55" s="35" t="s">
        <v>76</v>
      </c>
      <c r="M55" s="36" t="s">
        <v>142</v>
      </c>
      <c r="N55" s="37">
        <f>J37+J38+J39+J49+J50</f>
        <v>14.360767023257313</v>
      </c>
      <c r="O55" s="38" t="s">
        <v>143</v>
      </c>
      <c r="P55" s="39">
        <v>0</v>
      </c>
      <c r="Q55" s="39">
        <f t="shared" si="5"/>
        <v>0</v>
      </c>
      <c r="R55" s="40">
        <f>G61</f>
        <v>1246.7495960833678</v>
      </c>
      <c r="S55" s="40" t="s">
        <v>39</v>
      </c>
      <c r="T55" s="40">
        <f>I61</f>
        <v>1246.7495960833678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14.375359866894438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14.899954970191349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1327.5430810238154</v>
      </c>
      <c r="H58" s="68" t="s">
        <v>39</v>
      </c>
      <c r="I58" s="69">
        <f>C36</f>
        <v>1327.5430820611105</v>
      </c>
      <c r="K58" s="34">
        <v>23</v>
      </c>
      <c r="L58" s="45"/>
      <c r="M58" s="46" t="s">
        <v>149</v>
      </c>
      <c r="N58" s="47">
        <f>J37+J46+J53+J44</f>
        <v>15.000122501625803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944.7325569956181</v>
      </c>
      <c r="H59" s="68" t="s">
        <v>39</v>
      </c>
      <c r="I59" s="69">
        <f t="shared" ref="I59:I61" si="6">C37</f>
        <v>944.73255651273746</v>
      </c>
      <c r="K59" s="34">
        <v>24</v>
      </c>
      <c r="L59" s="45"/>
      <c r="M59" s="46" t="s">
        <v>151</v>
      </c>
      <c r="N59" s="47">
        <f>J52+J53+J44</f>
        <v>14.309784264259628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1125.0610913557766</v>
      </c>
      <c r="H60" s="68" t="s">
        <v>39</v>
      </c>
      <c r="I60" s="69">
        <f t="shared" si="6"/>
        <v>1125.0610917791087</v>
      </c>
      <c r="K60" s="34">
        <v>25</v>
      </c>
      <c r="L60" s="53"/>
      <c r="M60" s="54" t="s">
        <v>153</v>
      </c>
      <c r="N60" s="55">
        <f>J52+J41+J42+J50</f>
        <v>14.209616732825175</v>
      </c>
      <c r="O60" s="56" t="s">
        <v>154</v>
      </c>
      <c r="P60" s="39">
        <v>1246.7495960833678</v>
      </c>
      <c r="Q60" s="71">
        <f t="shared" si="5"/>
        <v>1246.7495960833678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1246.7495960833678</v>
      </c>
      <c r="H61" s="74" t="s">
        <v>39</v>
      </c>
      <c r="I61" s="69">
        <f t="shared" si="6"/>
        <v>1246.7495960833678</v>
      </c>
      <c r="K61" s="264" t="s">
        <v>155</v>
      </c>
      <c r="L61" s="264"/>
      <c r="M61" s="264"/>
      <c r="N61" s="76">
        <f>SUM(N36:N60)</f>
        <v>363.36968064952657</v>
      </c>
      <c r="U61" s="77" t="s">
        <v>156</v>
      </c>
      <c r="V61" s="78">
        <f>SUMPRODUCT($Q$36:$Q$60,V36:V60)</f>
        <v>1412.4992067886681</v>
      </c>
      <c r="W61" s="78">
        <f>SUMPRODUCT($Q$36:$Q$60,W36:W60)</f>
        <v>175.56877999686921</v>
      </c>
      <c r="X61" s="78">
        <f t="shared" ref="X61:AN61" si="7">SUMPRODUCT($Q$36:$Q$60,X36:X60)</f>
        <v>1035.3452112276343</v>
      </c>
      <c r="Y61" s="78">
        <f t="shared" si="7"/>
        <v>2166.0943971572729</v>
      </c>
      <c r="Z61" s="78">
        <f t="shared" si="7"/>
        <v>1503.1118610206845</v>
      </c>
      <c r="AA61" s="78">
        <f t="shared" si="7"/>
        <v>2196.2419074422751</v>
      </c>
      <c r="AB61" s="78">
        <f t="shared" si="7"/>
        <v>2477.9919283013051</v>
      </c>
      <c r="AC61" s="78">
        <f t="shared" si="7"/>
        <v>949.49231135890739</v>
      </c>
      <c r="AD61" s="78">
        <f t="shared" si="7"/>
        <v>0</v>
      </c>
      <c r="AE61" s="78">
        <f t="shared" si="7"/>
        <v>859.77643123076518</v>
      </c>
      <c r="AF61" s="78">
        <f t="shared" si="7"/>
        <v>0</v>
      </c>
      <c r="AG61" s="78">
        <f t="shared" si="7"/>
        <v>1412.4992067886681</v>
      </c>
      <c r="AH61" s="78">
        <f t="shared" si="7"/>
        <v>281.75002085902986</v>
      </c>
      <c r="AI61" s="78">
        <f t="shared" si="7"/>
        <v>662.98253613658824</v>
      </c>
      <c r="AJ61" s="78">
        <f t="shared" si="7"/>
        <v>2191.4821530789859</v>
      </c>
      <c r="AK61" s="78">
        <f t="shared" si="7"/>
        <v>1503.1118610206845</v>
      </c>
      <c r="AL61" s="78">
        <f t="shared" si="7"/>
        <v>2196.2419074422751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0.47083306892955601</v>
      </c>
      <c r="W64">
        <f t="shared" ref="W64:AN64" si="8">W61/W63</f>
        <v>0.11704585333124615</v>
      </c>
      <c r="X64">
        <f t="shared" si="8"/>
        <v>0.51767260561381712</v>
      </c>
      <c r="Y64">
        <f t="shared" si="8"/>
        <v>0.72203146571909094</v>
      </c>
      <c r="Z64">
        <f t="shared" si="8"/>
        <v>0.7515559305103422</v>
      </c>
      <c r="AA64">
        <f t="shared" si="8"/>
        <v>1.4641612716281833</v>
      </c>
      <c r="AB64">
        <f t="shared" si="8"/>
        <v>0.82599730943376837</v>
      </c>
      <c r="AC64">
        <f t="shared" si="8"/>
        <v>0.94949231135890744</v>
      </c>
      <c r="AD64">
        <f t="shared" si="8"/>
        <v>0</v>
      </c>
      <c r="AE64">
        <f t="shared" si="8"/>
        <v>0.68782114498461211</v>
      </c>
      <c r="AF64">
        <f t="shared" si="8"/>
        <v>0</v>
      </c>
      <c r="AG64">
        <f t="shared" si="8"/>
        <v>0.70624960339433407</v>
      </c>
      <c r="AH64">
        <f t="shared" si="8"/>
        <v>0.14087501042951492</v>
      </c>
      <c r="AI64">
        <f t="shared" si="8"/>
        <v>0.3314912680682941</v>
      </c>
      <c r="AJ64">
        <f t="shared" si="8"/>
        <v>0.97399206803510485</v>
      </c>
      <c r="AK64">
        <f t="shared" si="8"/>
        <v>0.6012447444082738</v>
      </c>
      <c r="AL64">
        <f t="shared" si="8"/>
        <v>1.4641612716281833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1412.4992067886681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175.56877999686921</v>
      </c>
      <c r="H67" s="6"/>
      <c r="U67" t="s">
        <v>162</v>
      </c>
      <c r="V67" s="82">
        <f>AA15*(1+0.17*(V61/AA16)^3.8)</f>
        <v>2.5242819393499598</v>
      </c>
      <c r="W67" s="82">
        <f t="shared" ref="W67:AN67" si="9">AB15*(1+0.17*(W61/AB16)^3.8)</f>
        <v>2.5001225016258024</v>
      </c>
      <c r="X67" s="82">
        <f t="shared" si="9"/>
        <v>2.5348175836053817</v>
      </c>
      <c r="Y67" s="82">
        <f t="shared" si="9"/>
        <v>3.9349240777181707</v>
      </c>
      <c r="Z67" s="82">
        <f t="shared" si="9"/>
        <v>2.6435627911987192</v>
      </c>
      <c r="AA67" s="82">
        <f t="shared" si="9"/>
        <v>4.309784264259628</v>
      </c>
      <c r="AB67" s="82">
        <f t="shared" si="9"/>
        <v>2.7055453868726365</v>
      </c>
      <c r="AC67" s="82">
        <f t="shared" si="9"/>
        <v>2.8490249301923498</v>
      </c>
      <c r="AD67" s="82">
        <f t="shared" si="9"/>
        <v>2.5</v>
      </c>
      <c r="AE67" s="82">
        <f t="shared" si="9"/>
        <v>2.6025170065635717</v>
      </c>
      <c r="AF67" s="82">
        <f t="shared" si="9"/>
        <v>2.5</v>
      </c>
      <c r="AG67" s="82">
        <f t="shared" si="9"/>
        <v>2.6133522524273833</v>
      </c>
      <c r="AH67" s="82">
        <f t="shared" si="9"/>
        <v>3.750371577357333</v>
      </c>
      <c r="AI67" s="82">
        <f t="shared" si="9"/>
        <v>2.5064000428746742</v>
      </c>
      <c r="AJ67" s="82">
        <f t="shared" si="9"/>
        <v>2.8845028174332841</v>
      </c>
      <c r="AK67" s="82">
        <f t="shared" si="9"/>
        <v>2.5614870764575883</v>
      </c>
      <c r="AL67" s="82">
        <f t="shared" si="9"/>
        <v>4.309784264259628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1035.3452112276343</v>
      </c>
      <c r="H68" s="6"/>
    </row>
    <row r="69" spans="6:40" x14ac:dyDescent="0.3">
      <c r="F69" s="4" t="s">
        <v>45</v>
      </c>
      <c r="G69" s="4">
        <f>Y61</f>
        <v>2166.0943971572729</v>
      </c>
      <c r="H69" s="6"/>
    </row>
    <row r="70" spans="6:40" x14ac:dyDescent="0.3">
      <c r="F70" s="4" t="s">
        <v>46</v>
      </c>
      <c r="G70" s="4">
        <f>Z61</f>
        <v>1503.1118610206845</v>
      </c>
      <c r="U70" s="41" t="s">
        <v>65</v>
      </c>
      <c r="V70">
        <f t="shared" ref="V70:V94" si="10">SUMPRODUCT($V$67:$AN$67,V36:AN36)</f>
        <v>15.085769015807548</v>
      </c>
      <c r="X70">
        <v>15.000195603366421</v>
      </c>
    </row>
    <row r="71" spans="6:40" x14ac:dyDescent="0.3">
      <c r="F71" s="4" t="s">
        <v>47</v>
      </c>
      <c r="G71" s="4">
        <f>AA61</f>
        <v>2196.2419074422751</v>
      </c>
      <c r="U71" s="41" t="s">
        <v>70</v>
      </c>
      <c r="V71">
        <f t="shared" si="10"/>
        <v>14.27760813715182</v>
      </c>
      <c r="X71">
        <v>13.75090229828113</v>
      </c>
    </row>
    <row r="72" spans="6:40" x14ac:dyDescent="0.3">
      <c r="F72" s="4" t="s">
        <v>48</v>
      </c>
      <c r="G72" s="4">
        <f>AB61</f>
        <v>2477.9919283013051</v>
      </c>
      <c r="U72" s="41" t="s">
        <v>75</v>
      </c>
      <c r="V72">
        <f t="shared" si="10"/>
        <v>14.427983242562537</v>
      </c>
      <c r="X72">
        <v>14.225219683523857</v>
      </c>
    </row>
    <row r="73" spans="6:40" x14ac:dyDescent="0.3">
      <c r="F73" s="4" t="s">
        <v>49</v>
      </c>
      <c r="G73" s="4">
        <f>AC61</f>
        <v>949.49231135890739</v>
      </c>
      <c r="U73" s="41" t="s">
        <v>80</v>
      </c>
      <c r="V73">
        <f t="shared" si="10"/>
        <v>14.442576086199661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14.277308535543431</v>
      </c>
      <c r="X74">
        <v>13.805151472614</v>
      </c>
    </row>
    <row r="75" spans="6:40" x14ac:dyDescent="0.3">
      <c r="F75" s="4" t="s">
        <v>51</v>
      </c>
      <c r="G75" s="4">
        <f>AE61</f>
        <v>859.77643123076518</v>
      </c>
      <c r="U75" s="41" t="s">
        <v>88</v>
      </c>
      <c r="V75">
        <f t="shared" si="10"/>
        <v>14.427683640954148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14.442276484591272</v>
      </c>
      <c r="X76">
        <v>14.326575531725375</v>
      </c>
    </row>
    <row r="77" spans="6:40" x14ac:dyDescent="0.3">
      <c r="F77" s="4" t="s">
        <v>53</v>
      </c>
      <c r="G77" s="4">
        <f>AG61</f>
        <v>1412.4992067886681</v>
      </c>
      <c r="U77" s="41" t="s">
        <v>96</v>
      </c>
      <c r="V77">
        <f t="shared" si="10"/>
        <v>14.966871587888186</v>
      </c>
      <c r="X77">
        <v>13.750902037729439</v>
      </c>
    </row>
    <row r="78" spans="6:40" x14ac:dyDescent="0.3">
      <c r="F78" s="4" t="s">
        <v>54</v>
      </c>
      <c r="G78" s="4">
        <f>AH61</f>
        <v>281.75002085902986</v>
      </c>
      <c r="U78" s="41" t="s">
        <v>100</v>
      </c>
      <c r="V78">
        <f t="shared" si="10"/>
        <v>14.46346112980347</v>
      </c>
      <c r="X78">
        <v>13.750771910176033</v>
      </c>
    </row>
    <row r="79" spans="6:40" x14ac:dyDescent="0.3">
      <c r="F79" s="4" t="s">
        <v>55</v>
      </c>
      <c r="G79" s="4">
        <f>AI61</f>
        <v>662.98253613658824</v>
      </c>
      <c r="U79" s="41" t="s">
        <v>104</v>
      </c>
      <c r="V79">
        <f t="shared" si="10"/>
        <v>14.478053973440595</v>
      </c>
      <c r="X79">
        <v>13.801434953032715</v>
      </c>
    </row>
    <row r="80" spans="6:40" x14ac:dyDescent="0.3">
      <c r="F80" s="4" t="s">
        <v>56</v>
      </c>
      <c r="G80" s="4">
        <f>AJ61</f>
        <v>2191.4821530789859</v>
      </c>
      <c r="U80" s="41" t="s">
        <v>108</v>
      </c>
      <c r="V80">
        <f t="shared" si="10"/>
        <v>14.46316152819508</v>
      </c>
      <c r="X80">
        <v>13.808577453496937</v>
      </c>
    </row>
    <row r="81" spans="6:24" x14ac:dyDescent="0.3">
      <c r="F81" s="4" t="s">
        <v>57</v>
      </c>
      <c r="G81" s="4">
        <f>AK61</f>
        <v>1503.1118610206845</v>
      </c>
      <c r="U81" s="41" t="s">
        <v>112</v>
      </c>
      <c r="V81">
        <f t="shared" si="10"/>
        <v>14.477754371832205</v>
      </c>
      <c r="X81">
        <v>13.855684127365585</v>
      </c>
    </row>
    <row r="82" spans="6:24" x14ac:dyDescent="0.3">
      <c r="F82" s="4" t="s">
        <v>58</v>
      </c>
      <c r="G82" s="4">
        <f>AL61</f>
        <v>2196.2419074422751</v>
      </c>
      <c r="U82" s="41" t="s">
        <v>116</v>
      </c>
      <c r="V82">
        <f t="shared" si="10"/>
        <v>15.002349475129119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15.102517006563572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14.864477082950417</v>
      </c>
      <c r="X84">
        <v>13.696318465991869</v>
      </c>
    </row>
    <row r="85" spans="6:24" x14ac:dyDescent="0.3">
      <c r="U85" s="41" t="s">
        <v>128</v>
      </c>
      <c r="V85">
        <f t="shared" si="10"/>
        <v>14.174914030605663</v>
      </c>
      <c r="X85">
        <v>13.75056790087643</v>
      </c>
    </row>
    <row r="86" spans="6:24" x14ac:dyDescent="0.3">
      <c r="U86" s="41" t="s">
        <v>132</v>
      </c>
      <c r="V86">
        <f t="shared" si="10"/>
        <v>14.325289136016378</v>
      </c>
      <c r="X86">
        <v>14.224885286119157</v>
      </c>
    </row>
    <row r="87" spans="6:24" x14ac:dyDescent="0.3">
      <c r="U87" s="41" t="s">
        <v>136</v>
      </c>
      <c r="V87">
        <f t="shared" si="10"/>
        <v>14.339881979653503</v>
      </c>
      <c r="X87">
        <v>14.271991959987805</v>
      </c>
    </row>
    <row r="88" spans="6:24" x14ac:dyDescent="0.3">
      <c r="U88" s="41" t="s">
        <v>140</v>
      </c>
      <c r="V88">
        <f t="shared" si="10"/>
        <v>14.174138845584242</v>
      </c>
      <c r="X88">
        <v>11.68222407686552</v>
      </c>
    </row>
    <row r="89" spans="6:24" x14ac:dyDescent="0.3">
      <c r="U89" s="41" t="s">
        <v>143</v>
      </c>
      <c r="V89">
        <f t="shared" si="10"/>
        <v>14.360767023257313</v>
      </c>
      <c r="X89">
        <v>13.753993881759367</v>
      </c>
    </row>
    <row r="90" spans="6:24" x14ac:dyDescent="0.3">
      <c r="U90" s="41" t="s">
        <v>145</v>
      </c>
      <c r="V90">
        <f t="shared" si="10"/>
        <v>14.375359866894438</v>
      </c>
      <c r="X90">
        <v>13.801100555628015</v>
      </c>
    </row>
    <row r="91" spans="6:24" x14ac:dyDescent="0.3">
      <c r="U91" s="41" t="s">
        <v>148</v>
      </c>
      <c r="V91">
        <f t="shared" si="10"/>
        <v>14.899954970191352</v>
      </c>
      <c r="X91">
        <v>13.225427061632079</v>
      </c>
    </row>
    <row r="92" spans="6:24" x14ac:dyDescent="0.3">
      <c r="U92" s="41" t="s">
        <v>150</v>
      </c>
      <c r="V92">
        <f t="shared" si="10"/>
        <v>15.000122501625803</v>
      </c>
      <c r="X92">
        <v>15.239521451121469</v>
      </c>
    </row>
    <row r="93" spans="6:24" x14ac:dyDescent="0.3">
      <c r="U93" s="41" t="s">
        <v>152</v>
      </c>
      <c r="V93">
        <f t="shared" si="10"/>
        <v>14.309784264259628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14.209616732825177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2.5242819393499598</v>
      </c>
      <c r="K97" s="4" t="s">
        <v>61</v>
      </c>
      <c r="L97" s="76">
        <f>MIN(N36:N43)</f>
        <v>14.27730853554343</v>
      </c>
      <c r="M97" s="135" t="s">
        <v>11</v>
      </c>
      <c r="N97" s="4">
        <v>15</v>
      </c>
      <c r="O97" s="4">
        <v>99999</v>
      </c>
      <c r="P97" s="76">
        <f>L97</f>
        <v>14.27730853554343</v>
      </c>
      <c r="Q97" s="76">
        <f>L98</f>
        <v>14.46316152819508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2.5001225016258024</v>
      </c>
      <c r="K98" s="4" t="s">
        <v>66</v>
      </c>
      <c r="L98" s="76">
        <f>MIN(N44:N49)</f>
        <v>14.46316152819508</v>
      </c>
      <c r="M98" s="135" t="s">
        <v>12</v>
      </c>
      <c r="N98" s="4">
        <v>99999</v>
      </c>
      <c r="O98" s="4">
        <v>15</v>
      </c>
      <c r="P98" s="76">
        <f>L99</f>
        <v>14.174138845584242</v>
      </c>
      <c r="Q98" s="76">
        <f>L100</f>
        <v>14.209616732825175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2.5348175836053817</v>
      </c>
      <c r="K99" s="4" t="s">
        <v>71</v>
      </c>
      <c r="L99" s="76">
        <f>MIN(N50:N54)</f>
        <v>14.174138845584242</v>
      </c>
      <c r="M99" s="135" t="s">
        <v>13</v>
      </c>
      <c r="N99" s="76">
        <f>L101</f>
        <v>14.966871587888186</v>
      </c>
      <c r="O99" s="76">
        <f>L102</f>
        <v>14.174138845584242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3.9349240777181707</v>
      </c>
      <c r="K100" s="4" t="s">
        <v>76</v>
      </c>
      <c r="L100" s="76">
        <f>MIN(N55:N60)</f>
        <v>14.209616732825175</v>
      </c>
      <c r="M100" s="135" t="s">
        <v>14</v>
      </c>
      <c r="N100" s="76">
        <f>L104</f>
        <v>15.002349475129121</v>
      </c>
      <c r="O100" s="76">
        <f>L105</f>
        <v>14.209616732825177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2.6435627911987192</v>
      </c>
      <c r="K101" s="4" t="s">
        <v>252</v>
      </c>
      <c r="L101" s="76">
        <f>J104+J103+J102+J107+J106</f>
        <v>14.966871587888186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4.309784264259628</v>
      </c>
      <c r="K102" s="4" t="s">
        <v>253</v>
      </c>
      <c r="L102" s="76">
        <f>J104+J103+J102+J113</f>
        <v>14.174138845584242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2.7055453868726365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2.8490249301923498</v>
      </c>
      <c r="K104" s="4" t="s">
        <v>255</v>
      </c>
      <c r="L104" s="76">
        <f>J111+J103+J102+J107+J106</f>
        <v>15.002349475129121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14.209616732825177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2.6025170065635717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2.6133522524273833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3.750371577357333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2.5064000428746742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2.8845028174332841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2.5614870764575883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4.309784264259628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2024-01-07T17:22:35Z</dcterms:modified>
</cp:coreProperties>
</file>