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25\"/>
    </mc:Choice>
  </mc:AlternateContent>
  <xr:revisionPtr revIDLastSave="0" documentId="13_ncr:1_{A2A0FFDD-1786-400A-A11D-3659F032627F}" xr6:coauthVersionLast="47" xr6:coauthVersionMax="47" xr10:uidLastSave="{00000000-0000-0000-0000-000000000000}"/>
  <bookViews>
    <workbookView xWindow="336" yWindow="492" windowWidth="11400" windowHeight="11424" firstSheet="2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D37" i="7" s="1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AS8" i="5" l="1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H16" i="5" l="1"/>
  <c r="BI16" i="5" s="1"/>
  <c r="BE19" i="5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X76" i="4" l="1"/>
  <c r="Y76" i="4" s="1"/>
  <c r="T80" i="4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7" i="4"/>
  <c r="U89" i="4"/>
  <c r="T89" i="4"/>
  <c r="U86" i="4" l="1"/>
  <c r="V87" i="4"/>
  <c r="V89" i="4"/>
  <c r="V86" i="4"/>
  <c r="T87" i="4"/>
  <c r="T88" i="4"/>
  <c r="T91" i="4" s="1"/>
  <c r="T92" i="4" s="1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AI39" i="5" l="1"/>
  <c r="AJ39" i="5"/>
  <c r="S91" i="4"/>
  <c r="S92" i="4" s="1"/>
  <c r="J38" i="5"/>
  <c r="K38" i="5" s="1"/>
  <c r="R37" i="5"/>
  <c r="O37" i="5"/>
  <c r="O41" i="5" s="1"/>
  <c r="O42" i="5" s="1"/>
  <c r="O50" i="5" s="1"/>
  <c r="P37" i="5"/>
  <c r="T37" i="5" s="1"/>
  <c r="U37" i="5" s="1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9" i="5" l="1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G27" i="7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E69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H28" i="7" s="1"/>
  <c r="BD159" i="5"/>
  <c r="BC146" i="5"/>
  <c r="BC135" i="5"/>
  <c r="G26" i="7" s="1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H27" i="7" s="1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I27" i="7" s="1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71" i="5" l="1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G25" i="7" s="1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H26" i="7" s="1"/>
  <c r="BD157" i="5"/>
  <c r="BC148" i="5"/>
  <c r="BC159" i="5"/>
  <c r="BC137" i="5"/>
  <c r="G28" i="7" s="1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I28" i="7" s="1"/>
  <c r="BE148" i="5"/>
  <c r="BE159" i="5"/>
  <c r="AK122" i="5"/>
  <c r="AJ63" i="5"/>
  <c r="AJ64" i="5" s="1"/>
  <c r="BD145" i="5"/>
  <c r="BD156" i="5"/>
  <c r="BD134" i="5"/>
  <c r="H25" i="7" s="1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F25" i="7" s="1"/>
  <c r="BB156" i="5"/>
  <c r="BF63" i="5"/>
  <c r="BF64" i="5" s="1"/>
  <c r="AL122" i="5"/>
  <c r="AK63" i="5"/>
  <c r="AK64" i="5" s="1"/>
  <c r="BE146" i="5"/>
  <c r="BE157" i="5"/>
  <c r="BE135" i="5"/>
  <c r="I26" i="7" s="1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F27" i="7" s="1"/>
  <c r="BB147" i="5"/>
  <c r="BB158" i="5"/>
  <c r="BD63" i="5"/>
  <c r="BD64" i="5" s="1"/>
  <c r="BE156" i="5"/>
  <c r="BE134" i="5"/>
  <c r="I25" i="7" s="1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F26" i="7" s="1"/>
  <c r="BB146" i="5"/>
  <c r="O72" i="5"/>
  <c r="O69" i="5"/>
  <c r="O71" i="5"/>
  <c r="O70" i="5"/>
  <c r="BB159" i="5"/>
  <c r="BB137" i="5"/>
  <c r="F28" i="7" s="1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<sst xmlns="http://schemas.openxmlformats.org/spreadsheetml/2006/main" count="2044" uniqueCount="259">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</sst>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33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33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5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6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5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6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5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6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5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6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5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7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5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8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5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8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5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9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5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7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5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8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5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8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5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9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5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5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5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5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33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33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33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33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33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33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33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33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33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33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33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33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33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33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33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33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33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33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33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33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33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33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33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33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33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33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33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33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33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33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33"/>
      <c r="B33" s="99" t="s">
        <v>182</v>
      </c>
      <c r="C33" s="229">
        <f>C32/D32</f>
        <v>0.94847076160997024</v>
      </c>
      <c r="D33" s="229"/>
      <c r="E33" s="233"/>
      <c r="F33" s="99" t="s">
        <v>182</v>
      </c>
      <c r="G33" s="229">
        <f>G32/H32</f>
        <v>0.94685129920355626</v>
      </c>
      <c r="H33" s="229"/>
      <c r="I33" s="233"/>
      <c r="J33" s="99" t="s">
        <v>182</v>
      </c>
      <c r="K33" s="229">
        <f>K32/L32</f>
        <v>0.94550035421067213</v>
      </c>
      <c r="L33" s="229"/>
      <c r="M33" s="233"/>
      <c r="N33" s="99" t="s">
        <v>182</v>
      </c>
      <c r="O33" s="229">
        <f>O32/P32</f>
        <v>0.94440505594782898</v>
      </c>
      <c r="P33" s="229"/>
      <c r="Q33" s="233"/>
      <c r="R33" s="99" t="s">
        <v>182</v>
      </c>
      <c r="S33" s="229">
        <f>S32/T32</f>
        <v>0.94355280409454845</v>
      </c>
      <c r="T33" s="229"/>
      <c r="U33" s="233"/>
      <c r="V33" s="99" t="s">
        <v>182</v>
      </c>
      <c r="W33" s="229">
        <f>W32/X32</f>
        <v>0.94293131098627969</v>
      </c>
      <c r="X33" s="229"/>
    </row>
    <row r="34" spans="1:24" x14ac:dyDescent="0.3">
      <c r="A34" s="233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33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4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4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4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4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33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33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4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4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4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4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33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33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4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4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4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4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33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33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4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4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4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4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33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33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33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33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33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33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0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1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1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1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1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1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1"/>
      <c r="B45" s="112" t="s">
        <v>182</v>
      </c>
      <c r="C45" s="229">
        <f>C44/D44</f>
        <v>0.95037183184094698</v>
      </c>
      <c r="D45" s="229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1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1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1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1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2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A8:A12"/>
    <mergeCell ref="I8:I12"/>
    <mergeCell ref="A13:A16"/>
    <mergeCell ref="I13:I16"/>
    <mergeCell ref="A17:A20"/>
    <mergeCell ref="I17:I20"/>
    <mergeCell ref="A21:A24"/>
    <mergeCell ref="A28:A38"/>
    <mergeCell ref="E28:E38"/>
    <mergeCell ref="I28:I38"/>
    <mergeCell ref="M28:M38"/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2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0" t="s">
        <v>188</v>
      </c>
      <c r="D2" s="241"/>
      <c r="E2" s="242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14.259391506353833</v>
      </c>
      <c r="L28" s="147">
        <v>14.462843978894298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14.152191832953024</v>
      </c>
      <c r="L29" s="147">
        <v>14.071491938440879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15.009110354955016</v>
      </c>
      <c r="J30" s="4">
        <v>14.152221256221639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14.928381037174256</v>
      </c>
      <c r="J31" s="4">
        <v>14.071491938440879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4" t="s">
        <v>210</v>
      </c>
      <c r="I38" s="245"/>
      <c r="J38" s="245"/>
      <c r="K38" s="245"/>
      <c r="L38" s="245"/>
      <c r="M38" s="245"/>
      <c r="N38" s="246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14.511588061847908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33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33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33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33"/>
      <c r="D41" s="99" t="s">
        <v>12</v>
      </c>
      <c r="E41" s="67">
        <f>'[1]Trip Rate'!C47</f>
        <v>2050</v>
      </c>
      <c r="F41" s="67">
        <f>'[1]Trip Rate'!D47</f>
        <v>1558.6098042191531</v>
      </c>
      <c r="H41" s="233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33"/>
      <c r="D42" s="99" t="s">
        <v>13</v>
      </c>
      <c r="E42" s="67">
        <f>'[1]Trip Rate'!C48</f>
        <v>1054</v>
      </c>
      <c r="F42" s="67">
        <f>'[1]Trip Rate'!D48</f>
        <v>1803.8057368341174</v>
      </c>
      <c r="H42" s="233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33"/>
      <c r="D43" s="99" t="s">
        <v>14</v>
      </c>
      <c r="E43" s="73">
        <f>'[1]Trip Rate'!C49</f>
        <v>1108</v>
      </c>
      <c r="F43" s="73">
        <f>'[1]Trip Rate'!D49</f>
        <v>1649.845500075884</v>
      </c>
      <c r="H43" s="233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33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33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2.3265634483169742E-11</v>
      </c>
      <c r="V44" s="215">
        <f t="shared" si="1"/>
        <v>1.5926015269650977E-11</v>
      </c>
      <c r="W44" s="120"/>
      <c r="X44" s="120"/>
      <c r="Y44" s="129"/>
    </row>
    <row r="45" spans="3:25" ht="15.6" x14ac:dyDescent="0.3">
      <c r="C45" s="233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33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2.8405532473676749E-11</v>
      </c>
      <c r="V45" s="215">
        <f t="shared" si="1"/>
        <v>3.3009667196303135E-11</v>
      </c>
      <c r="W45" s="120"/>
      <c r="X45" s="120"/>
      <c r="Y45" s="129"/>
    </row>
    <row r="46" spans="3:25" ht="15.6" x14ac:dyDescent="0.3">
      <c r="C46" s="233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33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5.7492973131457653E-12</v>
      </c>
      <c r="T46" s="215">
        <f t="shared" si="1"/>
        <v>2.8403976559210272E-11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33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33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6.6842786863499854E-12</v>
      </c>
      <c r="T47" s="215">
        <f t="shared" si="1"/>
        <v>3.3009667196303135E-11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33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33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33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33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33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33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33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33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3" t="s">
        <v>205</v>
      </c>
      <c r="S51" s="243"/>
      <c r="T51" s="243"/>
      <c r="U51" s="243"/>
      <c r="V51" s="243"/>
      <c r="W51" s="120"/>
      <c r="X51" s="120"/>
      <c r="Y51" s="129"/>
    </row>
    <row r="52" spans="3:25" ht="15.6" x14ac:dyDescent="0.3">
      <c r="C52" s="233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33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33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33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2.3265634483169742E-11</v>
      </c>
      <c r="V53" s="216">
        <f t="shared" si="2"/>
        <v>1.5926015269650977E-11</v>
      </c>
      <c r="W53" s="165">
        <f>N40</f>
        <v>2050</v>
      </c>
      <c r="X53" s="165">
        <f>SUM(S53:V53)</f>
        <v>4.5039557032690226E-11</v>
      </c>
      <c r="Y53" s="129">
        <f>W53/X53</f>
        <v>45515545335228.023</v>
      </c>
    </row>
    <row r="54" spans="3:25" ht="15.6" x14ac:dyDescent="0.3">
      <c r="C54" s="233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33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2.8405532473676749E-11</v>
      </c>
      <c r="V54" s="216">
        <f t="shared" si="2"/>
        <v>3.3009667196303135E-11</v>
      </c>
      <c r="W54" s="165">
        <f>N41</f>
        <v>2050</v>
      </c>
      <c r="X54" s="165">
        <f>SUM(S54:V54)</f>
        <v>6.7263106949849383E-11</v>
      </c>
      <c r="Y54" s="129">
        <f>W54/X54</f>
        <v>30477331377637.031</v>
      </c>
    </row>
    <row r="55" spans="3:25" ht="15.6" x14ac:dyDescent="0.3">
      <c r="C55" s="233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33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5.7492973131457653E-12</v>
      </c>
      <c r="T55" s="216">
        <f t="shared" si="2"/>
        <v>2.8403976559210272E-11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4.0001181152225545E-11</v>
      </c>
      <c r="Y55" s="129">
        <f>W55/X55</f>
        <v>26349221938946.637</v>
      </c>
    </row>
    <row r="56" spans="3:25" ht="15.6" x14ac:dyDescent="0.3">
      <c r="C56" s="233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33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6.6842786863499854E-12</v>
      </c>
      <c r="T56" s="216">
        <f t="shared" si="2"/>
        <v>3.3009667196303135E-11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4.5541853162522626E-11</v>
      </c>
      <c r="Y56" s="129">
        <f>W56/X56</f>
        <v>24329269080156.734</v>
      </c>
    </row>
    <row r="57" spans="3:25" ht="15.6" x14ac:dyDescent="0.3">
      <c r="C57" s="233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33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33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33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1.8281483279365256E-11</v>
      </c>
      <c r="T58" s="165">
        <f>SUM(T53:T56)</f>
        <v>6.7261551035382915E-11</v>
      </c>
      <c r="U58" s="165">
        <f>SUM(U53:U56)</f>
        <v>5.7519074236715996E-11</v>
      </c>
      <c r="V58" s="165">
        <f>SUM(V53:V56)</f>
        <v>5.478358974582362E-11</v>
      </c>
      <c r="W58" s="120"/>
      <c r="X58" s="120"/>
      <c r="Y58" s="129"/>
    </row>
    <row r="59" spans="3:25" ht="15.6" x14ac:dyDescent="0.3">
      <c r="C59" s="233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33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112135321224940.41</v>
      </c>
      <c r="T59" s="120">
        <f>T57/T58</f>
        <v>30478036388450.191</v>
      </c>
      <c r="U59" s="120">
        <f>U57/U58</f>
        <v>18324356119890.453</v>
      </c>
      <c r="V59" s="120">
        <f>V57/V58</f>
        <v>20225034634289.688</v>
      </c>
      <c r="W59" s="120"/>
      <c r="X59" s="120"/>
      <c r="Y59" s="129"/>
    </row>
    <row r="60" spans="3:25" ht="15.6" x14ac:dyDescent="0.3">
      <c r="C60" s="233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33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33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33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33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33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3" t="s">
        <v>204</v>
      </c>
      <c r="S62" s="243"/>
      <c r="T62" s="243"/>
      <c r="U62" s="243"/>
      <c r="V62" s="243"/>
      <c r="W62" s="120"/>
      <c r="X62" s="120"/>
      <c r="Y62" s="129"/>
    </row>
    <row r="63" spans="3:25" ht="15.6" x14ac:dyDescent="0.3">
      <c r="C63" s="233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33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33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33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655.75696132183452</v>
      </c>
      <c r="T64" s="216">
        <f t="shared" si="3"/>
        <v>0</v>
      </c>
      <c r="U64" s="216">
        <f t="shared" si="3"/>
        <v>426.32777162480579</v>
      </c>
      <c r="V64" s="216">
        <f t="shared" si="3"/>
        <v>322.10421041491742</v>
      </c>
      <c r="W64" s="165">
        <f>W53</f>
        <v>2050</v>
      </c>
      <c r="X64" s="165">
        <f>SUM(S64:V64)</f>
        <v>1404.1889433615577</v>
      </c>
      <c r="Y64" s="129">
        <f>W64/X64</f>
        <v>1.4599174916535116</v>
      </c>
    </row>
    <row r="65" spans="3:25" ht="15.6" x14ac:dyDescent="0.3">
      <c r="C65" s="233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33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178.23273087214559</v>
      </c>
      <c r="U65" s="216">
        <f t="shared" si="3"/>
        <v>520.51309282276554</v>
      </c>
      <c r="V65" s="216">
        <f t="shared" si="3"/>
        <v>667.62166231160711</v>
      </c>
      <c r="W65" s="165">
        <f>W54</f>
        <v>2050</v>
      </c>
      <c r="X65" s="165">
        <f>SUM(S65:V65)</f>
        <v>1366.3674860065182</v>
      </c>
      <c r="Y65" s="129">
        <f>W65/X65</f>
        <v>1.5003284409171169</v>
      </c>
    </row>
    <row r="66" spans="3:25" ht="15.6" x14ac:dyDescent="0.3">
      <c r="C66" s="233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33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644.69930102728722</v>
      </c>
      <c r="T66" s="216">
        <f t="shared" si="3"/>
        <v>865.69743114829691</v>
      </c>
      <c r="U66" s="216">
        <f t="shared" si="3"/>
        <v>107.15913555242872</v>
      </c>
      <c r="V66" s="216">
        <f t="shared" si="3"/>
        <v>0</v>
      </c>
      <c r="W66" s="165">
        <f>W55</f>
        <v>1054</v>
      </c>
      <c r="X66" s="165">
        <f>SUM(S66:V66)</f>
        <v>1617.5558677280128</v>
      </c>
      <c r="Y66" s="129">
        <f>W66/X66</f>
        <v>0.65160036882090988</v>
      </c>
    </row>
    <row r="67" spans="3:25" ht="15.6" x14ac:dyDescent="0.3">
      <c r="C67" s="233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33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749.54373765087826</v>
      </c>
      <c r="T67" s="216">
        <f t="shared" si="3"/>
        <v>1006.0698379795575</v>
      </c>
      <c r="U67" s="216">
        <f t="shared" si="3"/>
        <v>0</v>
      </c>
      <c r="V67" s="216">
        <f t="shared" si="3"/>
        <v>118.27412727347556</v>
      </c>
      <c r="W67" s="165">
        <f>W56</f>
        <v>1108</v>
      </c>
      <c r="X67" s="165">
        <f>SUM(S67:V67)</f>
        <v>1873.8877029039113</v>
      </c>
      <c r="Y67" s="129">
        <f>W67/X67</f>
        <v>0.59128409791203784</v>
      </c>
    </row>
    <row r="68" spans="3:25" ht="15.6" x14ac:dyDescent="0.3">
      <c r="C68" s="233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33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33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33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</v>
      </c>
      <c r="U69" s="165">
        <f>SUM(U64:U67)</f>
        <v>1054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33" t="s">
        <v>178</v>
      </c>
      <c r="D70" s="99" t="s">
        <v>11</v>
      </c>
      <c r="E70" s="81">
        <v>3044.1735794193137</v>
      </c>
      <c r="F70" s="81">
        <v>1930.3584281999242</v>
      </c>
      <c r="H70" s="233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1</v>
      </c>
      <c r="U70" s="120">
        <f>U68/U69</f>
        <v>1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33"/>
      <c r="D71" s="99" t="s">
        <v>12</v>
      </c>
      <c r="E71" s="67">
        <v>3044.1735794193137</v>
      </c>
      <c r="F71" s="67">
        <v>2423.5572278064883</v>
      </c>
      <c r="H71" s="233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33"/>
      <c r="D72" s="99" t="s">
        <v>13</v>
      </c>
      <c r="E72" s="67">
        <v>1480.8887406556896</v>
      </c>
      <c r="F72" s="67">
        <v>2788.6181283808864</v>
      </c>
      <c r="H72" s="233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33"/>
      <c r="D73" s="99" t="s">
        <v>14</v>
      </c>
      <c r="E73" s="73">
        <v>1578.2089508716722</v>
      </c>
      <c r="F73" s="73">
        <v>2558.5385458951887</v>
      </c>
      <c r="H73" s="233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33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33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33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957.35105810730147</v>
      </c>
      <c r="T75" s="216">
        <f t="shared" si="4"/>
        <v>0</v>
      </c>
      <c r="U75" s="216">
        <f t="shared" si="4"/>
        <v>622.40337097271765</v>
      </c>
      <c r="V75" s="216">
        <f t="shared" si="4"/>
        <v>470.24557091998116</v>
      </c>
      <c r="W75" s="165">
        <f>W64</f>
        <v>2050</v>
      </c>
      <c r="X75" s="165">
        <f>SUM(S75:V75)</f>
        <v>2050.0000000000005</v>
      </c>
      <c r="Y75" s="129">
        <f>W75/X75</f>
        <v>0.99999999999999978</v>
      </c>
    </row>
    <row r="76" spans="3:25" ht="15.6" x14ac:dyDescent="0.3">
      <c r="H76" s="233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267.40763522980632</v>
      </c>
      <c r="U76" s="216">
        <f t="shared" si="4"/>
        <v>780.94059703172638</v>
      </c>
      <c r="V76" s="216">
        <f t="shared" si="4"/>
        <v>1001.6517677384675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33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420.08630232796315</v>
      </c>
      <c r="T77" s="216">
        <f t="shared" si="4"/>
        <v>564.08876542354449</v>
      </c>
      <c r="U77" s="216">
        <f t="shared" si="4"/>
        <v>69.824932248492431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33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443.19329276251671</v>
      </c>
      <c r="T78" s="216">
        <f t="shared" si="4"/>
        <v>594.8730965862527</v>
      </c>
      <c r="U78" s="216">
        <f t="shared" si="4"/>
        <v>0</v>
      </c>
      <c r="V78" s="216">
        <f t="shared" si="4"/>
        <v>69.933610651230552</v>
      </c>
      <c r="W78" s="165">
        <f>W67</f>
        <v>1108</v>
      </c>
      <c r="X78" s="165">
        <f>SUM(S78:V78)</f>
        <v>1108</v>
      </c>
      <c r="Y78" s="129">
        <f>W78/X78</f>
        <v>1</v>
      </c>
    </row>
    <row r="79" spans="3:25" ht="15.6" x14ac:dyDescent="0.3">
      <c r="H79" s="233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33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1820.6306531977812</v>
      </c>
      <c r="T80" s="165">
        <f>SUM(T75:T78)</f>
        <v>1426.3694972396033</v>
      </c>
      <c r="U80" s="165">
        <f>SUM(U75:U78)</f>
        <v>1473.1689002529363</v>
      </c>
      <c r="V80" s="165">
        <f>SUM(V75:V78)</f>
        <v>1541.8309493096792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1.1259834587533453</v>
      </c>
      <c r="T81" s="120">
        <f>T79/T80</f>
        <v>1.4372152545096373</v>
      </c>
      <c r="U81" s="120">
        <f>U79/U80</f>
        <v>0.71546446562850541</v>
      </c>
      <c r="V81" s="120">
        <f>V79/V80</f>
        <v>0.71862612467085485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3" t="s">
        <v>201</v>
      </c>
      <c r="S84" s="243"/>
      <c r="T84" s="243"/>
      <c r="U84" s="243"/>
      <c r="V84" s="243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1077.9614556488341</v>
      </c>
      <c r="T86" s="131">
        <f t="shared" si="5"/>
        <v>0</v>
      </c>
      <c r="U86" s="131">
        <f t="shared" si="5"/>
        <v>445.30749521837583</v>
      </c>
      <c r="V86" s="131">
        <f t="shared" si="5"/>
        <v>337.9307522738597</v>
      </c>
      <c r="W86" s="165">
        <f>W75</f>
        <v>2050</v>
      </c>
      <c r="X86" s="165">
        <f>SUM(S86:V86)</f>
        <v>1861.1997031410697</v>
      </c>
      <c r="Y86" s="129">
        <f>W86/X86</f>
        <v>1.1014401069054007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384.32233252462635</v>
      </c>
      <c r="U87" s="131">
        <f t="shared" si="5"/>
        <v>558.73524694291007</v>
      </c>
      <c r="V87" s="131">
        <f t="shared" si="5"/>
        <v>719.81312811960606</v>
      </c>
      <c r="W87" s="165">
        <f>W76</f>
        <v>2050</v>
      </c>
      <c r="X87" s="165">
        <f>SUM(S87:V87)</f>
        <v>1662.8707075871425</v>
      </c>
      <c r="Y87" s="129">
        <f>W87/X87</f>
        <v>1.2328078128061979</v>
      </c>
    </row>
    <row r="88" spans="17:25" ht="15.6" x14ac:dyDescent="0.3">
      <c r="Q88" s="128"/>
      <c r="R88" s="131">
        <v>3</v>
      </c>
      <c r="S88" s="131">
        <f t="shared" si="5"/>
        <v>473.01022767014342</v>
      </c>
      <c r="T88" s="131">
        <f t="shared" si="5"/>
        <v>810.71697856422657</v>
      </c>
      <c r="U88" s="131">
        <f t="shared" si="5"/>
        <v>49.957257838714234</v>
      </c>
      <c r="V88" s="131">
        <f t="shared" si="5"/>
        <v>0</v>
      </c>
      <c r="W88" s="165">
        <f>W77</f>
        <v>1054</v>
      </c>
      <c r="X88" s="165">
        <f>SUM(S88:V88)</f>
        <v>1333.6844640730842</v>
      </c>
      <c r="Y88" s="129">
        <f>W88/X88</f>
        <v>0.79029187817114899</v>
      </c>
    </row>
    <row r="89" spans="17:25" ht="15.6" x14ac:dyDescent="0.3">
      <c r="Q89" s="128"/>
      <c r="R89" s="131">
        <v>4</v>
      </c>
      <c r="S89" s="131">
        <f t="shared" si="5"/>
        <v>499.02831668102249</v>
      </c>
      <c r="T89" s="131">
        <f t="shared" si="5"/>
        <v>854.96068891114726</v>
      </c>
      <c r="U89" s="131">
        <f t="shared" si="5"/>
        <v>0</v>
      </c>
      <c r="V89" s="131">
        <f t="shared" si="5"/>
        <v>50.256119606534227</v>
      </c>
      <c r="W89" s="165">
        <f>W78</f>
        <v>1108</v>
      </c>
      <c r="X89" s="165">
        <f>SUM(S89:V89)</f>
        <v>1404.2451251987038</v>
      </c>
      <c r="Y89" s="129">
        <f>W89/X89</f>
        <v>0.78903603090180963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1054.0000000000002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0.99999999999999978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3" t="s">
        <v>200</v>
      </c>
      <c r="S95" s="243"/>
      <c r="T95" s="243"/>
      <c r="U95" s="243"/>
      <c r="V95" s="243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1187.3099809497533</v>
      </c>
      <c r="T97" s="131">
        <f t="shared" si="6"/>
        <v>0</v>
      </c>
      <c r="U97" s="131">
        <f t="shared" si="6"/>
        <v>490.47953513910409</v>
      </c>
      <c r="V97" s="131">
        <f t="shared" si="6"/>
        <v>372.21048391114249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473.7955741722609</v>
      </c>
      <c r="U98" s="131">
        <f t="shared" si="6"/>
        <v>688.81317772141983</v>
      </c>
      <c r="V98" s="131">
        <f t="shared" si="6"/>
        <v>887.39124810631904</v>
      </c>
      <c r="W98" s="165">
        <f>W87</f>
        <v>2050</v>
      </c>
      <c r="X98" s="165">
        <f>SUM(S98:V98)</f>
        <v>2049.9999999999995</v>
      </c>
      <c r="Y98" s="129">
        <f>W98/X98</f>
        <v>1.0000000000000002</v>
      </c>
    </row>
    <row r="99" spans="17:25" ht="15.6" x14ac:dyDescent="0.3">
      <c r="Q99" s="128"/>
      <c r="R99" s="131">
        <v>3</v>
      </c>
      <c r="S99" s="131">
        <f t="shared" si="6"/>
        <v>373.81614121960041</v>
      </c>
      <c r="T99" s="131">
        <f t="shared" si="6"/>
        <v>640.7030436547617</v>
      </c>
      <c r="U99" s="131">
        <f t="shared" si="6"/>
        <v>39.480815125637825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393.75132230160528</v>
      </c>
      <c r="T100" s="131">
        <f t="shared" si="6"/>
        <v>674.59478855552845</v>
      </c>
      <c r="U100" s="131">
        <f t="shared" si="6"/>
        <v>0</v>
      </c>
      <c r="V100" s="131">
        <f t="shared" si="6"/>
        <v>39.653889142866383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1954.8774444709591</v>
      </c>
      <c r="T102" s="165">
        <f>SUM(T97:T100)</f>
        <v>1789.0934063825512</v>
      </c>
      <c r="U102" s="165">
        <f>SUM(U97:U100)</f>
        <v>1218.7735279861615</v>
      </c>
      <c r="V102" s="165">
        <f>SUM(V97:V100)</f>
        <v>1299.2556211603278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1.0486590889869229</v>
      </c>
      <c r="T103" s="120">
        <f>T101/T102</f>
        <v>1.1458317339310906</v>
      </c>
      <c r="U103" s="120">
        <f>U101/U102</f>
        <v>0.8648038177704559</v>
      </c>
      <c r="V103" s="120">
        <f>V101/V102</f>
        <v>0.85279600253757382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3" t="s">
        <v>244</v>
      </c>
      <c r="S106" s="243"/>
      <c r="T106" s="243"/>
      <c r="U106" s="243"/>
      <c r="V106" s="243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1245.083402967849</v>
      </c>
      <c r="T108" s="131">
        <f t="shared" ref="T108:V108" si="7">T97*T$103</f>
        <v>0</v>
      </c>
      <c r="U108" s="131">
        <f t="shared" si="7"/>
        <v>424.1685745265757</v>
      </c>
      <c r="V108" s="131">
        <f t="shared" si="7"/>
        <v>317.41961278199824</v>
      </c>
      <c r="W108" s="165">
        <f>W97</f>
        <v>2050</v>
      </c>
      <c r="X108" s="165">
        <f>SUM(S108:V108)</f>
        <v>1986.6715902764229</v>
      </c>
      <c r="Y108" s="129">
        <f>W108/X108</f>
        <v>1.0318766373030812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542.89000428267832</v>
      </c>
      <c r="U109" s="131">
        <f t="shared" si="8"/>
        <v>595.68826582408337</v>
      </c>
      <c r="V109" s="131">
        <f t="shared" si="8"/>
        <v>756.76370907189721</v>
      </c>
      <c r="W109" s="165">
        <f>W98</f>
        <v>2050</v>
      </c>
      <c r="X109" s="165">
        <f>SUM(S109:V109)</f>
        <v>1895.3419791786589</v>
      </c>
      <c r="Y109" s="129">
        <f>W109/X109</f>
        <v>1.0815990056255504</v>
      </c>
    </row>
    <row r="110" spans="17:25" ht="15.6" x14ac:dyDescent="0.3">
      <c r="Q110" s="70"/>
      <c r="R110" s="131">
        <v>3</v>
      </c>
      <c r="S110" s="131">
        <f t="shared" ref="S110:V110" si="9">S99*S$103</f>
        <v>392.00569409995308</v>
      </c>
      <c r="T110" s="131">
        <f t="shared" si="9"/>
        <v>734.13787944586284</v>
      </c>
      <c r="U110" s="131">
        <f t="shared" si="9"/>
        <v>34.14315964934115</v>
      </c>
      <c r="V110" s="131">
        <f t="shared" si="9"/>
        <v>0</v>
      </c>
      <c r="W110" s="165">
        <f>W99</f>
        <v>1054</v>
      </c>
      <c r="X110" s="165">
        <f>SUM(S110:V110)</f>
        <v>1160.286733195157</v>
      </c>
      <c r="Y110" s="129">
        <f>W110/X110</f>
        <v>0.90839614885325082</v>
      </c>
    </row>
    <row r="111" spans="17:25" ht="15.6" x14ac:dyDescent="0.3">
      <c r="Q111" s="70"/>
      <c r="R111" s="131">
        <v>4</v>
      </c>
      <c r="S111" s="131">
        <f t="shared" ref="S111:V111" si="10">S100*S$103</f>
        <v>412.9109029321977</v>
      </c>
      <c r="T111" s="131">
        <f t="shared" si="10"/>
        <v>772.97211627145862</v>
      </c>
      <c r="U111" s="131">
        <f t="shared" si="10"/>
        <v>0</v>
      </c>
      <c r="V111" s="131">
        <f t="shared" si="10"/>
        <v>33.81667814610455</v>
      </c>
      <c r="W111" s="165">
        <f>W100</f>
        <v>1108</v>
      </c>
      <c r="X111" s="165">
        <f>SUM(S111:V111)</f>
        <v>1219.6996973497608</v>
      </c>
      <c r="Y111" s="129">
        <f>W111/X111</f>
        <v>0.90842032871495437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2049.9999999999995</v>
      </c>
      <c r="T113" s="165">
        <f>SUM(T108:T111)</f>
        <v>2050</v>
      </c>
      <c r="U113" s="165">
        <f>SUM(U108:U111)</f>
        <v>1054.0000000000002</v>
      </c>
      <c r="V113" s="165">
        <f>SUM(V108:V111)</f>
        <v>1108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1.0000000000000002</v>
      </c>
      <c r="T114" s="120">
        <f>T112/T113</f>
        <v>1</v>
      </c>
      <c r="U114" s="120">
        <f>U112/U113</f>
        <v>0.99999999999999978</v>
      </c>
      <c r="V114" s="120">
        <f>V112/V113</f>
        <v>1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14.511588061847908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0" t="s">
        <v>188</v>
      </c>
      <c r="R122" s="241"/>
      <c r="S122" s="242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2.3265634483169742E-11</v>
      </c>
      <c r="H7" s="132">
        <f>'Trip Length Frequency'!V44</f>
        <v>1.5926015269650977E-11</v>
      </c>
      <c r="I7" s="120">
        <f>SUMPRODUCT(E18:H18,E7:H7)</f>
        <v>5.4156213587766681E-8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2.3265634483169742E-11</v>
      </c>
      <c r="R7" s="132">
        <f t="shared" si="0"/>
        <v>1.5926015269650977E-11</v>
      </c>
      <c r="S7" s="120">
        <f>SUMPRODUCT(O18:R18,O7:R7)</f>
        <v>8.0334234819938294E-8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2.3265634483169742E-11</v>
      </c>
      <c r="AB7" s="132">
        <f t="shared" si="1"/>
        <v>1.5926015269650977E-11</v>
      </c>
      <c r="AC7" s="120">
        <f>SUMPRODUCT(Y18:AB18,Y7:AB7)</f>
        <v>8.0334234819938294E-8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2.3265634483169742E-11</v>
      </c>
      <c r="AL7" s="132">
        <f t="shared" si="2"/>
        <v>1.5926015269650977E-11</v>
      </c>
      <c r="AM7" s="120">
        <f>SUMPRODUCT(AI18:AL18,AI7:AL7)</f>
        <v>9.1011161597896677E-8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2.3265634483169742E-11</v>
      </c>
      <c r="AV7" s="132">
        <f t="shared" si="3"/>
        <v>1.5926015269650977E-11</v>
      </c>
      <c r="AW7" s="120">
        <f>SUMPRODUCT(AS18:AV18,AS7:AV7)</f>
        <v>9.6961146959083962E-8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2.3265634483169742E-11</v>
      </c>
      <c r="BF7" s="132">
        <f t="shared" si="4"/>
        <v>1.5926015269650977E-11</v>
      </c>
      <c r="BG7" s="120">
        <f>SUMPRODUCT(BC18:BF18,BC7:BF7)</f>
        <v>1.0336029272446226E-7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2.3265634483169742E-11</v>
      </c>
      <c r="BP7" s="132">
        <f t="shared" si="5"/>
        <v>1.5926015269650977E-11</v>
      </c>
      <c r="BQ7" s="120">
        <f>SUMPRODUCT(BM18:BP18,BM7:BP7)</f>
        <v>1.1691485114299579E-7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2.8405532473676749E-11</v>
      </c>
      <c r="H8" s="132">
        <f>'Trip Length Frequency'!V45</f>
        <v>3.3009667196303135E-11</v>
      </c>
      <c r="I8" s="120">
        <f>SUMPRODUCT(E18:H18,E8:H8)</f>
        <v>7.8502352404491667E-8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2.8405532473676749E-11</v>
      </c>
      <c r="R8" s="132">
        <f t="shared" si="0"/>
        <v>3.3009667196303135E-11</v>
      </c>
      <c r="S8" s="120">
        <f>SUMPRODUCT(O18:R18,O8:R8)</f>
        <v>1.2210461313531899E-7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2.8405532473676749E-11</v>
      </c>
      <c r="AB8" s="132">
        <f t="shared" si="1"/>
        <v>3.3009667196303135E-11</v>
      </c>
      <c r="AC8" s="120">
        <f>SUMPRODUCT(Y18:AB18,Y8:AB8)</f>
        <v>1.2210461313531899E-7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2.8405532473676749E-11</v>
      </c>
      <c r="AL8" s="132">
        <f t="shared" si="2"/>
        <v>3.3009667196303135E-11</v>
      </c>
      <c r="AM8" s="120">
        <f>SUMPRODUCT(AI18:AL18,AI8:AL8)</f>
        <v>1.3837829219142661E-7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2.8405532473676749E-11</v>
      </c>
      <c r="AV8" s="132">
        <f t="shared" si="3"/>
        <v>3.3009667196303135E-11</v>
      </c>
      <c r="AW8" s="120">
        <f>SUMPRODUCT(AS18:AV18,AS8:AV8)</f>
        <v>1.4744747532469665E-7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2.8405532473676749E-11</v>
      </c>
      <c r="BF8" s="132">
        <f t="shared" si="4"/>
        <v>3.3009667196303135E-11</v>
      </c>
      <c r="BG8" s="120">
        <f>SUMPRODUCT(BC18:BF18,BC8:BF8)</f>
        <v>1.5720147416226219E-7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2.8405532473676749E-11</v>
      </c>
      <c r="BP8" s="132">
        <f t="shared" si="5"/>
        <v>3.3009667196303135E-11</v>
      </c>
      <c r="BQ8" s="120">
        <f>SUMPRODUCT(BM18:BP18,BM8:BP8)</f>
        <v>1.7784142666699042E-7</v>
      </c>
      <c r="BS8" s="129"/>
    </row>
    <row r="9" spans="2:71" x14ac:dyDescent="0.3">
      <c r="C9" s="128"/>
      <c r="D9" s="4" t="s">
        <v>13</v>
      </c>
      <c r="E9" s="132">
        <f>'Trip Length Frequency'!S46</f>
        <v>5.7492973131457653E-12</v>
      </c>
      <c r="F9" s="132">
        <f>'Trip Length Frequency'!T46</f>
        <v>2.8403976559210272E-11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7.6177905711312324E-8</v>
      </c>
      <c r="K9" s="129"/>
      <c r="M9" s="128"/>
      <c r="N9" s="4" t="s">
        <v>13</v>
      </c>
      <c r="O9" s="132">
        <f t="shared" si="0"/>
        <v>5.7492973131457653E-12</v>
      </c>
      <c r="P9" s="132">
        <f t="shared" si="0"/>
        <v>2.8403976559210272E-11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6.5957059087402155E-8</v>
      </c>
      <c r="U9" s="129"/>
      <c r="W9" s="128"/>
      <c r="X9" s="4" t="s">
        <v>13</v>
      </c>
      <c r="Y9" s="132">
        <f t="shared" si="1"/>
        <v>5.7492973131457653E-12</v>
      </c>
      <c r="Z9" s="132">
        <f t="shared" si="1"/>
        <v>2.8403976559210272E-11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6.5957059087402155E-8</v>
      </c>
      <c r="AE9" s="129"/>
      <c r="AG9" s="128"/>
      <c r="AH9" s="4" t="s">
        <v>13</v>
      </c>
      <c r="AI9" s="132">
        <f t="shared" si="2"/>
        <v>5.7492973131457653E-12</v>
      </c>
      <c r="AJ9" s="132">
        <f t="shared" si="2"/>
        <v>2.8403976559210272E-11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7.47933376170008E-8</v>
      </c>
      <c r="AO9" s="129"/>
      <c r="AQ9" s="128"/>
      <c r="AR9" s="4" t="s">
        <v>13</v>
      </c>
      <c r="AS9" s="132">
        <f t="shared" si="3"/>
        <v>5.7492973131457653E-12</v>
      </c>
      <c r="AT9" s="132">
        <f t="shared" si="3"/>
        <v>2.8403976559210272E-11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7.9725252169786902E-8</v>
      </c>
      <c r="AY9" s="129"/>
      <c r="BA9" s="128"/>
      <c r="BB9" s="4" t="s">
        <v>13</v>
      </c>
      <c r="BC9" s="132">
        <f t="shared" si="4"/>
        <v>5.7492973131457653E-12</v>
      </c>
      <c r="BD9" s="132">
        <f t="shared" si="4"/>
        <v>2.8403976559210272E-11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8.5035069298707961E-8</v>
      </c>
      <c r="BI9" s="129"/>
      <c r="BK9" s="128"/>
      <c r="BL9" s="4" t="s">
        <v>13</v>
      </c>
      <c r="BM9" s="132">
        <f t="shared" si="5"/>
        <v>5.7492973131457653E-12</v>
      </c>
      <c r="BN9" s="132">
        <f t="shared" si="5"/>
        <v>2.8403976559210272E-11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9.6244447466912888E-8</v>
      </c>
      <c r="BS9" s="129"/>
    </row>
    <row r="10" spans="2:71" x14ac:dyDescent="0.3">
      <c r="C10" s="128"/>
      <c r="D10" s="4" t="s">
        <v>14</v>
      </c>
      <c r="E10" s="132">
        <f>'Trip Length Frequency'!S47</f>
        <v>6.6842786863499854E-12</v>
      </c>
      <c r="F10" s="132">
        <f>'Trip Length Frequency'!T47</f>
        <v>3.3009667196303135E-11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8.785207032553431E-8</v>
      </c>
      <c r="K10" s="129"/>
      <c r="M10" s="128"/>
      <c r="N10" s="4" t="s">
        <v>14</v>
      </c>
      <c r="O10" s="132">
        <f t="shared" si="0"/>
        <v>6.6842786863499854E-12</v>
      </c>
      <c r="P10" s="132">
        <f t="shared" si="0"/>
        <v>3.3009667196303135E-11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7.3884550438565442E-8</v>
      </c>
      <c r="U10" s="129"/>
      <c r="W10" s="128"/>
      <c r="X10" s="4" t="s">
        <v>14</v>
      </c>
      <c r="Y10" s="132">
        <f t="shared" si="1"/>
        <v>6.6842786863499854E-12</v>
      </c>
      <c r="Z10" s="132">
        <f t="shared" si="1"/>
        <v>3.3009667196303135E-11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7.3884550438565442E-8</v>
      </c>
      <c r="AE10" s="129"/>
      <c r="AG10" s="128"/>
      <c r="AH10" s="4" t="s">
        <v>14</v>
      </c>
      <c r="AI10" s="132">
        <f t="shared" si="2"/>
        <v>6.6842786863499854E-12</v>
      </c>
      <c r="AJ10" s="132">
        <f t="shared" si="2"/>
        <v>3.3009667196303135E-11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8.3798323237082908E-8</v>
      </c>
      <c r="AO10" s="129"/>
      <c r="AQ10" s="128"/>
      <c r="AR10" s="4" t="s">
        <v>14</v>
      </c>
      <c r="AS10" s="132">
        <f t="shared" si="3"/>
        <v>6.6842786863499854E-12</v>
      </c>
      <c r="AT10" s="132">
        <f t="shared" si="3"/>
        <v>3.3009667196303135E-11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8.9332970404014275E-8</v>
      </c>
      <c r="AY10" s="129"/>
      <c r="BA10" s="128"/>
      <c r="BB10" s="4" t="s">
        <v>14</v>
      </c>
      <c r="BC10" s="132">
        <f t="shared" si="4"/>
        <v>6.6842786863499854E-12</v>
      </c>
      <c r="BD10" s="132">
        <f t="shared" si="4"/>
        <v>3.3009667196303135E-11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9.5292659521256597E-8</v>
      </c>
      <c r="BI10" s="129"/>
      <c r="BK10" s="128"/>
      <c r="BL10" s="4" t="s">
        <v>14</v>
      </c>
      <c r="BM10" s="132">
        <f t="shared" si="5"/>
        <v>6.6842786863499854E-12</v>
      </c>
      <c r="BN10" s="132">
        <f t="shared" si="5"/>
        <v>3.3009667196303135E-11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1.0786596740808723E-7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453.79521047614423</v>
      </c>
      <c r="F14" s="139">
        <f t="shared" si="6"/>
        <v>0</v>
      </c>
      <c r="G14" s="139">
        <f t="shared" si="6"/>
        <v>928.24171221490894</v>
      </c>
      <c r="H14" s="139">
        <f t="shared" si="6"/>
        <v>667.96307730894682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211.39776858404107</v>
      </c>
      <c r="P14" s="139">
        <f t="shared" si="7"/>
        <v>0</v>
      </c>
      <c r="Q14" s="139">
        <f t="shared" si="7"/>
        <v>1214.5586803751314</v>
      </c>
      <c r="R14" s="139">
        <f t="shared" si="7"/>
        <v>760.7901021921075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225.62737200029028</v>
      </c>
      <c r="Z14" s="139">
        <f t="shared" ref="Z14:AB14" si="8">$AC14*(Z$18*Z7*1)/$AC7</f>
        <v>0</v>
      </c>
      <c r="AA14" s="139">
        <f t="shared" si="8"/>
        <v>1296.3130359828654</v>
      </c>
      <c r="AB14" s="139">
        <f t="shared" si="8"/>
        <v>812.00039409685689</v>
      </c>
      <c r="AC14" s="120">
        <v>2333.9408020800124</v>
      </c>
      <c r="AD14" s="165">
        <f>SUM(Y14:AB14)</f>
        <v>2333.9408020800124</v>
      </c>
      <c r="AE14" s="129">
        <f>AC14/AD14</f>
        <v>1</v>
      </c>
      <c r="AG14" s="128"/>
      <c r="AH14" s="4" t="s">
        <v>11</v>
      </c>
      <c r="AI14" s="139">
        <f>$AM14*(AI$18*AI7*1)/$AM7</f>
        <v>240.73393859551746</v>
      </c>
      <c r="AJ14" s="139">
        <f t="shared" ref="AJ14:AL14" si="9">$AM14*(AJ$18*AJ7*1)/$AM7</f>
        <v>0</v>
      </c>
      <c r="AK14" s="139">
        <f t="shared" si="9"/>
        <v>1383.9130435777588</v>
      </c>
      <c r="AL14" s="139">
        <f t="shared" si="9"/>
        <v>867.7370577889908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257.1458026267062</v>
      </c>
      <c r="AT14" s="139">
        <f t="shared" ref="AT14:AV14" si="10">$AW14*(AT$18*AT7*1)/$AW7</f>
        <v>0</v>
      </c>
      <c r="AU14" s="139">
        <f t="shared" si="10"/>
        <v>1478.3502618791272</v>
      </c>
      <c r="AV14" s="139">
        <f t="shared" si="10"/>
        <v>927.44310029007238</v>
      </c>
      <c r="AW14" s="120">
        <v>2662.939164795906</v>
      </c>
      <c r="AX14" s="165">
        <f>SUM(AS14:AV14)</f>
        <v>2662.9391647959055</v>
      </c>
      <c r="AY14" s="129">
        <f>AW14/AX14</f>
        <v>1.0000000000000002</v>
      </c>
      <c r="BA14" s="128"/>
      <c r="BB14" s="4" t="s">
        <v>11</v>
      </c>
      <c r="BC14" s="139">
        <f>$BG14*(BC$18*BC7*1)/$BG7</f>
        <v>274.84282178501718</v>
      </c>
      <c r="BD14" s="139">
        <f t="shared" ref="BD14:BF14" si="11">$BG14*(BD$18*BD7*1)/$BG7</f>
        <v>0</v>
      </c>
      <c r="BE14" s="139">
        <f t="shared" si="11"/>
        <v>1579.9595896293695</v>
      </c>
      <c r="BF14" s="139">
        <f t="shared" si="11"/>
        <v>991.73302366176847</v>
      </c>
      <c r="BG14" s="120">
        <v>2846.535435076155</v>
      </c>
      <c r="BH14" s="165">
        <f>SUM(BC14:BF14)</f>
        <v>2846.535435076155</v>
      </c>
      <c r="BI14" s="129">
        <f>BG14/BH14</f>
        <v>1</v>
      </c>
      <c r="BK14" s="128"/>
      <c r="BL14" s="4" t="s">
        <v>11</v>
      </c>
      <c r="BM14" s="139">
        <f>$BQ14*(BM$18*BM7*1)/$BQ7</f>
        <v>293.92610906942519</v>
      </c>
      <c r="BN14" s="139">
        <f t="shared" ref="BN14:BP14" si="12">$BQ14*(BN$18*BN7*1)/$BQ7</f>
        <v>0</v>
      </c>
      <c r="BO14" s="139">
        <f t="shared" si="12"/>
        <v>1689.2879276766864</v>
      </c>
      <c r="BP14" s="139">
        <f t="shared" si="12"/>
        <v>1060.9595426732021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313.05852106217196</v>
      </c>
      <c r="G15" s="139">
        <f t="shared" si="6"/>
        <v>781.83432898453657</v>
      </c>
      <c r="H15" s="139">
        <f t="shared" si="6"/>
        <v>955.10714995329147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173.68837799607712</v>
      </c>
      <c r="Q15" s="139">
        <f t="shared" si="7"/>
        <v>975.6074893829109</v>
      </c>
      <c r="R15" s="139">
        <f t="shared" si="7"/>
        <v>1037.4506837722925</v>
      </c>
      <c r="S15" s="120">
        <v>2186.7465511512801</v>
      </c>
      <c r="T15" s="165">
        <f>SUM(O15:R15)</f>
        <v>2186.7465511512805</v>
      </c>
      <c r="U15" s="129">
        <f>S15/T15</f>
        <v>0.99999999999999978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185.37968748079959</v>
      </c>
      <c r="AA15" s="139">
        <f t="shared" si="13"/>
        <v>1041.2775660200841</v>
      </c>
      <c r="AB15" s="139">
        <f t="shared" si="13"/>
        <v>1107.283548579129</v>
      </c>
      <c r="AC15" s="120">
        <v>2333.9408020800124</v>
      </c>
      <c r="AD15" s="165">
        <f>SUM(Y15:AB15)</f>
        <v>2333.9408020800129</v>
      </c>
      <c r="AE15" s="129">
        <f>AC15/AD15</f>
        <v>0.99999999999999978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198.20172580099015</v>
      </c>
      <c r="AK15" s="139">
        <f t="shared" si="14"/>
        <v>1111.2800748679472</v>
      </c>
      <c r="AL15" s="139">
        <f t="shared" si="14"/>
        <v>1182.9022392933298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211.90655485169353</v>
      </c>
      <c r="AU15" s="139">
        <f t="shared" si="15"/>
        <v>1186.9318393861342</v>
      </c>
      <c r="AV15" s="139">
        <f t="shared" si="15"/>
        <v>1264.100770558078</v>
      </c>
      <c r="AW15" s="120">
        <v>2662.939164795906</v>
      </c>
      <c r="AX15" s="165">
        <f>SUM(AS15:AV15)</f>
        <v>2662.9391647959055</v>
      </c>
      <c r="AY15" s="129">
        <f>AW15/AX15</f>
        <v>1.0000000000000002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226.67806963134541</v>
      </c>
      <c r="BE15" s="139">
        <f t="shared" si="16"/>
        <v>1268.3266836098032</v>
      </c>
      <c r="BF15" s="139">
        <f t="shared" si="16"/>
        <v>1351.5306818350066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242.59968693049058</v>
      </c>
      <c r="BO15" s="139">
        <f t="shared" si="17"/>
        <v>1355.9024945675264</v>
      </c>
      <c r="BP15" s="139">
        <f t="shared" si="17"/>
        <v>1445.6713979212961</v>
      </c>
      <c r="BQ15" s="120">
        <v>3044.1735794193137</v>
      </c>
      <c r="BR15" s="165">
        <f>SUM(BM15:BP15)</f>
        <v>3044.1735794193132</v>
      </c>
      <c r="BS15" s="129">
        <f>BQ15/BR15</f>
        <v>1.0000000000000002</v>
      </c>
    </row>
    <row r="16" spans="2:71" x14ac:dyDescent="0.3">
      <c r="C16" s="128"/>
      <c r="D16" s="4" t="s">
        <v>13</v>
      </c>
      <c r="E16" s="139">
        <f t="shared" si="6"/>
        <v>163.07230539509737</v>
      </c>
      <c r="F16" s="139">
        <f t="shared" si="6"/>
        <v>805.64661864118284</v>
      </c>
      <c r="G16" s="139">
        <f t="shared" si="6"/>
        <v>85.281075963719829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128.83810513766221</v>
      </c>
      <c r="P16" s="139">
        <f t="shared" si="7"/>
        <v>794.89630436019979</v>
      </c>
      <c r="Q16" s="139">
        <f t="shared" si="7"/>
        <v>189.24905517104995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136.17505395889665</v>
      </c>
      <c r="Z16" s="139">
        <f t="shared" si="18"/>
        <v>840.16329658309553</v>
      </c>
      <c r="AA16" s="139">
        <f t="shared" si="18"/>
        <v>200.02622882455375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143.79857173034796</v>
      </c>
      <c r="AJ16" s="139">
        <f t="shared" si="19"/>
        <v>889.32882630137124</v>
      </c>
      <c r="AK16" s="139">
        <f t="shared" si="19"/>
        <v>211.34761020426765</v>
      </c>
      <c r="AL16" s="139">
        <f t="shared" si="19"/>
        <v>0</v>
      </c>
      <c r="AM16" s="120">
        <v>1244.4750082359867</v>
      </c>
      <c r="AN16" s="165">
        <f>SUM(AI16:AL16)</f>
        <v>1244.4750082359869</v>
      </c>
      <c r="AO16" s="129">
        <f>AM16/AN16</f>
        <v>0.99999999999999978</v>
      </c>
      <c r="AQ16" s="128"/>
      <c r="AR16" s="4" t="s">
        <v>13</v>
      </c>
      <c r="AS16" s="139">
        <f t="shared" ref="AS16:AV16" si="20">$AW16*(AS$18*AS9*1)/$AW9</f>
        <v>152.13933803001203</v>
      </c>
      <c r="AT16" s="139">
        <f t="shared" si="20"/>
        <v>941.91225541477991</v>
      </c>
      <c r="AU16" s="139">
        <f t="shared" si="20"/>
        <v>223.62003582919988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161.11221011537816</v>
      </c>
      <c r="BD16" s="139">
        <f t="shared" si="21"/>
        <v>998.43736056752971</v>
      </c>
      <c r="BE16" s="139">
        <f t="shared" si="21"/>
        <v>236.78889092900172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170.7652394982095</v>
      </c>
      <c r="BN16" s="139">
        <f t="shared" si="22"/>
        <v>1059.2029273405133</v>
      </c>
      <c r="BO16" s="139">
        <f t="shared" si="22"/>
        <v>250.92057381696699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172.82086297928137</v>
      </c>
      <c r="F17" s="139">
        <f t="shared" si="6"/>
        <v>853.4592046818326</v>
      </c>
      <c r="G17" s="139">
        <f t="shared" si="6"/>
        <v>0</v>
      </c>
      <c r="H17" s="139">
        <f t="shared" si="6"/>
        <v>81.719932338885997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140.89717303484667</v>
      </c>
      <c r="P17" s="139">
        <f t="shared" si="7"/>
        <v>868.94171752182763</v>
      </c>
      <c r="Q17" s="139">
        <f t="shared" si="7"/>
        <v>0</v>
      </c>
      <c r="R17" s="139">
        <f t="shared" si="7"/>
        <v>162.89434754905645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149.26590205047393</v>
      </c>
      <c r="Z17" s="139">
        <f t="shared" si="23"/>
        <v>920.55338302000916</v>
      </c>
      <c r="AA17" s="139">
        <f t="shared" si="23"/>
        <v>0</v>
      </c>
      <c r="AB17" s="139">
        <f t="shared" si="23"/>
        <v>172.56962082425773</v>
      </c>
      <c r="AC17" s="120">
        <v>1242.3889058947407</v>
      </c>
      <c r="AD17" s="165">
        <f>SUM(Y17:AB17)</f>
        <v>1242.3889058947409</v>
      </c>
      <c r="AE17" s="129">
        <f>AC17/AD17</f>
        <v>0.99999999999999978</v>
      </c>
      <c r="AG17" s="128"/>
      <c r="AH17" s="4" t="s">
        <v>14</v>
      </c>
      <c r="AI17" s="139">
        <f t="shared" ref="AI17:AL17" si="24">$AM17*(AI$18*AI10*1)/$AM10</f>
        <v>157.95549342647683</v>
      </c>
      <c r="AJ17" s="139">
        <f t="shared" si="24"/>
        <v>976.48314458688446</v>
      </c>
      <c r="AK17" s="139">
        <f t="shared" si="24"/>
        <v>0</v>
      </c>
      <c r="AL17" s="139">
        <f t="shared" si="24"/>
        <v>182.90468849902351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167.48114955465542</v>
      </c>
      <c r="AT17" s="139">
        <f t="shared" si="25"/>
        <v>1036.4708157599098</v>
      </c>
      <c r="AU17" s="139">
        <f t="shared" si="25"/>
        <v>0</v>
      </c>
      <c r="AV17" s="139">
        <f t="shared" si="25"/>
        <v>194.04973230925418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177.73960376210849</v>
      </c>
      <c r="BD17" s="139">
        <f t="shared" si="26"/>
        <v>1101.0290949062635</v>
      </c>
      <c r="BE17" s="139">
        <f t="shared" si="26"/>
        <v>0</v>
      </c>
      <c r="BF17" s="139">
        <f t="shared" si="26"/>
        <v>206.0316136108103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188.78720814433052</v>
      </c>
      <c r="BN17" s="139">
        <f t="shared" si="27"/>
        <v>1170.5082643088126</v>
      </c>
      <c r="BO17" s="139">
        <f t="shared" si="27"/>
        <v>0</v>
      </c>
      <c r="BP17" s="139">
        <f t="shared" si="27"/>
        <v>218.91347841852911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789.68837885052301</v>
      </c>
      <c r="F19" s="165">
        <f>SUM(F14:F17)</f>
        <v>1972.1643443851872</v>
      </c>
      <c r="G19" s="165">
        <f>SUM(G14:G17)</f>
        <v>1795.3571171631654</v>
      </c>
      <c r="H19" s="165">
        <f>SUM(H14:H17)</f>
        <v>1704.7901596011243</v>
      </c>
      <c r="K19" s="129"/>
      <c r="M19" s="128"/>
      <c r="N19" s="120" t="s">
        <v>195</v>
      </c>
      <c r="O19" s="165">
        <f>SUM(O14:O17)</f>
        <v>481.13304675654996</v>
      </c>
      <c r="P19" s="165">
        <f>SUM(P14:P17)</f>
        <v>1837.5263998781047</v>
      </c>
      <c r="Q19" s="165">
        <f>SUM(Q14:Q17)</f>
        <v>2379.4152249290919</v>
      </c>
      <c r="R19" s="165">
        <f>SUM(R14:R17)</f>
        <v>1961.1351335134564</v>
      </c>
      <c r="U19" s="129"/>
      <c r="W19" s="128"/>
      <c r="X19" s="120" t="s">
        <v>195</v>
      </c>
      <c r="Y19" s="165">
        <f>SUM(Y14:Y17)</f>
        <v>511.06832800966089</v>
      </c>
      <c r="Z19" s="165">
        <f>SUM(Z14:Z17)</f>
        <v>1946.0963670839042</v>
      </c>
      <c r="AA19" s="165">
        <f>SUM(AA14:AA17)</f>
        <v>2537.6168308275037</v>
      </c>
      <c r="AB19" s="165">
        <f>SUM(AB14:AB17)</f>
        <v>2091.8535635002436</v>
      </c>
      <c r="AE19" s="129"/>
      <c r="AG19" s="128"/>
      <c r="AH19" s="120" t="s">
        <v>195</v>
      </c>
      <c r="AI19" s="165">
        <f>SUM(AI14:AI17)</f>
        <v>542.48800375234225</v>
      </c>
      <c r="AJ19" s="165">
        <f>SUM(AJ14:AJ17)</f>
        <v>2064.013696689246</v>
      </c>
      <c r="AK19" s="165">
        <f>SUM(AK14:AK17)</f>
        <v>2706.540728649974</v>
      </c>
      <c r="AL19" s="165">
        <f>SUM(AL14:AL17)</f>
        <v>2233.5439855813443</v>
      </c>
      <c r="AO19" s="129"/>
      <c r="AQ19" s="128"/>
      <c r="AR19" s="120" t="s">
        <v>195</v>
      </c>
      <c r="AS19" s="165">
        <f>SUM(AS14:AS17)</f>
        <v>576.76629021137364</v>
      </c>
      <c r="AT19" s="165">
        <f>SUM(AT14:AT17)</f>
        <v>2190.2896260263833</v>
      </c>
      <c r="AU19" s="165">
        <f>SUM(AU14:AU17)</f>
        <v>2888.9021370944611</v>
      </c>
      <c r="AV19" s="165">
        <f>SUM(AV14:AV17)</f>
        <v>2385.5936031574047</v>
      </c>
      <c r="AY19" s="129"/>
      <c r="BA19" s="128"/>
      <c r="BB19" s="120" t="s">
        <v>195</v>
      </c>
      <c r="BC19" s="165">
        <f>SUM(BC14:BC17)</f>
        <v>613.69463566250386</v>
      </c>
      <c r="BD19" s="165">
        <f>SUM(BD14:BD17)</f>
        <v>2326.1445251051387</v>
      </c>
      <c r="BE19" s="165">
        <f>SUM(BE14:BE17)</f>
        <v>3085.0751641681745</v>
      </c>
      <c r="BF19" s="165">
        <f>SUM(BF14:BF17)</f>
        <v>2549.2953191075853</v>
      </c>
      <c r="BI19" s="129"/>
      <c r="BK19" s="128"/>
      <c r="BL19" s="120" t="s">
        <v>195</v>
      </c>
      <c r="BM19" s="165">
        <f>SUM(BM14:BM17)</f>
        <v>653.47855671196521</v>
      </c>
      <c r="BN19" s="165">
        <f>SUM(BN14:BN17)</f>
        <v>2472.3108785798167</v>
      </c>
      <c r="BO19" s="165">
        <f>SUM(BO14:BO17)</f>
        <v>3296.1109960611798</v>
      </c>
      <c r="BP19" s="165">
        <f>SUM(BP14:BP17)</f>
        <v>2725.5444190130274</v>
      </c>
      <c r="BS19" s="129"/>
    </row>
    <row r="20" spans="3:71" x14ac:dyDescent="0.3">
      <c r="C20" s="128"/>
      <c r="D20" s="120" t="s">
        <v>194</v>
      </c>
      <c r="E20" s="120">
        <f>E18/E19</f>
        <v>2.5959607041248312</v>
      </c>
      <c r="F20" s="120">
        <f>F18/F19</f>
        <v>1.0394671244495488</v>
      </c>
      <c r="G20" s="120">
        <f>G18/G19</f>
        <v>0.58706983135779689</v>
      </c>
      <c r="H20" s="120">
        <f>H18/H19</f>
        <v>0.64993336203867025</v>
      </c>
      <c r="K20" s="129"/>
      <c r="M20" s="128"/>
      <c r="N20" s="120" t="s">
        <v>194</v>
      </c>
      <c r="O20" s="120">
        <f>O18/O19</f>
        <v>2.7601770735027502</v>
      </c>
      <c r="P20" s="120">
        <f>P18/P19</f>
        <v>0.9025480157097383</v>
      </c>
      <c r="Q20" s="120">
        <f>Q18/Q19</f>
        <v>0.80600099224422173</v>
      </c>
      <c r="R20" s="120">
        <f>R18/R19</f>
        <v>0.89485448088073183</v>
      </c>
      <c r="U20" s="129"/>
      <c r="W20" s="128"/>
      <c r="X20" s="120" t="s">
        <v>194</v>
      </c>
      <c r="Y20" s="120">
        <f>Y18/Y19</f>
        <v>2.5985026505826676</v>
      </c>
      <c r="Z20" s="120">
        <f>Z18/Z19</f>
        <v>0.85219613687955653</v>
      </c>
      <c r="AA20" s="120">
        <f>AA18/AA19</f>
        <v>0.75575280276986012</v>
      </c>
      <c r="AB20" s="120">
        <f>AB18/AB19</f>
        <v>0.83893566569768363</v>
      </c>
      <c r="AE20" s="129"/>
      <c r="AG20" s="128"/>
      <c r="AH20" s="120" t="s">
        <v>194</v>
      </c>
      <c r="AI20" s="120">
        <f>AI18/AI19</f>
        <v>2.7709353940253254</v>
      </c>
      <c r="AJ20" s="120">
        <f>AJ18/AJ19</f>
        <v>0.91169040359654174</v>
      </c>
      <c r="AK20" s="120">
        <f>AK18/AK19</f>
        <v>0.80252585104277674</v>
      </c>
      <c r="AL20" s="120">
        <f>AL18/AL19</f>
        <v>0.89077127438723169</v>
      </c>
      <c r="AO20" s="129"/>
      <c r="AQ20" s="128"/>
      <c r="AR20" s="120" t="s">
        <v>194</v>
      </c>
      <c r="AS20" s="120">
        <f>AS18/AS19</f>
        <v>2.7759752589230935</v>
      </c>
      <c r="AT20" s="120">
        <f>AT18/AT19</f>
        <v>0.916048487926857</v>
      </c>
      <c r="AU20" s="120">
        <f>AU18/AU19</f>
        <v>0.80087753327070466</v>
      </c>
      <c r="AV20" s="120">
        <f>AV18/AV19</f>
        <v>0.8888330285659547</v>
      </c>
      <c r="AY20" s="129"/>
      <c r="BA20" s="128"/>
      <c r="BB20" s="120" t="s">
        <v>194</v>
      </c>
      <c r="BC20" s="120">
        <f>BC18/BC19</f>
        <v>2.7807934358801338</v>
      </c>
      <c r="BD20" s="120">
        <f>BD18/BD19</f>
        <v>0.92026383025171732</v>
      </c>
      <c r="BE20" s="120">
        <f>BE18/BE19</f>
        <v>0.79928647646051165</v>
      </c>
      <c r="BF20" s="120">
        <f>BF18/BF19</f>
        <v>0.88696122596485538</v>
      </c>
      <c r="BI20" s="129"/>
      <c r="BK20" s="128"/>
      <c r="BL20" s="120" t="s">
        <v>194</v>
      </c>
      <c r="BM20" s="120">
        <f>BM18/BM19</f>
        <v>2.9539736359716104</v>
      </c>
      <c r="BN20" s="120">
        <f>BN18/BN19</f>
        <v>0.98028012933335706</v>
      </c>
      <c r="BO20" s="120">
        <f>BO18/BO19</f>
        <v>0.84603283436548637</v>
      </c>
      <c r="BP20" s="120">
        <f>BP18/BP19</f>
        <v>0.93872568285703639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1178.0345341161274</v>
      </c>
      <c r="F25" s="139">
        <f t="shared" si="28"/>
        <v>0</v>
      </c>
      <c r="G25" s="139">
        <f t="shared" si="28"/>
        <v>544.94270544927917</v>
      </c>
      <c r="H25" s="139">
        <f t="shared" si="28"/>
        <v>434.13148855310004</v>
      </c>
      <c r="I25" s="120">
        <f>I14</f>
        <v>2050</v>
      </c>
      <c r="J25" s="165">
        <f>SUM(E25:H25)</f>
        <v>2157.1087281185064</v>
      </c>
      <c r="K25" s="129">
        <f>I25/J25</f>
        <v>0.95034616163649299</v>
      </c>
      <c r="M25" s="128"/>
      <c r="N25" s="4" t="s">
        <v>11</v>
      </c>
      <c r="O25" s="139">
        <f t="shared" ref="O25:R28" si="29">O14*O$20</f>
        <v>583.49527423531015</v>
      </c>
      <c r="P25" s="139">
        <f t="shared" si="29"/>
        <v>0</v>
      </c>
      <c r="Q25" s="139">
        <f t="shared" si="29"/>
        <v>978.93550152118848</v>
      </c>
      <c r="R25" s="139">
        <f t="shared" si="29"/>
        <v>680.79643195631729</v>
      </c>
      <c r="S25" s="120">
        <f>S14</f>
        <v>2186.7465511512801</v>
      </c>
      <c r="T25" s="165">
        <f>SUM(O25:R25)</f>
        <v>2243.2272077128159</v>
      </c>
      <c r="U25" s="129">
        <f>S25/T25</f>
        <v>0.97482169600683322</v>
      </c>
      <c r="W25" s="128"/>
      <c r="X25" s="4" t="s">
        <v>11</v>
      </c>
      <c r="Y25" s="139">
        <f>Y14*Y$20</f>
        <v>586.29332418675585</v>
      </c>
      <c r="Z25" s="139">
        <f t="shared" ref="Z25:AB25" si="30">Z14*Z$20</f>
        <v>0</v>
      </c>
      <c r="AA25" s="139">
        <f t="shared" si="30"/>
        <v>979.69221021115698</v>
      </c>
      <c r="AB25" s="139">
        <f t="shared" si="30"/>
        <v>681.21609116842808</v>
      </c>
      <c r="AC25" s="120">
        <f>AC14</f>
        <v>2333.9408020800124</v>
      </c>
      <c r="AD25" s="165">
        <f>SUM(Y25:AB25)</f>
        <v>2247.2016255663411</v>
      </c>
      <c r="AE25" s="129">
        <f>AC25/AD25</f>
        <v>1.0385987512321291</v>
      </c>
      <c r="AG25" s="128"/>
      <c r="AH25" s="4" t="s">
        <v>11</v>
      </c>
      <c r="AI25" s="139">
        <f t="shared" ref="AI25:AL28" si="31">AI14*AI$20</f>
        <v>667.05819099743871</v>
      </c>
      <c r="AJ25" s="139">
        <f t="shared" si="31"/>
        <v>0</v>
      </c>
      <c r="AK25" s="139">
        <f t="shared" si="31"/>
        <v>1110.6259930664403</v>
      </c>
      <c r="AL25" s="139">
        <f t="shared" si="31"/>
        <v>772.95524479972619</v>
      </c>
      <c r="AM25" s="120">
        <f>AM14</f>
        <v>2492.3840399622668</v>
      </c>
      <c r="AN25" s="165">
        <f>SUM(AI25:AL25)</f>
        <v>2550.6394288636052</v>
      </c>
      <c r="AO25" s="129">
        <f>AM25/AN25</f>
        <v>0.97716047660750971</v>
      </c>
      <c r="AQ25" s="128"/>
      <c r="AR25" s="4" t="s">
        <v>11</v>
      </c>
      <c r="AS25" s="139">
        <f t="shared" ref="AS25:AV28" si="32">AS14*AS$20</f>
        <v>713.83038602765748</v>
      </c>
      <c r="AT25" s="139">
        <f t="shared" si="32"/>
        <v>0</v>
      </c>
      <c r="AU25" s="139">
        <f t="shared" si="32"/>
        <v>1183.9775110438557</v>
      </c>
      <c r="AV25" s="139">
        <f t="shared" si="32"/>
        <v>824.34205965342346</v>
      </c>
      <c r="AW25" s="120">
        <f>AW14</f>
        <v>2662.939164795906</v>
      </c>
      <c r="AX25" s="165">
        <f>SUM(AS25:AV25)</f>
        <v>2722.1499567249366</v>
      </c>
      <c r="AY25" s="129">
        <f>AW25/AX25</f>
        <v>0.97824851941651736</v>
      </c>
      <c r="BA25" s="128"/>
      <c r="BB25" s="4" t="s">
        <v>11</v>
      </c>
      <c r="BC25" s="139">
        <f t="shared" ref="BC25:BF28" si="33">BC14*BC$20</f>
        <v>764.28111471854925</v>
      </c>
      <c r="BD25" s="139">
        <f t="shared" si="33"/>
        <v>0</v>
      </c>
      <c r="BE25" s="139">
        <f t="shared" si="33"/>
        <v>1262.8403333448546</v>
      </c>
      <c r="BF25" s="139">
        <f t="shared" si="33"/>
        <v>879.62873849687514</v>
      </c>
      <c r="BG25" s="120">
        <f>BG14</f>
        <v>2846.535435076155</v>
      </c>
      <c r="BH25" s="165">
        <f>SUM(BC25:BF25)</f>
        <v>2906.750186560279</v>
      </c>
      <c r="BI25" s="129">
        <f>BG25/BH25</f>
        <v>0.97928451101077263</v>
      </c>
      <c r="BK25" s="128"/>
      <c r="BL25" s="4" t="s">
        <v>11</v>
      </c>
      <c r="BM25" s="139">
        <f t="shared" ref="BM25:BP28" si="34">BM14*BM$20</f>
        <v>868.24997711479807</v>
      </c>
      <c r="BN25" s="139">
        <f t="shared" si="34"/>
        <v>0</v>
      </c>
      <c r="BO25" s="139">
        <f t="shared" si="34"/>
        <v>1429.1930535117058</v>
      </c>
      <c r="BP25" s="139">
        <f t="shared" si="34"/>
        <v>995.94997117959065</v>
      </c>
      <c r="BQ25" s="120">
        <f>BQ14</f>
        <v>3044.1735794193137</v>
      </c>
      <c r="BR25" s="165">
        <f>SUM(BM25:BP25)</f>
        <v>3293.3930018060946</v>
      </c>
      <c r="BS25" s="129">
        <f>BQ25/BR25</f>
        <v>0.92432745735170108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325.41404067292439</v>
      </c>
      <c r="G26" s="139">
        <f t="shared" si="28"/>
        <v>458.99134766668817</v>
      </c>
      <c r="H26" s="139">
        <f t="shared" si="28"/>
        <v>620.7560010763151</v>
      </c>
      <c r="I26" s="120">
        <f>I15</f>
        <v>2050</v>
      </c>
      <c r="J26" s="165">
        <f>SUM(E26:H26)</f>
        <v>1405.1613894159277</v>
      </c>
      <c r="K26" s="129">
        <f>I26/J26</f>
        <v>1.4589071514782421</v>
      </c>
      <c r="M26" s="128"/>
      <c r="N26" s="4" t="s">
        <v>12</v>
      </c>
      <c r="O26" s="139">
        <f t="shared" si="29"/>
        <v>0</v>
      </c>
      <c r="P26" s="139">
        <f t="shared" si="29"/>
        <v>156.76210091220238</v>
      </c>
      <c r="Q26" s="139">
        <f t="shared" si="29"/>
        <v>786.34060448352022</v>
      </c>
      <c r="R26" s="139">
        <f t="shared" si="29"/>
        <v>928.36739306641505</v>
      </c>
      <c r="S26" s="120">
        <f>S15</f>
        <v>2186.7465511512801</v>
      </c>
      <c r="T26" s="165">
        <f>SUM(O26:R26)</f>
        <v>1871.4700984621377</v>
      </c>
      <c r="U26" s="129">
        <f>S26/T26</f>
        <v>1.1684645952656245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157.9798535270769</v>
      </c>
      <c r="AA26" s="139">
        <f t="shared" si="35"/>
        <v>786.9484389810566</v>
      </c>
      <c r="AB26" s="139">
        <f t="shared" si="35"/>
        <v>928.93966094332507</v>
      </c>
      <c r="AC26" s="120">
        <f>AC15</f>
        <v>2333.9408020800124</v>
      </c>
      <c r="AD26" s="165">
        <f>SUM(Y26:AB26)</f>
        <v>1873.8679534514586</v>
      </c>
      <c r="AE26" s="129">
        <f>AC26/AD26</f>
        <v>1.2455204208925983</v>
      </c>
      <c r="AG26" s="128"/>
      <c r="AH26" s="4" t="s">
        <v>12</v>
      </c>
      <c r="AI26" s="139">
        <f t="shared" si="31"/>
        <v>0</v>
      </c>
      <c r="AJ26" s="139">
        <f t="shared" si="31"/>
        <v>180.69861138903582</v>
      </c>
      <c r="AK26" s="139">
        <f t="shared" si="31"/>
        <v>891.83098783027992</v>
      </c>
      <c r="AL26" s="139">
        <f t="shared" si="31"/>
        <v>1053.6953351708294</v>
      </c>
      <c r="AM26" s="120">
        <f>AM15</f>
        <v>2492.3840399622668</v>
      </c>
      <c r="AN26" s="165">
        <f>SUM(AI26:AL26)</f>
        <v>2126.2249343901449</v>
      </c>
      <c r="AO26" s="129">
        <f>AM26/AN26</f>
        <v>1.1722108981273638</v>
      </c>
      <c r="AQ26" s="128"/>
      <c r="AR26" s="4" t="s">
        <v>12</v>
      </c>
      <c r="AS26" s="139">
        <f t="shared" si="32"/>
        <v>0</v>
      </c>
      <c r="AT26" s="139">
        <f t="shared" si="32"/>
        <v>194.11667915368344</v>
      </c>
      <c r="AU26" s="139">
        <f t="shared" si="32"/>
        <v>950.58704368802739</v>
      </c>
      <c r="AV26" s="139">
        <f t="shared" si="32"/>
        <v>1123.5745163076936</v>
      </c>
      <c r="AW26" s="120">
        <f>AW15</f>
        <v>2662.939164795906</v>
      </c>
      <c r="AX26" s="165">
        <f>SUM(AS26:AV26)</f>
        <v>2268.2782391494043</v>
      </c>
      <c r="AY26" s="129">
        <f>AW26/AX26</f>
        <v>1.173991408476633</v>
      </c>
      <c r="BA26" s="128"/>
      <c r="BB26" s="4" t="s">
        <v>12</v>
      </c>
      <c r="BC26" s="139">
        <f t="shared" si="33"/>
        <v>0</v>
      </c>
      <c r="BD26" s="139">
        <f t="shared" si="33"/>
        <v>208.60362859300741</v>
      </c>
      <c r="BE26" s="139">
        <f t="shared" si="33"/>
        <v>1013.7563659433258</v>
      </c>
      <c r="BF26" s="139">
        <f t="shared" si="33"/>
        <v>1198.7553104894944</v>
      </c>
      <c r="BG26" s="120">
        <f>BG15</f>
        <v>2846.535435076155</v>
      </c>
      <c r="BH26" s="165">
        <f>SUM(BC26:BF26)</f>
        <v>2421.1153050258276</v>
      </c>
      <c r="BI26" s="129">
        <f>BG26/BH26</f>
        <v>1.1757124615945498</v>
      </c>
      <c r="BK26" s="128"/>
      <c r="BL26" s="4" t="s">
        <v>12</v>
      </c>
      <c r="BM26" s="139">
        <f t="shared" si="34"/>
        <v>0</v>
      </c>
      <c r="BN26" s="139">
        <f t="shared" si="34"/>
        <v>237.81565248045322</v>
      </c>
      <c r="BO26" s="139">
        <f t="shared" si="34"/>
        <v>1147.1380306021979</v>
      </c>
      <c r="BP26" s="139">
        <f t="shared" si="34"/>
        <v>1357.0888702005552</v>
      </c>
      <c r="BQ26" s="120">
        <f>BQ15</f>
        <v>3044.1735794193137</v>
      </c>
      <c r="BR26" s="165">
        <f>SUM(BM26:BP26)</f>
        <v>2742.0425532832064</v>
      </c>
      <c r="BS26" s="129">
        <f>BQ26/BR26</f>
        <v>1.1101846598895222</v>
      </c>
    </row>
    <row r="27" spans="3:71" x14ac:dyDescent="0.3">
      <c r="C27" s="128"/>
      <c r="D27" s="4" t="s">
        <v>13</v>
      </c>
      <c r="E27" s="139">
        <f t="shared" si="28"/>
        <v>423.32929673671646</v>
      </c>
      <c r="F27" s="139">
        <f t="shared" si="28"/>
        <v>837.44317400145258</v>
      </c>
      <c r="G27" s="139">
        <f t="shared" si="28"/>
        <v>50.065946884032464</v>
      </c>
      <c r="H27" s="139">
        <f t="shared" si="28"/>
        <v>0</v>
      </c>
      <c r="I27" s="120">
        <f>I16</f>
        <v>1054</v>
      </c>
      <c r="J27" s="165">
        <f>SUM(E27:H27)</f>
        <v>1310.8384176222014</v>
      </c>
      <c r="K27" s="129">
        <f>I27/J27</f>
        <v>0.80406553990987384</v>
      </c>
      <c r="M27" s="128"/>
      <c r="N27" s="4" t="s">
        <v>13</v>
      </c>
      <c r="O27" s="139">
        <f t="shared" si="29"/>
        <v>355.61598399451213</v>
      </c>
      <c r="P27" s="139">
        <f t="shared" si="29"/>
        <v>717.43208219530254</v>
      </c>
      <c r="Q27" s="139">
        <f t="shared" si="29"/>
        <v>152.53492624914773</v>
      </c>
      <c r="R27" s="139">
        <f t="shared" si="29"/>
        <v>0</v>
      </c>
      <c r="S27" s="120">
        <f>S16</f>
        <v>1112.9834646689119</v>
      </c>
      <c r="T27" s="165">
        <f>SUM(O27:R27)</f>
        <v>1225.5829924389623</v>
      </c>
      <c r="U27" s="129">
        <f>S27/T27</f>
        <v>0.90812574222658515</v>
      </c>
      <c r="W27" s="128"/>
      <c r="X27" s="4" t="s">
        <v>13</v>
      </c>
      <c r="Y27" s="139">
        <f t="shared" ref="Y27:AB27" si="36">Y16*Y$20</f>
        <v>353.85123865543073</v>
      </c>
      <c r="Z27" s="139">
        <f t="shared" si="36"/>
        <v>715.98391569610715</v>
      </c>
      <c r="AA27" s="139">
        <f t="shared" si="36"/>
        <v>151.17038306164187</v>
      </c>
      <c r="AB27" s="139">
        <f t="shared" si="36"/>
        <v>0</v>
      </c>
      <c r="AC27" s="120">
        <f>AC16</f>
        <v>1176.364579366546</v>
      </c>
      <c r="AD27" s="165">
        <f>SUM(Y27:AB27)</f>
        <v>1221.0055374131796</v>
      </c>
      <c r="AE27" s="129">
        <f>AC27/AD27</f>
        <v>0.96343918460745892</v>
      </c>
      <c r="AG27" s="128"/>
      <c r="AH27" s="4" t="s">
        <v>13</v>
      </c>
      <c r="AI27" s="139">
        <f t="shared" si="31"/>
        <v>398.45655201791072</v>
      </c>
      <c r="AJ27" s="139">
        <f t="shared" si="31"/>
        <v>810.79255658073589</v>
      </c>
      <c r="AK27" s="139">
        <f t="shared" si="31"/>
        <v>169.61192074503694</v>
      </c>
      <c r="AL27" s="139">
        <f t="shared" si="31"/>
        <v>0</v>
      </c>
      <c r="AM27" s="120">
        <f>AM16</f>
        <v>1244.4750082359867</v>
      </c>
      <c r="AN27" s="165">
        <f>SUM(AI27:AL27)</f>
        <v>1378.8610293436836</v>
      </c>
      <c r="AO27" s="129">
        <f>AM27/AN27</f>
        <v>0.90253838621310334</v>
      </c>
      <c r="AQ27" s="128"/>
      <c r="AR27" s="4" t="s">
        <v>13</v>
      </c>
      <c r="AS27" s="139">
        <f t="shared" si="32"/>
        <v>422.33503828025067</v>
      </c>
      <c r="AT27" s="139">
        <f t="shared" si="32"/>
        <v>862.8372973324847</v>
      </c>
      <c r="AU27" s="139">
        <f t="shared" si="32"/>
        <v>179.0922626847962</v>
      </c>
      <c r="AV27" s="139">
        <f t="shared" si="32"/>
        <v>0</v>
      </c>
      <c r="AW27" s="120">
        <f>AW16</f>
        <v>1317.6716292739918</v>
      </c>
      <c r="AX27" s="165">
        <f>SUM(AS27:AV27)</f>
        <v>1464.2645982975316</v>
      </c>
      <c r="AY27" s="129">
        <f>AW27/AX27</f>
        <v>0.89988628476439281</v>
      </c>
      <c r="BA27" s="128"/>
      <c r="BB27" s="4" t="s">
        <v>13</v>
      </c>
      <c r="BC27" s="139">
        <f t="shared" si="33"/>
        <v>448.01977632898451</v>
      </c>
      <c r="BD27" s="139">
        <f t="shared" si="33"/>
        <v>918.82578970228985</v>
      </c>
      <c r="BE27" s="139">
        <f t="shared" si="33"/>
        <v>189.26215829563421</v>
      </c>
      <c r="BF27" s="139">
        <f t="shared" si="33"/>
        <v>0</v>
      </c>
      <c r="BG27" s="120">
        <f>BG16</f>
        <v>1396.3384616119097</v>
      </c>
      <c r="BH27" s="165">
        <f>SUM(BC27:BF27)</f>
        <v>1556.1077243269085</v>
      </c>
      <c r="BI27" s="129">
        <f>BG27/BH27</f>
        <v>0.89732763341682742</v>
      </c>
      <c r="BK27" s="128"/>
      <c r="BL27" s="4" t="s">
        <v>13</v>
      </c>
      <c r="BM27" s="139">
        <f t="shared" si="34"/>
        <v>504.43601541808874</v>
      </c>
      <c r="BN27" s="139">
        <f t="shared" si="34"/>
        <v>1038.3155826036289</v>
      </c>
      <c r="BO27" s="139">
        <f t="shared" si="34"/>
        <v>212.28704426698283</v>
      </c>
      <c r="BP27" s="139">
        <f t="shared" si="34"/>
        <v>0</v>
      </c>
      <c r="BQ27" s="120">
        <f>BQ16</f>
        <v>1480.8887406556896</v>
      </c>
      <c r="BR27" s="165">
        <f>SUM(BM27:BP27)</f>
        <v>1755.0386422887004</v>
      </c>
      <c r="BS27" s="129">
        <f>BQ27/BR27</f>
        <v>0.84379266927393748</v>
      </c>
    </row>
    <row r="28" spans="3:71" x14ac:dyDescent="0.3">
      <c r="C28" s="128"/>
      <c r="D28" s="4" t="s">
        <v>14</v>
      </c>
      <c r="E28" s="139">
        <f t="shared" si="28"/>
        <v>448.63616914715624</v>
      </c>
      <c r="F28" s="139">
        <f t="shared" si="28"/>
        <v>887.14278532562344</v>
      </c>
      <c r="G28" s="139">
        <f t="shared" si="28"/>
        <v>0</v>
      </c>
      <c r="H28" s="139">
        <f t="shared" si="28"/>
        <v>53.112510370584829</v>
      </c>
      <c r="I28" s="120">
        <f>I17</f>
        <v>1108</v>
      </c>
      <c r="J28" s="165">
        <f>SUM(E28:H28)</f>
        <v>1388.8914648433647</v>
      </c>
      <c r="K28" s="129">
        <f>I28/J28</f>
        <v>0.79775852040746553</v>
      </c>
      <c r="M28" s="128"/>
      <c r="N28" s="4" t="s">
        <v>14</v>
      </c>
      <c r="O28" s="139">
        <f t="shared" si="29"/>
        <v>388.90114673213372</v>
      </c>
      <c r="P28" s="139">
        <f t="shared" si="29"/>
        <v>784.26162291673745</v>
      </c>
      <c r="Q28" s="139">
        <f t="shared" si="29"/>
        <v>0</v>
      </c>
      <c r="R28" s="139">
        <f t="shared" si="29"/>
        <v>145.76673681441642</v>
      </c>
      <c r="S28" s="120">
        <f>S17</f>
        <v>1172.7332381057306</v>
      </c>
      <c r="T28" s="165">
        <f>SUM(O28:R28)</f>
        <v>1318.9295064632877</v>
      </c>
      <c r="U28" s="129">
        <f>S28/T28</f>
        <v>0.88915535846219507</v>
      </c>
      <c r="W28" s="128"/>
      <c r="X28" s="4" t="s">
        <v>14</v>
      </c>
      <c r="Y28" s="139">
        <f t="shared" ref="Y28:AB28" si="37">Y17*Y$20</f>
        <v>387.86784211976936</v>
      </c>
      <c r="Z28" s="139">
        <f t="shared" si="37"/>
        <v>784.49203680105859</v>
      </c>
      <c r="AA28" s="139">
        <f t="shared" si="37"/>
        <v>0</v>
      </c>
      <c r="AB28" s="139">
        <f t="shared" si="37"/>
        <v>144.7748097253955</v>
      </c>
      <c r="AC28" s="120">
        <f>AC17</f>
        <v>1242.3889058947407</v>
      </c>
      <c r="AD28" s="165">
        <f>SUM(Y28:AB28)</f>
        <v>1317.1346886462234</v>
      </c>
      <c r="AE28" s="129">
        <f>AC28/AD28</f>
        <v>0.94325122297985498</v>
      </c>
      <c r="AG28" s="128"/>
      <c r="AH28" s="4" t="s">
        <v>14</v>
      </c>
      <c r="AI28" s="139">
        <f t="shared" si="31"/>
        <v>437.68446741615929</v>
      </c>
      <c r="AJ28" s="139">
        <f t="shared" si="31"/>
        <v>890.25031219363689</v>
      </c>
      <c r="AK28" s="139">
        <f t="shared" si="31"/>
        <v>0</v>
      </c>
      <c r="AL28" s="139">
        <f t="shared" si="31"/>
        <v>162.92624246567482</v>
      </c>
      <c r="AM28" s="120">
        <f>AM17</f>
        <v>1317.3433265123847</v>
      </c>
      <c r="AN28" s="165">
        <f>SUM(AI28:AL28)</f>
        <v>1490.8610220754708</v>
      </c>
      <c r="AO28" s="129">
        <f>AM28/AN28</f>
        <v>0.88361242731966583</v>
      </c>
      <c r="AQ28" s="128"/>
      <c r="AR28" s="4" t="s">
        <v>14</v>
      </c>
      <c r="AS28" s="139">
        <f t="shared" si="32"/>
        <v>464.9235274997219</v>
      </c>
      <c r="AT28" s="139">
        <f t="shared" si="32"/>
        <v>949.45752355718139</v>
      </c>
      <c r="AU28" s="139">
        <f t="shared" si="32"/>
        <v>0</v>
      </c>
      <c r="AV28" s="139">
        <f t="shared" si="32"/>
        <v>172.47781126084718</v>
      </c>
      <c r="AW28" s="120">
        <f>AW17</f>
        <v>1398.0016976238194</v>
      </c>
      <c r="AX28" s="165">
        <f>SUM(AS28:AV28)</f>
        <v>1586.8588623177504</v>
      </c>
      <c r="AY28" s="129">
        <f>AW28/AX28</f>
        <v>0.88098679146670411</v>
      </c>
      <c r="BA28" s="128"/>
      <c r="BB28" s="4" t="s">
        <v>14</v>
      </c>
      <c r="BC28" s="139">
        <f t="shared" si="33"/>
        <v>494.25712343760722</v>
      </c>
      <c r="BD28" s="139">
        <f t="shared" si="33"/>
        <v>1013.2372520970196</v>
      </c>
      <c r="BE28" s="139">
        <f t="shared" si="33"/>
        <v>0</v>
      </c>
      <c r="BF28" s="139">
        <f t="shared" si="33"/>
        <v>182.74205259576169</v>
      </c>
      <c r="BG28" s="120">
        <f>BG17</f>
        <v>1484.8003122791824</v>
      </c>
      <c r="BH28" s="165">
        <f>SUM(BC28:BF28)</f>
        <v>1690.2364281303883</v>
      </c>
      <c r="BI28" s="129">
        <f>BG28/BH28</f>
        <v>0.87845717177067129</v>
      </c>
      <c r="BK28" s="128"/>
      <c r="BL28" s="4" t="s">
        <v>14</v>
      </c>
      <c r="BM28" s="139">
        <f t="shared" si="34"/>
        <v>557.67243566703723</v>
      </c>
      <c r="BN28" s="139">
        <f t="shared" si="34"/>
        <v>1147.4259927224061</v>
      </c>
      <c r="BO28" s="139">
        <f t="shared" si="34"/>
        <v>0</v>
      </c>
      <c r="BP28" s="139">
        <f t="shared" si="34"/>
        <v>205.49970451504285</v>
      </c>
      <c r="BQ28" s="120">
        <f>BQ17</f>
        <v>1578.2089508716722</v>
      </c>
      <c r="BR28" s="165">
        <f>SUM(BM28:BP28)</f>
        <v>1910.5981329044862</v>
      </c>
      <c r="BS28" s="129">
        <f>BQ28/BR28</f>
        <v>0.82602873084173023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2050.0000000000005</v>
      </c>
      <c r="G30" s="165">
        <f>SUM(G25:G28)</f>
        <v>1053.9999999999998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1917.8110322538564</v>
      </c>
      <c r="R30" s="165">
        <f>SUM(R25:R28)</f>
        <v>1754.9305618371488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1917.8110322538553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1503.1992104315088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2140.6666703923165</v>
      </c>
      <c r="BE30" s="165">
        <f>SUM(BE25:BE28)</f>
        <v>2465.8588575838148</v>
      </c>
      <c r="BF30" s="165">
        <f>SUM(BF25:BF28)</f>
        <v>2261.1261015821315</v>
      </c>
      <c r="BI30" s="129"/>
      <c r="BK30" s="128"/>
      <c r="BL30" s="120" t="s">
        <v>195</v>
      </c>
      <c r="BM30" s="165">
        <f>SUM(BM25:BM28)</f>
        <v>1930.358428199924</v>
      </c>
      <c r="BN30" s="165">
        <f>SUM(BN25:BN28)</f>
        <v>2423.5572278064883</v>
      </c>
      <c r="BO30" s="165">
        <f>SUM(BO25:BO28)</f>
        <v>2788.6181283808864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0.99999999999999978</v>
      </c>
      <c r="G31" s="120">
        <f>G29/G30</f>
        <v>1.0000000000000002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0.99999999999999978</v>
      </c>
      <c r="R31" s="120">
        <f>R29/R30</f>
        <v>0.99999999999999989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1.0000000000000004</v>
      </c>
      <c r="AB31" s="120">
        <f>AB29/AB30</f>
        <v>1</v>
      </c>
      <c r="AE31" s="129"/>
      <c r="AG31" s="128"/>
      <c r="AH31" s="120" t="s">
        <v>194</v>
      </c>
      <c r="AI31" s="120">
        <f>AI29/AI30</f>
        <v>0.99999999999999989</v>
      </c>
      <c r="AJ31" s="120">
        <f>AJ29/AJ30</f>
        <v>1.0000000000000002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1.0000000000000002</v>
      </c>
      <c r="BE31" s="120">
        <f>BE29/BE30</f>
        <v>1</v>
      </c>
      <c r="BF31" s="120">
        <f>BF29/BF30</f>
        <v>0.99999999999999978</v>
      </c>
      <c r="BI31" s="129"/>
      <c r="BK31" s="128"/>
      <c r="BL31" s="120" t="s">
        <v>194</v>
      </c>
      <c r="BM31" s="120">
        <f>BM29/BM30</f>
        <v>1.0000000000000002</v>
      </c>
      <c r="BN31" s="120">
        <f>BN29/BN30</f>
        <v>1</v>
      </c>
      <c r="BO31" s="120">
        <f>BO29/BO30</f>
        <v>1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1119.5405977724959</v>
      </c>
      <c r="F36" s="139">
        <f t="shared" si="38"/>
        <v>0</v>
      </c>
      <c r="G36" s="139">
        <f t="shared" si="38"/>
        <v>517.88420843552842</v>
      </c>
      <c r="H36" s="139">
        <f t="shared" si="38"/>
        <v>412.57519379197572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568.80385284203726</v>
      </c>
      <c r="P36" s="139">
        <f t="shared" ref="P36:R36" si="39">P25*$U25</f>
        <v>0</v>
      </c>
      <c r="Q36" s="139">
        <f t="shared" si="39"/>
        <v>954.28756587418479</v>
      </c>
      <c r="R36" s="139">
        <f t="shared" si="39"/>
        <v>663.65513243505779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608.92351435609839</v>
      </c>
      <c r="Z36" s="139">
        <f t="shared" ref="Z36:AB36" si="40">Z25*$AE25</f>
        <v>0</v>
      </c>
      <c r="AA36" s="139">
        <f t="shared" si="40"/>
        <v>1017.5071061171521</v>
      </c>
      <c r="AB36" s="139">
        <f t="shared" si="40"/>
        <v>707.51018160676165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651.82289984000045</v>
      </c>
      <c r="AJ36" s="139">
        <f t="shared" ref="AJ36:AL36" si="41">AJ25*$AO25</f>
        <v>0</v>
      </c>
      <c r="AK36" s="139">
        <f t="shared" si="41"/>
        <v>1085.2598247174915</v>
      </c>
      <c r="AL36" s="139">
        <f t="shared" si="41"/>
        <v>755.30131540477475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698.30351824607692</v>
      </c>
      <c r="AT36" s="139">
        <f t="shared" ref="AT36:AV36" si="42">AT25*$AY25</f>
        <v>0</v>
      </c>
      <c r="AU36" s="139">
        <f t="shared" si="42"/>
        <v>1158.2242472011051</v>
      </c>
      <c r="AV36" s="139">
        <f t="shared" si="42"/>
        <v>806.41139934872388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748.44865770192268</v>
      </c>
      <c r="BD36" s="139">
        <f t="shared" ref="BD36:BF36" si="43">BD25*$BI25</f>
        <v>0</v>
      </c>
      <c r="BE36" s="139">
        <f t="shared" si="43"/>
        <v>1236.6799783242971</v>
      </c>
      <c r="BF36" s="139">
        <f t="shared" si="43"/>
        <v>861.40679904993522</v>
      </c>
      <c r="BG36" s="120">
        <f>BG25</f>
        <v>2846.535435076155</v>
      </c>
      <c r="BH36" s="165">
        <f>SUM(BC36:BF36)</f>
        <v>2846.535435076155</v>
      </c>
      <c r="BI36" s="129">
        <f>BG36/BH36</f>
        <v>1</v>
      </c>
      <c r="BK36" s="128"/>
      <c r="BL36" s="4" t="s">
        <v>11</v>
      </c>
      <c r="BM36" s="139">
        <f>BM25*$BS25</f>
        <v>802.54729369219399</v>
      </c>
      <c r="BN36" s="139">
        <f t="shared" ref="BN36:BP36" si="44">BN25*$BS25</f>
        <v>0</v>
      </c>
      <c r="BO36" s="139">
        <f t="shared" si="44"/>
        <v>1321.0423812171887</v>
      </c>
      <c r="BP36" s="139">
        <f t="shared" si="44"/>
        <v>920.58390450993102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474.74887112916093</v>
      </c>
      <c r="G37" s="139">
        <f t="shared" si="38"/>
        <v>669.62575957756758</v>
      </c>
      <c r="H37" s="139">
        <f t="shared" si="38"/>
        <v>905.62536929327143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183.17096479536553</v>
      </c>
      <c r="Q37" s="139">
        <f t="shared" si="45"/>
        <v>918.81115615876297</v>
      </c>
      <c r="R37" s="139">
        <f t="shared" si="45"/>
        <v>1084.7644301971516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196.76713365759585</v>
      </c>
      <c r="AA37" s="139">
        <f t="shared" si="46"/>
        <v>980.16035094045878</v>
      </c>
      <c r="AB37" s="139">
        <f t="shared" si="46"/>
        <v>1157.0133174819578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211.81688154670917</v>
      </c>
      <c r="AK37" s="139">
        <f t="shared" si="47"/>
        <v>1045.4140032223465</v>
      </c>
      <c r="AL37" s="139">
        <f t="shared" si="47"/>
        <v>1235.1531551932114</v>
      </c>
      <c r="AM37" s="120">
        <f>AM26</f>
        <v>2492.3840399622668</v>
      </c>
      <c r="AN37" s="165">
        <f>SUM(AI37:AL37)</f>
        <v>2492.3840399622668</v>
      </c>
      <c r="AO37" s="129">
        <f>AM37/AN37</f>
        <v>1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227.89131356843947</v>
      </c>
      <c r="AU37" s="139">
        <f t="shared" si="48"/>
        <v>1115.9810222989458</v>
      </c>
      <c r="AV37" s="139">
        <f t="shared" si="48"/>
        <v>1319.0668289285209</v>
      </c>
      <c r="AW37" s="120">
        <f>AW26</f>
        <v>2662.939164795906</v>
      </c>
      <c r="AX37" s="165">
        <f>SUM(AS37:AV37)</f>
        <v>2662.9391647959064</v>
      </c>
      <c r="AY37" s="129">
        <f>AW37/AX37</f>
        <v>0.99999999999999978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245.25788567063995</v>
      </c>
      <c r="BE37" s="139">
        <f t="shared" si="49"/>
        <v>1191.8859924603728</v>
      </c>
      <c r="BF37" s="139">
        <f t="shared" si="49"/>
        <v>1409.3915569451422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264.01928926541677</v>
      </c>
      <c r="BO37" s="139">
        <f t="shared" si="50"/>
        <v>1273.5350443504374</v>
      </c>
      <c r="BP37" s="139">
        <f t="shared" si="50"/>
        <v>1506.6192458034593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340.3844995402751</v>
      </c>
      <c r="F38" s="139">
        <f t="shared" si="38"/>
        <v>673.35919784731641</v>
      </c>
      <c r="G38" s="139">
        <f t="shared" si="38"/>
        <v>40.256302612408632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322.94402941265378</v>
      </c>
      <c r="P38" s="139">
        <f t="shared" si="51"/>
        <v>651.51854214077355</v>
      </c>
      <c r="Q38" s="139">
        <f t="shared" si="51"/>
        <v>138.52089311548471</v>
      </c>
      <c r="R38" s="139">
        <f t="shared" si="51"/>
        <v>0</v>
      </c>
      <c r="S38" s="120">
        <f>S27</f>
        <v>1112.9834646689119</v>
      </c>
      <c r="T38" s="165">
        <f>SUM(O38:R38)</f>
        <v>1112.9834646689121</v>
      </c>
      <c r="U38" s="129">
        <f>S38/T38</f>
        <v>0.99999999999999978</v>
      </c>
      <c r="W38" s="128"/>
      <c r="X38" s="4" t="s">
        <v>13</v>
      </c>
      <c r="Y38" s="139">
        <f t="shared" ref="Y38:AB38" si="52">Y27*$AE27</f>
        <v>340.91414884252754</v>
      </c>
      <c r="Z38" s="139">
        <f t="shared" si="52"/>
        <v>689.80695993031304</v>
      </c>
      <c r="AA38" s="139">
        <f t="shared" si="52"/>
        <v>145.64347059370547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359.62233343428261</v>
      </c>
      <c r="AJ38" s="139">
        <f t="shared" si="53"/>
        <v>731.77140556997369</v>
      </c>
      <c r="AK38" s="139">
        <f t="shared" si="53"/>
        <v>153.08126923173043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380.05350852384237</v>
      </c>
      <c r="AT38" s="139">
        <f t="shared" si="54"/>
        <v>776.45544985267941</v>
      </c>
      <c r="AU38" s="139">
        <f t="shared" si="54"/>
        <v>161.16267089746995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402.020525617224</v>
      </c>
      <c r="BD38" s="139">
        <f t="shared" si="55"/>
        <v>824.48777139590334</v>
      </c>
      <c r="BE38" s="139">
        <f t="shared" si="55"/>
        <v>169.8301645987824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425.63941192753816</v>
      </c>
      <c r="BN38" s="139">
        <f t="shared" si="56"/>
        <v>876.1230769938395</v>
      </c>
      <c r="BO38" s="139">
        <f t="shared" si="56"/>
        <v>179.12625173431198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357.90332650010879</v>
      </c>
      <c r="F39" s="139">
        <f t="shared" si="38"/>
        <v>707.72571581152715</v>
      </c>
      <c r="G39" s="139">
        <f t="shared" si="38"/>
        <v>0</v>
      </c>
      <c r="H39" s="139">
        <f t="shared" si="38"/>
        <v>42.370957688363923</v>
      </c>
      <c r="I39" s="120">
        <f>I28</f>
        <v>1108</v>
      </c>
      <c r="J39" s="165">
        <f>SUM(E39:H39)</f>
        <v>1107.9999999999998</v>
      </c>
      <c r="K39" s="129">
        <f>I39/J39</f>
        <v>1.0000000000000002</v>
      </c>
      <c r="M39" s="128"/>
      <c r="N39" s="4" t="s">
        <v>14</v>
      </c>
      <c r="O39" s="139">
        <f t="shared" ref="O39:R39" si="57">O28*$U28</f>
        <v>345.79353852896907</v>
      </c>
      <c r="P39" s="139">
        <f t="shared" si="57"/>
        <v>697.33042445267449</v>
      </c>
      <c r="Q39" s="139">
        <f t="shared" si="57"/>
        <v>0</v>
      </c>
      <c r="R39" s="139">
        <f t="shared" si="57"/>
        <v>129.60927512408688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365.85681643402978</v>
      </c>
      <c r="Z39" s="139">
        <f t="shared" si="58"/>
        <v>739.97307313055592</v>
      </c>
      <c r="AA39" s="139">
        <f t="shared" si="58"/>
        <v>0</v>
      </c>
      <c r="AB39" s="139">
        <f t="shared" si="58"/>
        <v>136.55901633015512</v>
      </c>
      <c r="AC39" s="120">
        <f>AC28</f>
        <v>1242.3889058947407</v>
      </c>
      <c r="AD39" s="165">
        <f>SUM(Y39:AB39)</f>
        <v>1242.3889058947409</v>
      </c>
      <c r="AE39" s="129">
        <f>AC39/AD39</f>
        <v>0.99999999999999978</v>
      </c>
      <c r="AG39" s="128"/>
      <c r="AH39" s="4" t="s">
        <v>14</v>
      </c>
      <c r="AI39" s="139">
        <f t="shared" ref="AI39:AL39" si="59">AI28*$AO28</f>
        <v>386.74343465370771</v>
      </c>
      <c r="AJ39" s="139">
        <f t="shared" si="59"/>
        <v>786.63623927950982</v>
      </c>
      <c r="AK39" s="139">
        <f t="shared" si="59"/>
        <v>0</v>
      </c>
      <c r="AL39" s="139">
        <f t="shared" si="59"/>
        <v>143.96365257916733</v>
      </c>
      <c r="AM39" s="120">
        <f>AM28</f>
        <v>1317.3433265123847</v>
      </c>
      <c r="AN39" s="165">
        <f>SUM(AI39:AL39)</f>
        <v>1317.3433265123847</v>
      </c>
      <c r="AO39" s="129">
        <f>AM39/AN39</f>
        <v>1</v>
      </c>
      <c r="AQ39" s="128"/>
      <c r="AR39" s="4" t="s">
        <v>14</v>
      </c>
      <c r="AS39" s="139">
        <f t="shared" ref="AS39:AV39" si="60">AS28*$AY28</f>
        <v>409.59148676936195</v>
      </c>
      <c r="AT39" s="139">
        <f t="shared" si="60"/>
        <v>836.45953731256384</v>
      </c>
      <c r="AU39" s="139">
        <f t="shared" si="60"/>
        <v>0</v>
      </c>
      <c r="AV39" s="139">
        <f t="shared" si="60"/>
        <v>151.95067354189351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434.18371478250799</v>
      </c>
      <c r="BD39" s="139">
        <f t="shared" si="61"/>
        <v>890.08553080983449</v>
      </c>
      <c r="BE39" s="139">
        <f t="shared" si="61"/>
        <v>0</v>
      </c>
      <c r="BF39" s="139">
        <f t="shared" si="61"/>
        <v>160.53106668684006</v>
      </c>
      <c r="BG39" s="120">
        <f>BG28</f>
        <v>1484.8003122791824</v>
      </c>
      <c r="BH39" s="165">
        <f>SUM(BC39:BF39)</f>
        <v>1484.8003122791824</v>
      </c>
      <c r="BI39" s="129">
        <f>BG39/BH39</f>
        <v>1</v>
      </c>
      <c r="BK39" s="128"/>
      <c r="BL39" s="4" t="s">
        <v>14</v>
      </c>
      <c r="BM39" s="139">
        <f t="shared" ref="BM39:BP39" si="62">BM28*$BS28</f>
        <v>460.65345425945924</v>
      </c>
      <c r="BN39" s="139">
        <f t="shared" si="62"/>
        <v>947.8068365033015</v>
      </c>
      <c r="BO39" s="139">
        <f t="shared" si="62"/>
        <v>0</v>
      </c>
      <c r="BP39" s="139">
        <f t="shared" si="62"/>
        <v>169.74866010891142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1817.8284238128797</v>
      </c>
      <c r="F41" s="165">
        <f>SUM(F36:F39)</f>
        <v>1855.8337847880046</v>
      </c>
      <c r="G41" s="165">
        <f>SUM(G36:G39)</f>
        <v>1227.7662706255048</v>
      </c>
      <c r="H41" s="165">
        <f>SUM(H36:H39)</f>
        <v>1360.5715207736112</v>
      </c>
      <c r="K41" s="129"/>
      <c r="M41" s="128"/>
      <c r="N41" s="120" t="s">
        <v>195</v>
      </c>
      <c r="O41" s="165">
        <f>SUM(O36:O39)</f>
        <v>1237.5414207836602</v>
      </c>
      <c r="P41" s="165">
        <f>SUM(P36:P39)</f>
        <v>1532.0199313888136</v>
      </c>
      <c r="Q41" s="165">
        <f>SUM(Q36:Q39)</f>
        <v>2011.6196151484326</v>
      </c>
      <c r="R41" s="165">
        <f>SUM(R36:R39)</f>
        <v>1878.0288377562963</v>
      </c>
      <c r="U41" s="129"/>
      <c r="W41" s="128"/>
      <c r="X41" s="120" t="s">
        <v>195</v>
      </c>
      <c r="Y41" s="165">
        <f>SUM(Y36:Y39)</f>
        <v>1315.6944796326557</v>
      </c>
      <c r="Z41" s="165">
        <f>SUM(Z36:Z39)</f>
        <v>1626.5471667184647</v>
      </c>
      <c r="AA41" s="165">
        <f>SUM(AA36:AA39)</f>
        <v>2143.3109276513164</v>
      </c>
      <c r="AB41" s="165">
        <f>SUM(AB36:AB39)</f>
        <v>2001.0825154188744</v>
      </c>
      <c r="AE41" s="129"/>
      <c r="AG41" s="128"/>
      <c r="AH41" s="120" t="s">
        <v>195</v>
      </c>
      <c r="AI41" s="165">
        <f>SUM(AI36:AI39)</f>
        <v>1398.1886679279908</v>
      </c>
      <c r="AJ41" s="165">
        <f>SUM(AJ36:AJ39)</f>
        <v>1730.2245263961927</v>
      </c>
      <c r="AK41" s="165">
        <f>SUM(AK36:AK39)</f>
        <v>2283.7550971715682</v>
      </c>
      <c r="AL41" s="165">
        <f>SUM(AL36:AL39)</f>
        <v>2134.4181231771536</v>
      </c>
      <c r="AO41" s="129"/>
      <c r="AQ41" s="128"/>
      <c r="AR41" s="120" t="s">
        <v>195</v>
      </c>
      <c r="AS41" s="165">
        <f>SUM(AS36:AS39)</f>
        <v>1487.9485135392811</v>
      </c>
      <c r="AT41" s="165">
        <f>SUM(AT36:AT39)</f>
        <v>1840.8063007336827</v>
      </c>
      <c r="AU41" s="165">
        <f>SUM(AU36:AU39)</f>
        <v>2435.3679403975211</v>
      </c>
      <c r="AV41" s="165">
        <f>SUM(AV36:AV39)</f>
        <v>2277.4289018191384</v>
      </c>
      <c r="AY41" s="129"/>
      <c r="BA41" s="128"/>
      <c r="BB41" s="120" t="s">
        <v>195</v>
      </c>
      <c r="BC41" s="165">
        <f>SUM(BC36:BC39)</f>
        <v>1584.6528981016545</v>
      </c>
      <c r="BD41" s="165">
        <f>SUM(BD36:BD39)</f>
        <v>1959.831187876378</v>
      </c>
      <c r="BE41" s="165">
        <f>SUM(BE36:BE39)</f>
        <v>2598.396135383452</v>
      </c>
      <c r="BF41" s="165">
        <f>SUM(BF36:BF39)</f>
        <v>2431.3294226819171</v>
      </c>
      <c r="BI41" s="129"/>
      <c r="BK41" s="128"/>
      <c r="BL41" s="120" t="s">
        <v>195</v>
      </c>
      <c r="BM41" s="165">
        <f>SUM(BM36:BM39)</f>
        <v>1688.8401598791913</v>
      </c>
      <c r="BN41" s="165">
        <f>SUM(BN36:BN39)</f>
        <v>2087.9492027625579</v>
      </c>
      <c r="BO41" s="165">
        <f>SUM(BO36:BO39)</f>
        <v>2773.7036773019381</v>
      </c>
      <c r="BP41" s="165">
        <f>SUM(BP36:BP39)</f>
        <v>2596.9518104223016</v>
      </c>
      <c r="BS41" s="129"/>
    </row>
    <row r="42" spans="3:71" x14ac:dyDescent="0.3">
      <c r="C42" s="128"/>
      <c r="D42" s="120" t="s">
        <v>194</v>
      </c>
      <c r="E42" s="120">
        <f>E40/E41</f>
        <v>1.1277191912865694</v>
      </c>
      <c r="F42" s="120">
        <f>F40/F41</f>
        <v>1.1046247874155257</v>
      </c>
      <c r="G42" s="120">
        <f>G40/G41</f>
        <v>0.85846958433140785</v>
      </c>
      <c r="H42" s="120">
        <f>H40/H41</f>
        <v>0.81436365753856088</v>
      </c>
      <c r="K42" s="129"/>
      <c r="M42" s="128"/>
      <c r="N42" s="120" t="s">
        <v>194</v>
      </c>
      <c r="O42" s="120">
        <f>O40/O41</f>
        <v>1.0731054190663016</v>
      </c>
      <c r="P42" s="120">
        <f>P40/P41</f>
        <v>1.0825288705746874</v>
      </c>
      <c r="Q42" s="120">
        <f>Q40/Q41</f>
        <v>0.95336663940431166</v>
      </c>
      <c r="R42" s="120">
        <f>R40/R41</f>
        <v>0.93445346874107926</v>
      </c>
      <c r="U42" s="129"/>
      <c r="W42" s="128"/>
      <c r="X42" s="120" t="s">
        <v>194</v>
      </c>
      <c r="Y42" s="120">
        <f>Y40/Y41</f>
        <v>1.0093622991659428</v>
      </c>
      <c r="Z42" s="120">
        <f>Z40/Z41</f>
        <v>1.0196174079416049</v>
      </c>
      <c r="AA42" s="120">
        <f>AA40/AA41</f>
        <v>0.89478899561970326</v>
      </c>
      <c r="AB42" s="120">
        <f>AB40/AB41</f>
        <v>0.87699060299359999</v>
      </c>
      <c r="AE42" s="129"/>
      <c r="AG42" s="128"/>
      <c r="AH42" s="120" t="s">
        <v>194</v>
      </c>
      <c r="AI42" s="120">
        <f>AI40/AI41</f>
        <v>1.0751047014700352</v>
      </c>
      <c r="AJ42" s="120">
        <f>AJ40/AJ41</f>
        <v>1.0875706889225552</v>
      </c>
      <c r="AK42" s="120">
        <f>AK40/AK41</f>
        <v>0.95109537109818199</v>
      </c>
      <c r="AL42" s="120">
        <f>AL40/AL41</f>
        <v>0.93214014669003953</v>
      </c>
      <c r="AO42" s="129"/>
      <c r="AQ42" s="128"/>
      <c r="AR42" s="120" t="s">
        <v>194</v>
      </c>
      <c r="AS42" s="120">
        <f>AS40/AS41</f>
        <v>1.076037871766967</v>
      </c>
      <c r="AT42" s="120">
        <f>AT40/AT41</f>
        <v>1.0899634031259358</v>
      </c>
      <c r="AU42" s="120">
        <f>AU40/AU41</f>
        <v>0.95002351761230164</v>
      </c>
      <c r="AV42" s="120">
        <f>AV40/AV41</f>
        <v>0.93104745686166535</v>
      </c>
      <c r="AY42" s="129"/>
      <c r="BA42" s="128"/>
      <c r="BB42" s="120" t="s">
        <v>194</v>
      </c>
      <c r="BC42" s="120">
        <f>BC40/BC41</f>
        <v>1.0769285920781286</v>
      </c>
      <c r="BD42" s="120">
        <f>BD40/BD41</f>
        <v>1.0922709484544368</v>
      </c>
      <c r="BE42" s="120">
        <f>BE40/BE41</f>
        <v>0.94899265897342544</v>
      </c>
      <c r="BF42" s="120">
        <f>BF40/BF41</f>
        <v>0.92999577946453649</v>
      </c>
      <c r="BI42" s="129"/>
      <c r="BK42" s="128"/>
      <c r="BL42" s="120" t="s">
        <v>194</v>
      </c>
      <c r="BM42" s="120">
        <f>BM40/BM41</f>
        <v>1.1430083639993553</v>
      </c>
      <c r="BN42" s="120">
        <f>BN40/BN41</f>
        <v>1.1607357231679241</v>
      </c>
      <c r="BO42" s="120">
        <f>BO40/BO41</f>
        <v>1.0053770888364888</v>
      </c>
      <c r="BP42" s="120">
        <f>BP40/BP41</f>
        <v>0.98520832601785302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1262.5274175324814</v>
      </c>
      <c r="F47" s="139">
        <f t="shared" ref="F47:H47" si="63">F36*F$42</f>
        <v>0</v>
      </c>
      <c r="G47" s="139">
        <f t="shared" si="63"/>
        <v>444.58784114744827</v>
      </c>
      <c r="H47" s="139">
        <f t="shared" si="63"/>
        <v>335.98624382611388</v>
      </c>
      <c r="I47" s="120">
        <f>I36</f>
        <v>2050</v>
      </c>
      <c r="J47" s="165">
        <f>SUM(E47:H47)</f>
        <v>2043.1015025060435</v>
      </c>
      <c r="K47" s="129">
        <f>I47/J47</f>
        <v>1.0033764830016987</v>
      </c>
      <c r="L47" s="150"/>
      <c r="M47" s="128"/>
      <c r="N47" s="4" t="s">
        <v>11</v>
      </c>
      <c r="O47" s="139">
        <f>O36*O$42</f>
        <v>610.38649687058137</v>
      </c>
      <c r="P47" s="139">
        <f t="shared" ref="P47:R47" si="64">P36*P$42</f>
        <v>0</v>
      </c>
      <c r="Q47" s="139">
        <f t="shared" si="64"/>
        <v>909.78592970279226</v>
      </c>
      <c r="R47" s="139">
        <f t="shared" si="64"/>
        <v>620.15484055176012</v>
      </c>
      <c r="S47" s="120">
        <f>S36</f>
        <v>2186.7465511512801</v>
      </c>
      <c r="T47" s="165">
        <f>SUM(O47:R47)</f>
        <v>2140.3272671251339</v>
      </c>
      <c r="U47" s="129">
        <f>S47/T47</f>
        <v>1.0216879375127039</v>
      </c>
      <c r="W47" s="128"/>
      <c r="X47" s="4" t="s">
        <v>11</v>
      </c>
      <c r="Y47" s="139">
        <f>Y36*Y$42</f>
        <v>614.62443846667747</v>
      </c>
      <c r="Z47" s="139">
        <f t="shared" ref="Z47:AB47" si="65">Z36*Z$42</f>
        <v>0</v>
      </c>
      <c r="AA47" s="139">
        <f t="shared" si="65"/>
        <v>910.45416151847735</v>
      </c>
      <c r="AB47" s="139">
        <f t="shared" si="65"/>
        <v>620.47978079142536</v>
      </c>
      <c r="AC47" s="120">
        <f>AC36</f>
        <v>2333.9408020800124</v>
      </c>
      <c r="AD47" s="165">
        <f>SUM(Y47:AB47)</f>
        <v>2145.5583807765802</v>
      </c>
      <c r="AE47" s="129">
        <f>AC47/AD47</f>
        <v>1.0878011164791739</v>
      </c>
      <c r="AG47" s="128"/>
      <c r="AH47" s="4" t="s">
        <v>11</v>
      </c>
      <c r="AI47" s="139">
        <f>AI36*AI$42</f>
        <v>700.77786414381637</v>
      </c>
      <c r="AJ47" s="139">
        <f t="shared" ref="AJ47:AL47" si="66">AJ36*AJ$42</f>
        <v>0</v>
      </c>
      <c r="AK47" s="139">
        <f t="shared" si="66"/>
        <v>1032.1855957276305</v>
      </c>
      <c r="AL47" s="139">
        <f t="shared" si="66"/>
        <v>704.04667893658655</v>
      </c>
      <c r="AM47" s="120">
        <f>AM36</f>
        <v>2492.3840399622668</v>
      </c>
      <c r="AN47" s="165">
        <f>SUM(AI47:AL47)</f>
        <v>2437.0101388080334</v>
      </c>
      <c r="AO47" s="129">
        <f>AM47/AN47</f>
        <v>1.0227220643330264</v>
      </c>
      <c r="BA47" s="128"/>
      <c r="BB47" s="4" t="s">
        <v>11</v>
      </c>
      <c r="BC47" s="139">
        <f>BC36*BC$42</f>
        <v>806.0257591816968</v>
      </c>
      <c r="BD47" s="139">
        <f t="shared" ref="BD47:BF47" si="67">BD36*BD$42</f>
        <v>0</v>
      </c>
      <c r="BE47" s="139">
        <f t="shared" si="67"/>
        <v>1173.6002209291728</v>
      </c>
      <c r="BF47" s="139">
        <f t="shared" si="67"/>
        <v>801.10468751849589</v>
      </c>
      <c r="BG47" s="120">
        <f>BG36</f>
        <v>2846.535435076155</v>
      </c>
      <c r="BH47" s="165">
        <f>SUM(BC47:BF47)</f>
        <v>2780.7306676293656</v>
      </c>
      <c r="BI47" s="129">
        <f>BG47/BH47</f>
        <v>1.0236645598988878</v>
      </c>
      <c r="BK47" s="128"/>
      <c r="BL47" s="4" t="s">
        <v>11</v>
      </c>
      <c r="BM47" s="139">
        <f>BM36*BM$42</f>
        <v>917.31826919522484</v>
      </c>
      <c r="BN47" s="139">
        <f t="shared" ref="BN47:BP47" si="68">BN36*BN$42</f>
        <v>0</v>
      </c>
      <c r="BO47" s="139">
        <f t="shared" si="68"/>
        <v>1328.1457434577601</v>
      </c>
      <c r="BP47" s="139">
        <f t="shared" si="68"/>
        <v>906.96692752120816</v>
      </c>
      <c r="BQ47" s="120">
        <f>BQ36</f>
        <v>3044.1735794193137</v>
      </c>
      <c r="BR47" s="165">
        <f>SUM(BM47:BP47)</f>
        <v>3152.430940174193</v>
      </c>
      <c r="BS47" s="129">
        <f>BQ47/BR47</f>
        <v>0.96565908569946424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524.41937084681024</v>
      </c>
      <c r="G48" s="139">
        <f t="shared" si="69"/>
        <v>574.85334748215769</v>
      </c>
      <c r="H48" s="139">
        <f t="shared" si="69"/>
        <v>737.50838809737843</v>
      </c>
      <c r="I48" s="120">
        <f>I37</f>
        <v>2050</v>
      </c>
      <c r="J48" s="165">
        <f>SUM(E48:H48)</f>
        <v>1836.7811064263465</v>
      </c>
      <c r="K48" s="129">
        <f>I48/J48</f>
        <v>1.1160829087514372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198.28785764200288</v>
      </c>
      <c r="Q48" s="139">
        <f t="shared" si="70"/>
        <v>875.96390419427007</v>
      </c>
      <c r="R48" s="139">
        <f t="shared" si="70"/>
        <v>1013.6618845646686</v>
      </c>
      <c r="S48" s="120">
        <f>S37</f>
        <v>2186.7465511512801</v>
      </c>
      <c r="T48" s="165">
        <f>SUM(O48:R48)</f>
        <v>2087.9136464009416</v>
      </c>
      <c r="U48" s="129">
        <f>S48/T48</f>
        <v>1.0473357243105827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200.62719478805721</v>
      </c>
      <c r="AA48" s="139">
        <f t="shared" si="71"/>
        <v>877.03669596426903</v>
      </c>
      <c r="AB48" s="139">
        <f t="shared" si="71"/>
        <v>1014.6898069701276</v>
      </c>
      <c r="AC48" s="120">
        <f>AC37</f>
        <v>2333.9408020800124</v>
      </c>
      <c r="AD48" s="165">
        <f>SUM(Y48:AB48)</f>
        <v>2092.3536977224539</v>
      </c>
      <c r="AE48" s="129">
        <f>AC48/AD48</f>
        <v>1.1154618861144405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230.36583178918175</v>
      </c>
      <c r="AK48" s="139">
        <f t="shared" si="72"/>
        <v>994.2884193459937</v>
      </c>
      <c r="AL48" s="139">
        <f t="shared" si="72"/>
        <v>1151.3358432664652</v>
      </c>
      <c r="AM48" s="120">
        <f>AM37</f>
        <v>2492.3840399622668</v>
      </c>
      <c r="AN48" s="165">
        <f>SUM(AI48:AL48)</f>
        <v>2375.9900944016408</v>
      </c>
      <c r="AO48" s="129">
        <f>AM48/AN48</f>
        <v>1.0489875550554171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267.88806339739972</v>
      </c>
      <c r="BE48" s="139">
        <f t="shared" si="73"/>
        <v>1131.0910571781492</v>
      </c>
      <c r="BF48" s="139">
        <f t="shared" si="73"/>
        <v>1310.7281995719341</v>
      </c>
      <c r="BG48" s="120">
        <f>BG37</f>
        <v>2846.535435076155</v>
      </c>
      <c r="BH48" s="165">
        <f>SUM(BC48:BF48)</f>
        <v>2709.7073201474832</v>
      </c>
      <c r="BI48" s="129">
        <f>BG48/BH48</f>
        <v>1.05049553282427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306.45662065577488</v>
      </c>
      <c r="BO48" s="139">
        <f t="shared" si="74"/>
        <v>1280.3829554202914</v>
      </c>
      <c r="BP48" s="139">
        <f t="shared" si="74"/>
        <v>1484.3338251043065</v>
      </c>
      <c r="BQ48" s="120">
        <f>BQ37</f>
        <v>3044.1735794193137</v>
      </c>
      <c r="BR48" s="165">
        <f>SUM(BM48:BP48)</f>
        <v>3071.1734011803728</v>
      </c>
      <c r="BS48" s="129">
        <f>BQ48/BR48</f>
        <v>0.99120862998139991</v>
      </c>
    </row>
    <row r="49" spans="3:71" x14ac:dyDescent="0.3">
      <c r="C49" s="128"/>
      <c r="D49" s="4" t="s">
        <v>13</v>
      </c>
      <c r="E49" s="139">
        <f t="shared" ref="E49:H49" si="75">E38*E$42</f>
        <v>383.8581325480427</v>
      </c>
      <c r="F49" s="139">
        <f t="shared" si="75"/>
        <v>743.80926077638082</v>
      </c>
      <c r="G49" s="139">
        <f t="shared" si="75"/>
        <v>34.558811370393805</v>
      </c>
      <c r="H49" s="139">
        <f t="shared" si="75"/>
        <v>0</v>
      </c>
      <c r="I49" s="120">
        <f>I38</f>
        <v>1054</v>
      </c>
      <c r="J49" s="165">
        <f>SUM(E49:H49)</f>
        <v>1162.2262046948174</v>
      </c>
      <c r="K49" s="129">
        <f>I49/J49</f>
        <v>0.906880257683369</v>
      </c>
      <c r="L49" s="150"/>
      <c r="M49" s="128"/>
      <c r="N49" s="4" t="s">
        <v>13</v>
      </c>
      <c r="O49" s="139">
        <f t="shared" ref="O49:R49" si="76">O38*O$42</f>
        <v>346.5529880178259</v>
      </c>
      <c r="P49" s="139">
        <f t="shared" si="76"/>
        <v>705.28763158211848</v>
      </c>
      <c r="Q49" s="139">
        <f t="shared" si="76"/>
        <v>132.06119835679351</v>
      </c>
      <c r="R49" s="139">
        <f t="shared" si="76"/>
        <v>0</v>
      </c>
      <c r="S49" s="120">
        <f>S38</f>
        <v>1112.9834646689119</v>
      </c>
      <c r="T49" s="165">
        <f>SUM(O49:R49)</f>
        <v>1183.9018179567379</v>
      </c>
      <c r="U49" s="129">
        <f>S49/T49</f>
        <v>0.94009777482205248</v>
      </c>
      <c r="W49" s="128"/>
      <c r="X49" s="4" t="s">
        <v>13</v>
      </c>
      <c r="Y49" s="139">
        <f t="shared" ref="Y49:AB49" si="77">Y38*Y$42</f>
        <v>344.10588909389401</v>
      </c>
      <c r="Z49" s="139">
        <f t="shared" si="77"/>
        <v>703.33918446422433</v>
      </c>
      <c r="AA49" s="139">
        <f t="shared" si="77"/>
        <v>130.32017477110952</v>
      </c>
      <c r="AB49" s="139">
        <f t="shared" si="77"/>
        <v>0</v>
      </c>
      <c r="AC49" s="120">
        <f>AC38</f>
        <v>1176.364579366546</v>
      </c>
      <c r="AD49" s="165">
        <f>SUM(Y49:AB49)</f>
        <v>1177.7652483292279</v>
      </c>
      <c r="AE49" s="129">
        <f>AC49/AD49</f>
        <v>0.99881074011593662</v>
      </c>
      <c r="AG49" s="128"/>
      <c r="AH49" s="4" t="s">
        <v>13</v>
      </c>
      <c r="AI49" s="139">
        <f t="shared" ref="AI49:AL49" si="78">AI38*AI$42</f>
        <v>386.63166142882187</v>
      </c>
      <c r="AJ49" s="139">
        <f t="shared" si="78"/>
        <v>795.85313168956282</v>
      </c>
      <c r="AK49" s="139">
        <f t="shared" si="78"/>
        <v>145.59488656813338</v>
      </c>
      <c r="AL49" s="139">
        <f t="shared" si="78"/>
        <v>0</v>
      </c>
      <c r="AM49" s="120">
        <f>AM38</f>
        <v>1244.4750082359867</v>
      </c>
      <c r="AN49" s="165">
        <f>SUM(AI49:AL49)</f>
        <v>1328.0796796865181</v>
      </c>
      <c r="AO49" s="129">
        <f>AM49/AN49</f>
        <v>0.9370484521905601</v>
      </c>
      <c r="BA49" s="128"/>
      <c r="BB49" s="4" t="s">
        <v>13</v>
      </c>
      <c r="BC49" s="139">
        <f t="shared" ref="BC49:BF49" si="79">BC38*BC$42</f>
        <v>432.94739863946626</v>
      </c>
      <c r="BD49" s="139">
        <f t="shared" si="79"/>
        <v>900.56404005168827</v>
      </c>
      <c r="BE49" s="139">
        <f t="shared" si="79"/>
        <v>161.16757947649302</v>
      </c>
      <c r="BF49" s="139">
        <f t="shared" si="79"/>
        <v>0</v>
      </c>
      <c r="BG49" s="120">
        <f>BG38</f>
        <v>1396.3384616119097</v>
      </c>
      <c r="BH49" s="165">
        <f>SUM(BC49:BF49)</f>
        <v>1494.6790181676477</v>
      </c>
      <c r="BI49" s="129">
        <f>BG49/BH49</f>
        <v>0.93420623735235453</v>
      </c>
      <c r="BK49" s="128"/>
      <c r="BL49" s="4" t="s">
        <v>13</v>
      </c>
      <c r="BM49" s="139">
        <f t="shared" ref="BM49:BP49" si="80">BM38*BM$42</f>
        <v>486.50940788094312</v>
      </c>
      <c r="BN49" s="139">
        <f t="shared" si="80"/>
        <v>1016.9473533585511</v>
      </c>
      <c r="BO49" s="139">
        <f t="shared" si="80"/>
        <v>180.08942950283463</v>
      </c>
      <c r="BP49" s="139">
        <f t="shared" si="80"/>
        <v>0</v>
      </c>
      <c r="BQ49" s="120">
        <f>BQ38</f>
        <v>1480.8887406556896</v>
      </c>
      <c r="BR49" s="165">
        <f>SUM(BM49:BP49)</f>
        <v>1683.5461907423289</v>
      </c>
      <c r="BS49" s="129">
        <f>BQ49/BR49</f>
        <v>0.87962465704770409</v>
      </c>
    </row>
    <row r="50" spans="3:71" x14ac:dyDescent="0.3">
      <c r="C50" s="128"/>
      <c r="D50" s="4" t="s">
        <v>14</v>
      </c>
      <c r="E50" s="139">
        <f t="shared" ref="E50:H50" si="81">E39*E$42</f>
        <v>403.6144499194757</v>
      </c>
      <c r="F50" s="139">
        <f t="shared" si="81"/>
        <v>781.77136837680894</v>
      </c>
      <c r="G50" s="139">
        <f t="shared" si="81"/>
        <v>0</v>
      </c>
      <c r="H50" s="139">
        <f t="shared" si="81"/>
        <v>34.505368076507651</v>
      </c>
      <c r="I50" s="120">
        <f>I39</f>
        <v>1108</v>
      </c>
      <c r="J50" s="165">
        <f>SUM(E50:H50)</f>
        <v>1219.8911863727924</v>
      </c>
      <c r="K50" s="129">
        <f>I50/J50</f>
        <v>0.90827773196272688</v>
      </c>
      <c r="L50" s="150"/>
      <c r="M50" s="128"/>
      <c r="N50" s="4" t="s">
        <v>14</v>
      </c>
      <c r="O50" s="139">
        <f t="shared" ref="O50:R50" si="82">O39*O$42</f>
        <v>371.07292007354869</v>
      </c>
      <c r="P50" s="139">
        <f t="shared" si="82"/>
        <v>754.88031680012114</v>
      </c>
      <c r="Q50" s="139">
        <f t="shared" si="82"/>
        <v>0</v>
      </c>
      <c r="R50" s="139">
        <f t="shared" si="82"/>
        <v>121.11383672071986</v>
      </c>
      <c r="S50" s="120">
        <f>S39</f>
        <v>1172.7332381057306</v>
      </c>
      <c r="T50" s="165">
        <f>SUM(O50:R50)</f>
        <v>1247.0670735943895</v>
      </c>
      <c r="U50" s="129">
        <f>S50/T50</f>
        <v>0.9403930734259478</v>
      </c>
      <c r="W50" s="128"/>
      <c r="X50" s="4" t="s">
        <v>14</v>
      </c>
      <c r="Y50" s="139">
        <f t="shared" ref="Y50:AB50" si="83">Y39*Y$42</f>
        <v>369.28207740138458</v>
      </c>
      <c r="Z50" s="139">
        <f t="shared" si="83"/>
        <v>754.48942677196112</v>
      </c>
      <c r="AA50" s="139">
        <f t="shared" si="83"/>
        <v>0</v>
      </c>
      <c r="AB50" s="139">
        <f t="shared" si="83"/>
        <v>119.7609740755956</v>
      </c>
      <c r="AC50" s="120">
        <f>AC39</f>
        <v>1242.3889058947407</v>
      </c>
      <c r="AD50" s="165">
        <f>SUM(Y50:AB50)</f>
        <v>1243.5324782489413</v>
      </c>
      <c r="AE50" s="129">
        <f>AC50/AD50</f>
        <v>0.99908038400749222</v>
      </c>
      <c r="AG50" s="128"/>
      <c r="AH50" s="4" t="s">
        <v>14</v>
      </c>
      <c r="AI50" s="139">
        <f t="shared" ref="AI50:AL50" si="84">AI39*AI$42</f>
        <v>415.78968485887049</v>
      </c>
      <c r="AJ50" s="139">
        <f t="shared" si="84"/>
        <v>855.52251668466442</v>
      </c>
      <c r="AK50" s="139">
        <f t="shared" si="84"/>
        <v>0</v>
      </c>
      <c r="AL50" s="139">
        <f t="shared" si="84"/>
        <v>134.19430023317892</v>
      </c>
      <c r="AM50" s="120">
        <f>AM39</f>
        <v>1317.3433265123847</v>
      </c>
      <c r="AN50" s="165">
        <f>SUM(AI50:AL50)</f>
        <v>1405.5065017767138</v>
      </c>
      <c r="AO50" s="129">
        <f>AM50/AN50</f>
        <v>0.93727302210777308</v>
      </c>
      <c r="BA50" s="128"/>
      <c r="BB50" s="4" t="s">
        <v>14</v>
      </c>
      <c r="BC50" s="139">
        <f t="shared" ref="BC50:BF50" si="85">BC39*BC$42</f>
        <v>467.58485666397809</v>
      </c>
      <c r="BD50" s="139">
        <f t="shared" si="85"/>
        <v>972.21456694322876</v>
      </c>
      <c r="BE50" s="139">
        <f t="shared" si="85"/>
        <v>0</v>
      </c>
      <c r="BF50" s="139">
        <f t="shared" si="85"/>
        <v>149.29321449170132</v>
      </c>
      <c r="BG50" s="120">
        <f>BG39</f>
        <v>1484.8003122791824</v>
      </c>
      <c r="BH50" s="165">
        <f>SUM(BC50:BF50)</f>
        <v>1589.0926380989081</v>
      </c>
      <c r="BI50" s="129">
        <f>BG50/BH50</f>
        <v>0.93436988925674302</v>
      </c>
      <c r="BK50" s="128"/>
      <c r="BL50" s="4" t="s">
        <v>14</v>
      </c>
      <c r="BM50" s="139">
        <f t="shared" ref="BM50:BP50" si="86">BM39*BM$42</f>
        <v>526.53075112375632</v>
      </c>
      <c r="BN50" s="139">
        <f t="shared" si="86"/>
        <v>1100.1532537921621</v>
      </c>
      <c r="BO50" s="139">
        <f t="shared" si="86"/>
        <v>0</v>
      </c>
      <c r="BP50" s="139">
        <f t="shared" si="86"/>
        <v>167.23779326967411</v>
      </c>
      <c r="BQ50" s="120">
        <f>BQ39</f>
        <v>1578.2089508716722</v>
      </c>
      <c r="BR50" s="165">
        <f>SUM(BM50:BP50)</f>
        <v>1793.9217981855925</v>
      </c>
      <c r="BS50" s="129">
        <f>BQ50/BR50</f>
        <v>0.8797534833836701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1053.9999999999998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1917.8110322538557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1658.4558060242425</v>
      </c>
      <c r="AA52" s="165">
        <f>SUM(AA47:AA50)</f>
        <v>1917.811032253856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1503.1992104315088</v>
      </c>
      <c r="AJ52" s="165">
        <f>SUM(AJ47:AJ50)</f>
        <v>1881.7414801634091</v>
      </c>
      <c r="AK52" s="165">
        <f>SUM(AK47:AK50)</f>
        <v>2172.0689016417577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1.0000000000000002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1.0000000000000002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1</v>
      </c>
      <c r="AA53" s="120">
        <f>AA51/AA52</f>
        <v>1</v>
      </c>
      <c r="AB53" s="120">
        <f>AB51/AB52</f>
        <v>1</v>
      </c>
      <c r="AE53" s="129"/>
      <c r="AG53" s="128"/>
      <c r="AH53" s="120" t="s">
        <v>194</v>
      </c>
      <c r="AI53" s="120">
        <f>AI51/AI52</f>
        <v>0.99999999999999989</v>
      </c>
      <c r="AJ53" s="120">
        <f>AJ51/AJ52</f>
        <v>0.99999999999999989</v>
      </c>
      <c r="AK53" s="120">
        <f>AK51/AK52</f>
        <v>0.99999999999999978</v>
      </c>
      <c r="AL53" s="120">
        <f>AL51/AL52</f>
        <v>1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1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1266.7903198969584</v>
      </c>
      <c r="F58" s="139">
        <f t="shared" ref="F58:H58" si="87">F47*$K47</f>
        <v>0</v>
      </c>
      <c r="G58" s="139">
        <f t="shared" si="87"/>
        <v>446.08898443584457</v>
      </c>
      <c r="H58" s="139">
        <f t="shared" si="87"/>
        <v>337.12069566719737</v>
      </c>
      <c r="I58" s="120">
        <f>I47</f>
        <v>2050</v>
      </c>
      <c r="J58" s="165">
        <f>SUM(E58:H58)</f>
        <v>2050.0000000000005</v>
      </c>
      <c r="K58" s="129">
        <f>I58/J58</f>
        <v>0.99999999999999978</v>
      </c>
      <c r="M58" s="128"/>
      <c r="N58" s="4" t="s">
        <v>11</v>
      </c>
      <c r="O58" s="139">
        <f>O47*$U47</f>
        <v>623.62452107330876</v>
      </c>
      <c r="P58" s="139">
        <f t="shared" ref="P58:R58" si="88">P47*$U47</f>
        <v>0</v>
      </c>
      <c r="Q58" s="139">
        <f t="shared" si="88"/>
        <v>929.51731009612365</v>
      </c>
      <c r="R58" s="139">
        <f t="shared" si="88"/>
        <v>633.60471998184755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716.70098385605297</v>
      </c>
      <c r="AJ58" s="139">
        <f t="shared" ref="AJ58:AL58" si="89">AJ47*$AO47</f>
        <v>0</v>
      </c>
      <c r="AK58" s="139">
        <f t="shared" si="89"/>
        <v>1055.6389832373768</v>
      </c>
      <c r="AL58" s="139">
        <f t="shared" si="89"/>
        <v>720.04407286883725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825.10000403989864</v>
      </c>
      <c r="BD58" s="139">
        <f t="shared" ref="BD58:BF58" si="90">BD47*$BI47</f>
        <v>0</v>
      </c>
      <c r="BE58" s="139">
        <f t="shared" si="90"/>
        <v>1201.3729536546991</v>
      </c>
      <c r="BF58" s="139">
        <f t="shared" si="90"/>
        <v>820.06247738155719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885.81672112647584</v>
      </c>
      <c r="BN58" s="139">
        <f t="shared" ref="BN58:BP58" si="91">BN47*$BS47</f>
        <v>0</v>
      </c>
      <c r="BO58" s="139">
        <f t="shared" si="91"/>
        <v>1282.5360043030557</v>
      </c>
      <c r="BP58" s="139">
        <f t="shared" si="91"/>
        <v>875.82085398978211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585.29549682030665</v>
      </c>
      <c r="G59" s="139">
        <f t="shared" si="92"/>
        <v>641.58399616338727</v>
      </c>
      <c r="H59" s="139">
        <f t="shared" si="92"/>
        <v>823.12050701630596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207.67395700548082</v>
      </c>
      <c r="Q59" s="139">
        <f t="shared" si="93"/>
        <v>917.42829006923171</v>
      </c>
      <c r="R59" s="139">
        <f t="shared" si="93"/>
        <v>1061.6443040765676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241.65089065684126</v>
      </c>
      <c r="AK59" s="139">
        <f t="shared" si="94"/>
        <v>1042.9961780296692</v>
      </c>
      <c r="AL59" s="139">
        <f t="shared" si="94"/>
        <v>1207.7369712757561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281.41521389591321</v>
      </c>
      <c r="BE59" s="139">
        <f t="shared" si="95"/>
        <v>1188.2061027831267</v>
      </c>
      <c r="BF59" s="139">
        <f t="shared" si="95"/>
        <v>1376.9141183971149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303.76244710894019</v>
      </c>
      <c r="BO59" s="139">
        <f t="shared" si="96"/>
        <v>1269.1266350936828</v>
      </c>
      <c r="BP59" s="139">
        <f t="shared" si="96"/>
        <v>1471.2844972166904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348.11336215902577</v>
      </c>
      <c r="F60" s="139">
        <f t="shared" si="97"/>
        <v>674.54593408016046</v>
      </c>
      <c r="G60" s="139">
        <f t="shared" si="97"/>
        <v>31.340703760813675</v>
      </c>
      <c r="H60" s="139">
        <f t="shared" si="97"/>
        <v>0</v>
      </c>
      <c r="I60" s="120">
        <f>I49</f>
        <v>1054</v>
      </c>
      <c r="J60" s="165">
        <f>SUM(E60:H60)</f>
        <v>1054</v>
      </c>
      <c r="K60" s="129">
        <f>I60/J60</f>
        <v>1</v>
      </c>
      <c r="M60" s="128"/>
      <c r="N60" s="4" t="s">
        <v>13</v>
      </c>
      <c r="O60" s="139">
        <f t="shared" ref="O60:R60" si="98">O49*$U49</f>
        <v>325.79369289349154</v>
      </c>
      <c r="P60" s="139">
        <f t="shared" si="98"/>
        <v>663.03933305986516</v>
      </c>
      <c r="Q60" s="139">
        <f t="shared" si="98"/>
        <v>124.15043871555527</v>
      </c>
      <c r="R60" s="139">
        <f t="shared" si="98"/>
        <v>0</v>
      </c>
      <c r="S60" s="120">
        <f>S49</f>
        <v>1112.9834646689119</v>
      </c>
      <c r="T60" s="165">
        <f>SUM(O60:R60)</f>
        <v>1112.9834646689119</v>
      </c>
      <c r="U60" s="129">
        <f>S60/T60</f>
        <v>1</v>
      </c>
      <c r="AG60" s="128"/>
      <c r="AH60" s="4" t="s">
        <v>13</v>
      </c>
      <c r="AI60" s="139">
        <f t="shared" ref="AI60:AL60" si="99">AI49*$AO49</f>
        <v>362.29259990974219</v>
      </c>
      <c r="AJ60" s="139">
        <f t="shared" si="99"/>
        <v>745.75294522071488</v>
      </c>
      <c r="AK60" s="139">
        <f t="shared" si="99"/>
        <v>136.42946310552955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1244.4750082359865</v>
      </c>
      <c r="AO60" s="129">
        <f>AM60/AN60</f>
        <v>1.0000000000000002</v>
      </c>
      <c r="BA60" s="128"/>
      <c r="BB60" s="4" t="s">
        <v>13</v>
      </c>
      <c r="BC60" s="139">
        <f t="shared" ref="BC60:BF60" si="100">BC49*$BI49</f>
        <v>404.46216025446569</v>
      </c>
      <c r="BD60" s="139">
        <f t="shared" si="100"/>
        <v>841.31254335152278</v>
      </c>
      <c r="BE60" s="139">
        <f t="shared" si="100"/>
        <v>150.5637580059211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427.94567105775616</v>
      </c>
      <c r="BN60" s="139">
        <f t="shared" si="101"/>
        <v>894.53196693358586</v>
      </c>
      <c r="BO60" s="139">
        <f t="shared" si="101"/>
        <v>158.4111026643476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366.59401716024502</v>
      </c>
      <c r="F61" s="139">
        <f t="shared" si="102"/>
        <v>710.06552538268545</v>
      </c>
      <c r="G61" s="139">
        <f t="shared" si="102"/>
        <v>0</v>
      </c>
      <c r="H61" s="139">
        <f t="shared" si="102"/>
        <v>31.340457457069448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348.95440377310553</v>
      </c>
      <c r="P61" s="139">
        <f t="shared" si="103"/>
        <v>709.88422118441906</v>
      </c>
      <c r="Q61" s="139">
        <f t="shared" si="103"/>
        <v>0</v>
      </c>
      <c r="R61" s="139">
        <f t="shared" si="103"/>
        <v>113.89461314820616</v>
      </c>
      <c r="S61" s="120">
        <f>S50</f>
        <v>1172.7332381057306</v>
      </c>
      <c r="T61" s="165">
        <f>SUM(O61:R61)</f>
        <v>1172.7332381057308</v>
      </c>
      <c r="U61" s="129">
        <f>S61/T61</f>
        <v>0.99999999999999978</v>
      </c>
      <c r="AG61" s="128"/>
      <c r="AH61" s="4" t="s">
        <v>14</v>
      </c>
      <c r="AI61" s="139">
        <f t="shared" ref="AI61:AL61" si="104">AI50*$AO50</f>
        <v>389.70845448891214</v>
      </c>
      <c r="AJ61" s="139">
        <f t="shared" si="104"/>
        <v>801.85817469428309</v>
      </c>
      <c r="AK61" s="139">
        <f t="shared" si="104"/>
        <v>0</v>
      </c>
      <c r="AL61" s="139">
        <f t="shared" si="104"/>
        <v>125.77669732918945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436.89721073925125</v>
      </c>
      <c r="BD61" s="139">
        <f t="shared" si="105"/>
        <v>908.40801724853702</v>
      </c>
      <c r="BE61" s="139">
        <f t="shared" si="105"/>
        <v>0</v>
      </c>
      <c r="BF61" s="139">
        <f t="shared" si="105"/>
        <v>139.49508429139414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463.21726240974488</v>
      </c>
      <c r="BN61" s="139">
        <f t="shared" si="106"/>
        <v>967.86365727953353</v>
      </c>
      <c r="BO61" s="139">
        <f t="shared" si="106"/>
        <v>0</v>
      </c>
      <c r="BP61" s="139">
        <f t="shared" si="106"/>
        <v>147.1280311823939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1981.4976992162292</v>
      </c>
      <c r="F63" s="165">
        <f>SUM(F58:F61)</f>
        <v>1969.9069562831523</v>
      </c>
      <c r="G63" s="165">
        <f>SUM(G58:G61)</f>
        <v>1119.0136843600455</v>
      </c>
      <c r="H63" s="165">
        <f>SUM(H58:H61)</f>
        <v>1191.5816601405729</v>
      </c>
      <c r="K63" s="129"/>
      <c r="M63" s="128"/>
      <c r="N63" s="120" t="s">
        <v>195</v>
      </c>
      <c r="O63" s="165">
        <f>SUM(O58:O61)</f>
        <v>1298.3726177399058</v>
      </c>
      <c r="P63" s="165">
        <f>SUM(P58:P61)</f>
        <v>1580.5975112497649</v>
      </c>
      <c r="Q63" s="165">
        <f>SUM(Q58:Q61)</f>
        <v>1971.0960388809106</v>
      </c>
      <c r="R63" s="165">
        <f>SUM(R58:R61)</f>
        <v>1809.1436372066214</v>
      </c>
      <c r="U63" s="129"/>
      <c r="AG63" s="128"/>
      <c r="AH63" s="120" t="s">
        <v>195</v>
      </c>
      <c r="AI63" s="165">
        <f>SUM(AI58:AI61)</f>
        <v>1468.7020382547073</v>
      </c>
      <c r="AJ63" s="165">
        <f>SUM(AJ58:AJ61)</f>
        <v>1789.2620105718393</v>
      </c>
      <c r="AK63" s="165">
        <f>SUM(AK58:AK61)</f>
        <v>2235.0646243725755</v>
      </c>
      <c r="AL63" s="165">
        <f>SUM(AL58:AL61)</f>
        <v>2053.5577414737827</v>
      </c>
      <c r="AO63" s="129"/>
      <c r="BA63" s="128"/>
      <c r="BB63" s="120" t="s">
        <v>195</v>
      </c>
      <c r="BC63" s="165">
        <f>SUM(BC58:BC61)</f>
        <v>1666.4593750336155</v>
      </c>
      <c r="BD63" s="165">
        <f>SUM(BD58:BD61)</f>
        <v>2031.1357744959728</v>
      </c>
      <c r="BE63" s="165">
        <f>SUM(BE58:BE61)</f>
        <v>2540.1428144437468</v>
      </c>
      <c r="BF63" s="165">
        <f>SUM(BF58:BF61)</f>
        <v>2336.4716800700662</v>
      </c>
      <c r="BI63" s="129"/>
      <c r="BK63" s="128"/>
      <c r="BL63" s="120" t="s">
        <v>195</v>
      </c>
      <c r="BM63" s="165">
        <f>SUM(BM58:BM61)</f>
        <v>1776.9796545939766</v>
      </c>
      <c r="BN63" s="165">
        <f>SUM(BN58:BN61)</f>
        <v>2166.1580713220596</v>
      </c>
      <c r="BO63" s="165">
        <f>SUM(BO58:BO61)</f>
        <v>2710.0737420610863</v>
      </c>
      <c r="BP63" s="165">
        <f>SUM(BP58:BP61)</f>
        <v>2494.2333823888666</v>
      </c>
      <c r="BS63" s="129"/>
    </row>
    <row r="64" spans="3:71" x14ac:dyDescent="0.3">
      <c r="C64" s="128"/>
      <c r="D64" s="120" t="s">
        <v>194</v>
      </c>
      <c r="E64" s="120">
        <f>E62/E63</f>
        <v>1.0345709716498115</v>
      </c>
      <c r="F64" s="120">
        <f>F62/F63</f>
        <v>1.040658287672616</v>
      </c>
      <c r="G64" s="120">
        <f>G62/G63</f>
        <v>0.94190090320725051</v>
      </c>
      <c r="H64" s="120">
        <f>H62/H63</f>
        <v>0.9298565403140624</v>
      </c>
      <c r="K64" s="129"/>
      <c r="M64" s="128"/>
      <c r="N64" s="120" t="s">
        <v>194</v>
      </c>
      <c r="O64" s="120">
        <f>O62/O63</f>
        <v>1.022828413674993</v>
      </c>
      <c r="P64" s="120">
        <f>P62/P63</f>
        <v>1.0492587734830201</v>
      </c>
      <c r="Q64" s="120">
        <f>Q62/Q63</f>
        <v>0.97296681360218895</v>
      </c>
      <c r="R64" s="120">
        <f>R62/R63</f>
        <v>0.97003384681319194</v>
      </c>
      <c r="U64" s="129"/>
      <c r="AG64" s="128"/>
      <c r="AH64" s="120" t="s">
        <v>194</v>
      </c>
      <c r="AI64" s="120">
        <f>AI62/AI63</f>
        <v>1.0234882033784027</v>
      </c>
      <c r="AJ64" s="120">
        <f>AJ62/AJ63</f>
        <v>1.0516858174181061</v>
      </c>
      <c r="AK64" s="120">
        <f>AK62/AK63</f>
        <v>0.97181480927044683</v>
      </c>
      <c r="AL64" s="120">
        <f>AL62/AL63</f>
        <v>0.96884386655150267</v>
      </c>
      <c r="AO64" s="129"/>
      <c r="BA64" s="128"/>
      <c r="BB64" s="120" t="s">
        <v>194</v>
      </c>
      <c r="BC64" s="120">
        <f>BC62/BC63</f>
        <v>1.0240621764036202</v>
      </c>
      <c r="BD64" s="120">
        <f>BD62/BD63</f>
        <v>1.0539259350712409</v>
      </c>
      <c r="BE64" s="120">
        <f>BE62/BE63</f>
        <v>0.97075599197118412</v>
      </c>
      <c r="BF64" s="120">
        <f>BF62/BF63</f>
        <v>0.96775241098335263</v>
      </c>
      <c r="BI64" s="129"/>
      <c r="BK64" s="128"/>
      <c r="BL64" s="120" t="s">
        <v>194</v>
      </c>
      <c r="BM64" s="120">
        <f>BM62/BM63</f>
        <v>1.0863143104702531</v>
      </c>
      <c r="BN64" s="120">
        <f>BN62/BN63</f>
        <v>1.1188275038152371</v>
      </c>
      <c r="BO64" s="120">
        <f>BO62/BO63</f>
        <v>1.0289823797414697</v>
      </c>
      <c r="BP64" s="120">
        <f>BP62/BP63</f>
        <v>1.025781534302429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1310.5844921323717</v>
      </c>
      <c r="F69" s="139">
        <f t="shared" ref="F69:H69" si="107">F58*F$64</f>
        <v>0</v>
      </c>
      <c r="G69" s="139">
        <f t="shared" si="107"/>
        <v>420.17161735092714</v>
      </c>
      <c r="H69" s="139">
        <f t="shared" si="107"/>
        <v>313.47388374137006</v>
      </c>
      <c r="I69" s="120">
        <f>I58</f>
        <v>2050</v>
      </c>
      <c r="J69" s="165">
        <f>SUM(E69:H69)</f>
        <v>2044.2299932246688</v>
      </c>
      <c r="K69" s="129">
        <f>I69/J69</f>
        <v>1.0028225819963776</v>
      </c>
      <c r="M69" s="128"/>
      <c r="N69" s="4" t="s">
        <v>11</v>
      </c>
      <c r="O69" s="139">
        <f>O58*O$64</f>
        <v>637.86087961823966</v>
      </c>
      <c r="P69" s="139">
        <f t="shared" ref="P69:R69" si="108">P58*P$64</f>
        <v>0</v>
      </c>
      <c r="Q69" s="139">
        <f t="shared" si="108"/>
        <v>904.38949539230316</v>
      </c>
      <c r="R69" s="139">
        <f t="shared" si="108"/>
        <v>614.6180238829869</v>
      </c>
      <c r="S69" s="120">
        <f>S58</f>
        <v>2186.7465511512801</v>
      </c>
      <c r="T69" s="165">
        <f>SUM(O69:R69)</f>
        <v>2156.86839889353</v>
      </c>
      <c r="U69" s="129">
        <f>S69/T69</f>
        <v>1.0138525615531655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609.09260950351336</v>
      </c>
      <c r="G70" s="139">
        <f t="shared" si="109"/>
        <v>604.30854546961166</v>
      </c>
      <c r="H70" s="139">
        <f t="shared" si="109"/>
        <v>765.38398691573923</v>
      </c>
      <c r="I70" s="120">
        <f>I59</f>
        <v>2050</v>
      </c>
      <c r="J70" s="165">
        <f>SUM(E70:H70)</f>
        <v>1978.785141888864</v>
      </c>
      <c r="K70" s="129">
        <f>I70/J70</f>
        <v>1.0359891817477249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217.90372141193626</v>
      </c>
      <c r="Q70" s="139">
        <f t="shared" si="110"/>
        <v>892.62728009716511</v>
      </c>
      <c r="R70" s="139">
        <f t="shared" si="110"/>
        <v>1029.8309082307069</v>
      </c>
      <c r="S70" s="120">
        <f>S59</f>
        <v>2186.7465511512801</v>
      </c>
      <c r="T70" s="165">
        <f>SUM(O70:R70)</f>
        <v>2140.3619097398082</v>
      </c>
      <c r="U70" s="129">
        <f>S70/T70</f>
        <v>1.0216714010842729</v>
      </c>
    </row>
    <row r="71" spans="3:21" x14ac:dyDescent="0.3">
      <c r="C71" s="128"/>
      <c r="D71" s="4" t="s">
        <v>13</v>
      </c>
      <c r="E71" s="139">
        <f t="shared" ref="E71:H71" si="111">E60*E$64</f>
        <v>360.147979333146</v>
      </c>
      <c r="F71" s="139">
        <f t="shared" si="111"/>
        <v>701.97181671638509</v>
      </c>
      <c r="G71" s="139">
        <f t="shared" si="111"/>
        <v>29.519837179461273</v>
      </c>
      <c r="H71" s="139">
        <f t="shared" si="111"/>
        <v>0</v>
      </c>
      <c r="I71" s="120">
        <f>I60</f>
        <v>1054</v>
      </c>
      <c r="J71" s="165">
        <f>SUM(E71:H71)</f>
        <v>1091.6396332289924</v>
      </c>
      <c r="K71" s="129">
        <f>I71/J71</f>
        <v>0.96552009281885731</v>
      </c>
      <c r="M71" s="128"/>
      <c r="N71" s="4" t="s">
        <v>13</v>
      </c>
      <c r="O71" s="139">
        <f t="shared" ref="O71:R71" si="112">O60*O$64</f>
        <v>333.23104608756779</v>
      </c>
      <c r="P71" s="139">
        <f t="shared" si="112"/>
        <v>695.69983737739381</v>
      </c>
      <c r="Q71" s="139">
        <f t="shared" si="112"/>
        <v>120.79425676438764</v>
      </c>
      <c r="R71" s="139">
        <f t="shared" si="112"/>
        <v>0</v>
      </c>
      <c r="S71" s="120">
        <f>S60</f>
        <v>1112.9834646689119</v>
      </c>
      <c r="T71" s="165">
        <f>SUM(O71:R71)</f>
        <v>1149.7251402293493</v>
      </c>
      <c r="U71" s="129">
        <f>S71/T71</f>
        <v>0.96804307892831831</v>
      </c>
    </row>
    <row r="72" spans="3:21" x14ac:dyDescent="0.3">
      <c r="C72" s="128"/>
      <c r="D72" s="4" t="s">
        <v>14</v>
      </c>
      <c r="E72" s="139">
        <f t="shared" ref="E72:H72" si="113">E61*E$64</f>
        <v>379.26752853448238</v>
      </c>
      <c r="F72" s="139">
        <f t="shared" si="113"/>
        <v>738.93557378010189</v>
      </c>
      <c r="G72" s="139">
        <f t="shared" si="113"/>
        <v>0</v>
      </c>
      <c r="H72" s="139">
        <f t="shared" si="113"/>
        <v>29.142129342890655</v>
      </c>
      <c r="I72" s="120">
        <f>I61</f>
        <v>1108</v>
      </c>
      <c r="J72" s="165">
        <f>SUM(E72:H72)</f>
        <v>1147.3452316574749</v>
      </c>
      <c r="K72" s="129">
        <f>I72/J72</f>
        <v>0.96570759125338757</v>
      </c>
      <c r="M72" s="128"/>
      <c r="N72" s="4" t="s">
        <v>14</v>
      </c>
      <c r="O72" s="139">
        <f t="shared" ref="O72:R72" si="114">O61*O$64</f>
        <v>356.9204792561485</v>
      </c>
      <c r="P72" s="139">
        <f t="shared" si="114"/>
        <v>744.85224723491251</v>
      </c>
      <c r="Q72" s="139">
        <f t="shared" si="114"/>
        <v>0</v>
      </c>
      <c r="R72" s="139">
        <f t="shared" si="114"/>
        <v>110.48162972345477</v>
      </c>
      <c r="S72" s="120">
        <f>S61</f>
        <v>1172.7332381057306</v>
      </c>
      <c r="T72" s="165">
        <f>SUM(O72:R72)</f>
        <v>1212.2543562145156</v>
      </c>
      <c r="U72" s="129">
        <f>S72/T72</f>
        <v>0.96739865861798435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2050.0000000000005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</v>
      </c>
      <c r="R74" s="165">
        <f>SUM(R69:R72)</f>
        <v>1754.9305618371486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0.99999999999999978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</v>
      </c>
      <c r="R75" s="120">
        <f>R73/R74</f>
        <v>1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1314.2837243245963</v>
      </c>
      <c r="F80" s="139">
        <f t="shared" ref="F80:H80" si="115">F69*$K69</f>
        <v>0</v>
      </c>
      <c r="G80" s="139">
        <f t="shared" si="115"/>
        <v>421.35758619345074</v>
      </c>
      <c r="H80" s="139">
        <f t="shared" si="115"/>
        <v>314.35868948195304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646.69688671550762</v>
      </c>
      <c r="P80" s="139">
        <f t="shared" ref="P80:R80" si="116">P69*$U69</f>
        <v>0</v>
      </c>
      <c r="Q80" s="139">
        <f t="shared" si="116"/>
        <v>916.91760654526138</v>
      </c>
      <c r="R80" s="139">
        <f t="shared" si="116"/>
        <v>623.13205789051096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631.01335412813137</v>
      </c>
      <c r="G81" s="139">
        <f t="shared" si="117"/>
        <v>626.05711554422078</v>
      </c>
      <c r="H81" s="139">
        <f t="shared" si="117"/>
        <v>792.92953032764808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222.62600035641</v>
      </c>
      <c r="Q81" s="139">
        <f t="shared" si="118"/>
        <v>911.9717639029144</v>
      </c>
      <c r="R81" s="139">
        <f t="shared" si="118"/>
        <v>1052.1487868919555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347.73011043426305</v>
      </c>
      <c r="F82" s="139">
        <f t="shared" si="119"/>
        <v>677.76789363222599</v>
      </c>
      <c r="G82" s="139">
        <f t="shared" si="119"/>
        <v>28.501995933511004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322.58200784911344</v>
      </c>
      <c r="P82" s="139">
        <f t="shared" si="120"/>
        <v>673.46741258474265</v>
      </c>
      <c r="Q82" s="139">
        <f t="shared" si="120"/>
        <v>116.93404423505565</v>
      </c>
      <c r="R82" s="139">
        <f t="shared" si="120"/>
        <v>0</v>
      </c>
      <c r="S82" s="120">
        <f>S71</f>
        <v>1112.9834646689119</v>
      </c>
      <c r="T82" s="165">
        <f>SUM(O82:R82)</f>
        <v>1112.9834646689117</v>
      </c>
      <c r="U82" s="129">
        <f>S82/T82</f>
        <v>1.0000000000000002</v>
      </c>
    </row>
    <row r="83" spans="3:21" x14ac:dyDescent="0.3">
      <c r="C83" s="128"/>
      <c r="D83" s="4" t="s">
        <v>14</v>
      </c>
      <c r="E83" s="139">
        <f t="shared" ref="E83:H83" si="121">E72*$K72</f>
        <v>366.26153142166044</v>
      </c>
      <c r="F83" s="139">
        <f t="shared" si="121"/>
        <v>713.59569304662205</v>
      </c>
      <c r="G83" s="139">
        <f t="shared" si="121"/>
        <v>0</v>
      </c>
      <c r="H83" s="139">
        <f t="shared" si="121"/>
        <v>28.1427755317176</v>
      </c>
      <c r="I83" s="120">
        <f>I72</f>
        <v>1108</v>
      </c>
      <c r="J83" s="165">
        <f>SUM(E83:H83)</f>
        <v>1108.0000000000002</v>
      </c>
      <c r="K83" s="129">
        <f>I83/J83</f>
        <v>0.99999999999999978</v>
      </c>
      <c r="M83" s="128"/>
      <c r="N83" s="4" t="s">
        <v>14</v>
      </c>
      <c r="O83" s="139">
        <f t="shared" ref="O83:R83" si="122">O72*$U72</f>
        <v>345.28439286568619</v>
      </c>
      <c r="P83" s="139">
        <f t="shared" si="122"/>
        <v>720.56906484364561</v>
      </c>
      <c r="Q83" s="139">
        <f t="shared" si="122"/>
        <v>0</v>
      </c>
      <c r="R83" s="139">
        <f t="shared" si="122"/>
        <v>106.87978039639897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2028.2753661805198</v>
      </c>
      <c r="F85" s="165">
        <f>SUM(F80:F83)</f>
        <v>2022.3769408069795</v>
      </c>
      <c r="G85" s="165">
        <f>SUM(G80:G83)</f>
        <v>1075.9166976711824</v>
      </c>
      <c r="H85" s="165">
        <f>SUM(H80:H83)</f>
        <v>1135.4309953413187</v>
      </c>
      <c r="K85" s="129"/>
      <c r="M85" s="128"/>
      <c r="N85" s="120" t="s">
        <v>195</v>
      </c>
      <c r="O85" s="165">
        <f>SUM(O80:O83)</f>
        <v>1314.5632874303074</v>
      </c>
      <c r="P85" s="165">
        <f>SUM(P80:P83)</f>
        <v>1616.6624777847983</v>
      </c>
      <c r="Q85" s="165">
        <f>SUM(Q80:Q83)</f>
        <v>1945.8234146832312</v>
      </c>
      <c r="R85" s="165">
        <f>SUM(R80:R83)</f>
        <v>1782.1606251788653</v>
      </c>
      <c r="U85" s="129"/>
    </row>
    <row r="86" spans="3:21" x14ac:dyDescent="0.3">
      <c r="C86" s="128"/>
      <c r="D86" s="120" t="s">
        <v>194</v>
      </c>
      <c r="E86" s="120">
        <f>E84/E85</f>
        <v>1.0107108897449117</v>
      </c>
      <c r="F86" s="120">
        <f>F84/F85</f>
        <v>1.0136587095291929</v>
      </c>
      <c r="G86" s="120">
        <f>G84/G85</f>
        <v>0.97962974483189913</v>
      </c>
      <c r="H86" s="120">
        <f>H84/H85</f>
        <v>0.97584089614087666</v>
      </c>
      <c r="K86" s="129"/>
      <c r="M86" s="128"/>
      <c r="N86" s="120" t="s">
        <v>194</v>
      </c>
      <c r="O86" s="120">
        <f>O84/O85</f>
        <v>1.0102308634816197</v>
      </c>
      <c r="P86" s="120">
        <f>P84/P85</f>
        <v>1.0258516102239912</v>
      </c>
      <c r="Q86" s="120">
        <f>Q84/Q85</f>
        <v>0.98560384142877855</v>
      </c>
      <c r="R86" s="120">
        <f>R84/R85</f>
        <v>0.98472075807477577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1328.360872389369</v>
      </c>
      <c r="F91" s="139">
        <f t="shared" ref="F91:H91" si="123">F80*F$86</f>
        <v>0</v>
      </c>
      <c r="G91" s="139">
        <f t="shared" si="123"/>
        <v>412.77442464567508</v>
      </c>
      <c r="H91" s="139">
        <f t="shared" si="123"/>
        <v>306.76406525374063</v>
      </c>
      <c r="I91" s="120">
        <f>I80</f>
        <v>2050</v>
      </c>
      <c r="J91" s="165">
        <f>SUM(E91:H91)</f>
        <v>2047.8993622887847</v>
      </c>
      <c r="K91" s="129">
        <f>I91/J91</f>
        <v>1.0010257524123976</v>
      </c>
      <c r="M91" s="128"/>
      <c r="N91" s="4" t="s">
        <v>11</v>
      </c>
      <c r="O91" s="139">
        <f>O80*O$86</f>
        <v>653.31315427748245</v>
      </c>
      <c r="P91" s="139">
        <f t="shared" ref="P91:R91" si="124">P80*P$86</f>
        <v>0</v>
      </c>
      <c r="Q91" s="139">
        <f t="shared" si="124"/>
        <v>903.71751528469099</v>
      </c>
      <c r="R91" s="139">
        <f t="shared" si="124"/>
        <v>613.611072426639</v>
      </c>
      <c r="S91" s="120">
        <f>S80</f>
        <v>2186.7465511512801</v>
      </c>
      <c r="T91" s="165">
        <f>SUM(O91:R91)</f>
        <v>2170.6417419888126</v>
      </c>
      <c r="U91" s="129">
        <f>S91/T91</f>
        <v>1.0074193768833137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639.63218224120931</v>
      </c>
      <c r="G92" s="139">
        <f t="shared" si="125"/>
        <v>613.30417235077982</v>
      </c>
      <c r="H92" s="139">
        <f t="shared" si="125"/>
        <v>773.77306345149657</v>
      </c>
      <c r="I92" s="120">
        <f>I81</f>
        <v>2050</v>
      </c>
      <c r="J92" s="165">
        <f>SUM(E92:H92)</f>
        <v>2026.7094180434856</v>
      </c>
      <c r="K92" s="129">
        <f>I92/J92</f>
        <v>1.0114918210519781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228.38124094335004</v>
      </c>
      <c r="Q92" s="139">
        <f t="shared" si="126"/>
        <v>898.84287377729152</v>
      </c>
      <c r="R92" s="139">
        <f t="shared" si="126"/>
        <v>1036.0727510357021</v>
      </c>
      <c r="S92" s="120">
        <f>S81</f>
        <v>2186.7465511512801</v>
      </c>
      <c r="T92" s="165">
        <f>SUM(O92:R92)</f>
        <v>2163.2968657563438</v>
      </c>
      <c r="U92" s="129">
        <f>S92/T92</f>
        <v>1.0108397907684934</v>
      </c>
    </row>
    <row r="93" spans="3:21" x14ac:dyDescent="0.3">
      <c r="C93" s="128"/>
      <c r="D93" s="4" t="s">
        <v>13</v>
      </c>
      <c r="E93" s="139">
        <f t="shared" ref="E93:H93" si="127">E82*E$86</f>
        <v>351.45460930811043</v>
      </c>
      <c r="F93" s="139">
        <f t="shared" si="127"/>
        <v>687.02532841956145</v>
      </c>
      <c r="G93" s="139">
        <f t="shared" si="127"/>
        <v>27.921403003545212</v>
      </c>
      <c r="H93" s="139">
        <f t="shared" si="127"/>
        <v>0</v>
      </c>
      <c r="I93" s="120">
        <f>I82</f>
        <v>1054</v>
      </c>
      <c r="J93" s="165">
        <f>SUM(E93:H93)</f>
        <v>1066.401340731217</v>
      </c>
      <c r="K93" s="129">
        <f>I93/J93</f>
        <v>0.98837085039417372</v>
      </c>
      <c r="M93" s="128"/>
      <c r="N93" s="4" t="s">
        <v>13</v>
      </c>
      <c r="O93" s="139">
        <f t="shared" ref="O93:R93" si="128">O82*O$86</f>
        <v>325.8823003330445</v>
      </c>
      <c r="P93" s="139">
        <f t="shared" si="128"/>
        <v>690.87762963344323</v>
      </c>
      <c r="Q93" s="139">
        <f t="shared" si="128"/>
        <v>115.25064319187356</v>
      </c>
      <c r="R93" s="139">
        <f t="shared" si="128"/>
        <v>0</v>
      </c>
      <c r="S93" s="120">
        <f>S82</f>
        <v>1112.9834646689119</v>
      </c>
      <c r="T93" s="165">
        <f>SUM(O93:R93)</f>
        <v>1132.0105731583612</v>
      </c>
      <c r="U93" s="129">
        <f>S93/T93</f>
        <v>0.98319175726745833</v>
      </c>
    </row>
    <row r="94" spans="3:21" x14ac:dyDescent="0.3">
      <c r="C94" s="128"/>
      <c r="D94" s="4" t="s">
        <v>14</v>
      </c>
      <c r="E94" s="139">
        <f t="shared" ref="E94:H94" si="129">E83*E$86</f>
        <v>370.18451830252036</v>
      </c>
      <c r="F94" s="139">
        <f t="shared" si="129"/>
        <v>723.34248933922891</v>
      </c>
      <c r="G94" s="139">
        <f t="shared" si="129"/>
        <v>0</v>
      </c>
      <c r="H94" s="139">
        <f t="shared" si="129"/>
        <v>27.462871294762838</v>
      </c>
      <c r="I94" s="120">
        <f>I83</f>
        <v>1108</v>
      </c>
      <c r="J94" s="165">
        <f>SUM(E94:H94)</f>
        <v>1120.989878936512</v>
      </c>
      <c r="K94" s="129">
        <f>I94/J94</f>
        <v>0.98841213539872852</v>
      </c>
      <c r="M94" s="128"/>
      <c r="N94" s="4" t="s">
        <v>14</v>
      </c>
      <c r="O94" s="139">
        <f t="shared" ref="O94:R94" si="130">O83*O$86</f>
        <v>348.816950351429</v>
      </c>
      <c r="P94" s="139">
        <f t="shared" si="130"/>
        <v>739.19693544744939</v>
      </c>
      <c r="Q94" s="139">
        <f t="shared" si="130"/>
        <v>0</v>
      </c>
      <c r="R94" s="139">
        <f t="shared" si="130"/>
        <v>105.24673837480755</v>
      </c>
      <c r="S94" s="120">
        <f>S83</f>
        <v>1172.7332381057306</v>
      </c>
      <c r="T94" s="165">
        <f>SUM(O94:R94)</f>
        <v>1193.260624173686</v>
      </c>
      <c r="U94" s="129">
        <f>S94/T94</f>
        <v>0.98279723167587951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2049.9999999999995</v>
      </c>
      <c r="F96" s="165">
        <f>SUM(F91:F94)</f>
        <v>2049.9999999999995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1.0000000000000002</v>
      </c>
      <c r="F97" s="120">
        <f>F95/F96</f>
        <v>1.0000000000000002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1329.723441758757</v>
      </c>
      <c r="F102" s="139">
        <f t="shared" ref="F102:H102" si="131">F91*$K91</f>
        <v>0</v>
      </c>
      <c r="G102" s="139">
        <f t="shared" si="131"/>
        <v>413.19782900753137</v>
      </c>
      <c r="H102" s="139">
        <f t="shared" si="131"/>
        <v>307.07872923371156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658.16033079189356</v>
      </c>
      <c r="P102" s="139">
        <f t="shared" ref="P102:R102" si="132">P91*$U91</f>
        <v>0</v>
      </c>
      <c r="Q102" s="139">
        <f t="shared" si="132"/>
        <v>910.4225361266399</v>
      </c>
      <c r="R102" s="139">
        <f t="shared" si="132"/>
        <v>618.1636842327465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646.98272081861148</v>
      </c>
      <c r="G103" s="139">
        <f t="shared" si="133"/>
        <v>620.35215414986646</v>
      </c>
      <c r="H103" s="139">
        <f t="shared" si="133"/>
        <v>782.66512503152205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230.85684581062483</v>
      </c>
      <c r="Q103" s="139">
        <f t="shared" si="134"/>
        <v>908.58614246278864</v>
      </c>
      <c r="R103" s="139">
        <f t="shared" si="134"/>
        <v>1047.3035628778664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347.36749107680919</v>
      </c>
      <c r="F104" s="139">
        <f t="shared" si="135"/>
        <v>679.03580809237837</v>
      </c>
      <c r="G104" s="139">
        <f t="shared" si="135"/>
        <v>27.596700830812416</v>
      </c>
      <c r="H104" s="139">
        <f t="shared" si="135"/>
        <v>0</v>
      </c>
      <c r="I104" s="120">
        <f>I93</f>
        <v>1054</v>
      </c>
      <c r="J104" s="165">
        <f>SUM(E104:H104)</f>
        <v>1053.9999999999998</v>
      </c>
      <c r="K104" s="129">
        <f>I104/J104</f>
        <v>1.0000000000000002</v>
      </c>
      <c r="M104" s="128"/>
      <c r="N104" s="4" t="s">
        <v>13</v>
      </c>
      <c r="O104" s="139">
        <f t="shared" ref="O104:R104" si="136">O93*$U93</f>
        <v>320.40479152680763</v>
      </c>
      <c r="P104" s="139">
        <f t="shared" si="136"/>
        <v>679.26519073608131</v>
      </c>
      <c r="Q104" s="139">
        <f t="shared" si="136"/>
        <v>113.313482406023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1112.9834646689119</v>
      </c>
      <c r="U104" s="129">
        <f>S104/T104</f>
        <v>1</v>
      </c>
    </row>
    <row r="105" spans="3:21" x14ac:dyDescent="0.3">
      <c r="C105" s="128"/>
      <c r="D105" s="4" t="s">
        <v>14</v>
      </c>
      <c r="E105" s="139">
        <f t="shared" ref="E105:H105" si="137">E94*$K94</f>
        <v>365.89487022694385</v>
      </c>
      <c r="F105" s="139">
        <f t="shared" si="137"/>
        <v>714.96049451241925</v>
      </c>
      <c r="G105" s="139">
        <f t="shared" si="137"/>
        <v>0</v>
      </c>
      <c r="H105" s="139">
        <f t="shared" si="137"/>
        <v>27.144635260636981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342.81633316700714</v>
      </c>
      <c r="P105" s="139">
        <f t="shared" si="138"/>
        <v>726.48070182104709</v>
      </c>
      <c r="Q105" s="139">
        <f t="shared" si="138"/>
        <v>0</v>
      </c>
      <c r="R105" s="139">
        <f t="shared" si="138"/>
        <v>103.43620311767641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2042.9858030625098</v>
      </c>
      <c r="F107" s="165">
        <f>SUM(F102:F105)</f>
        <v>2040.9790234234092</v>
      </c>
      <c r="G107" s="165">
        <f>SUM(G102:G105)</f>
        <v>1061.1466839882103</v>
      </c>
      <c r="H107" s="165">
        <f>SUM(H102:H105)</f>
        <v>1116.8884895258705</v>
      </c>
      <c r="K107" s="129"/>
      <c r="M107" s="128"/>
      <c r="N107" s="120" t="s">
        <v>195</v>
      </c>
      <c r="O107" s="165">
        <f>SUM(O102:O105)</f>
        <v>1321.3814554857083</v>
      </c>
      <c r="P107" s="165">
        <f>SUM(P102:P105)</f>
        <v>1636.6027383677533</v>
      </c>
      <c r="Q107" s="165">
        <f>SUM(Q102:Q105)</f>
        <v>1932.3221609954517</v>
      </c>
      <c r="R107" s="165">
        <f>SUM(R102:R105)</f>
        <v>1768.9034502282891</v>
      </c>
      <c r="U107" s="129"/>
    </row>
    <row r="108" spans="3:21" x14ac:dyDescent="0.3">
      <c r="C108" s="128"/>
      <c r="D108" s="120" t="s">
        <v>194</v>
      </c>
      <c r="E108" s="120">
        <f>E106/E107</f>
        <v>1.0034333067449492</v>
      </c>
      <c r="F108" s="120">
        <f>F106/F107</f>
        <v>1.0044199261594857</v>
      </c>
      <c r="G108" s="120">
        <f>G106/G107</f>
        <v>0.99326513092294633</v>
      </c>
      <c r="H108" s="120">
        <f>H106/H107</f>
        <v>0.99204173952079699</v>
      </c>
      <c r="K108" s="129"/>
      <c r="M108" s="128"/>
      <c r="N108" s="120" t="s">
        <v>194</v>
      </c>
      <c r="O108" s="120">
        <f>O106/O107</f>
        <v>1.0050181947451429</v>
      </c>
      <c r="P108" s="120">
        <f>P106/P107</f>
        <v>1.013352701388172</v>
      </c>
      <c r="Q108" s="120">
        <f>Q106/Q107</f>
        <v>0.99249031603812887</v>
      </c>
      <c r="R108" s="120">
        <f>R106/R107</f>
        <v>0.99210081907560466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1334.2887902202644</v>
      </c>
      <c r="F113" s="139">
        <f t="shared" ref="F113:H113" si="139">F102*F$108</f>
        <v>0</v>
      </c>
      <c r="G113" s="139">
        <f t="shared" si="139"/>
        <v>410.41499572624281</v>
      </c>
      <c r="H113" s="139">
        <f t="shared" si="139"/>
        <v>304.63491671884702</v>
      </c>
      <c r="I113" s="120">
        <f>I102</f>
        <v>2050</v>
      </c>
      <c r="J113" s="165">
        <f>SUM(E113:H113)</f>
        <v>2049.338702665354</v>
      </c>
      <c r="K113" s="129">
        <f>I113/J113</f>
        <v>1.0003226881597396</v>
      </c>
      <c r="M113" s="128"/>
      <c r="N113" s="4" t="s">
        <v>11</v>
      </c>
      <c r="O113" s="139">
        <f>O102*O$108</f>
        <v>661.46310750533496</v>
      </c>
      <c r="P113" s="139">
        <f t="shared" ref="P113:R113" si="140">P102*P$108</f>
        <v>0</v>
      </c>
      <c r="Q113" s="139">
        <f t="shared" si="140"/>
        <v>903.58555060856361</v>
      </c>
      <c r="R113" s="139">
        <f t="shared" si="140"/>
        <v>613.28069745010123</v>
      </c>
      <c r="S113" s="120">
        <f>S102</f>
        <v>2186.7465511512801</v>
      </c>
      <c r="T113" s="165">
        <f>SUM(O113:R113)</f>
        <v>2178.3293555639998</v>
      </c>
      <c r="U113" s="129">
        <f>S113/T113</f>
        <v>1.0038640601182647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649.84233667109288</v>
      </c>
      <c r="G114" s="139">
        <f t="shared" si="141"/>
        <v>616.17416360999891</v>
      </c>
      <c r="H114" s="139">
        <f t="shared" si="141"/>
        <v>776.43647209853316</v>
      </c>
      <c r="I114" s="120">
        <f>I103</f>
        <v>2050</v>
      </c>
      <c r="J114" s="165">
        <f>SUM(E114:H114)</f>
        <v>2042.452972379625</v>
      </c>
      <c r="K114" s="129">
        <f>I114/J114</f>
        <v>1.0036950802404925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233.93940833614937</v>
      </c>
      <c r="Q114" s="139">
        <f t="shared" si="142"/>
        <v>901.76294768075752</v>
      </c>
      <c r="R114" s="139">
        <f t="shared" si="142"/>
        <v>1039.0307225519302</v>
      </c>
      <c r="S114" s="120">
        <f>S103</f>
        <v>2186.7465511512801</v>
      </c>
      <c r="T114" s="165">
        <f>SUM(O114:R114)</f>
        <v>2174.7330785688373</v>
      </c>
      <c r="U114" s="129">
        <f>S114/T114</f>
        <v>1.0055241136031041</v>
      </c>
    </row>
    <row r="115" spans="3:71" x14ac:dyDescent="0.3">
      <c r="C115" s="128"/>
      <c r="D115" s="4" t="s">
        <v>13</v>
      </c>
      <c r="E115" s="139">
        <f t="shared" ref="E115:H115" si="143">E104*E$108</f>
        <v>348.56011022689927</v>
      </c>
      <c r="F115" s="139">
        <f t="shared" si="143"/>
        <v>682.03709622379336</v>
      </c>
      <c r="G115" s="139">
        <f t="shared" si="143"/>
        <v>27.410840663758275</v>
      </c>
      <c r="H115" s="139">
        <f t="shared" si="143"/>
        <v>0</v>
      </c>
      <c r="I115" s="120">
        <f>I104</f>
        <v>1054</v>
      </c>
      <c r="J115" s="165">
        <f>SUM(E115:H115)</f>
        <v>1058.0080471144511</v>
      </c>
      <c r="K115" s="129">
        <f>I115/J115</f>
        <v>0.99621170450888119</v>
      </c>
      <c r="M115" s="128"/>
      <c r="N115" s="4" t="s">
        <v>13</v>
      </c>
      <c r="O115" s="139">
        <f t="shared" ref="O115:R115" si="144">O104*O$108</f>
        <v>322.01264516796607</v>
      </c>
      <c r="P115" s="139">
        <f t="shared" si="144"/>
        <v>688.33521599135986</v>
      </c>
      <c r="Q115" s="139">
        <f t="shared" si="144"/>
        <v>112.46253396453473</v>
      </c>
      <c r="R115" s="139">
        <f t="shared" si="144"/>
        <v>0</v>
      </c>
      <c r="S115" s="120">
        <f>S104</f>
        <v>1112.9834646689119</v>
      </c>
      <c r="T115" s="165">
        <f>SUM(O115:R115)</f>
        <v>1122.8103951238606</v>
      </c>
      <c r="U115" s="129">
        <f>S115/T115</f>
        <v>0.99124791639120446</v>
      </c>
    </row>
    <row r="116" spans="3:71" x14ac:dyDescent="0.3">
      <c r="C116" s="128"/>
      <c r="D116" s="4" t="s">
        <v>14</v>
      </c>
      <c r="E116" s="139">
        <f t="shared" ref="E116:H116" si="145">E105*E$108</f>
        <v>367.15109955283634</v>
      </c>
      <c r="F116" s="139">
        <f t="shared" si="145"/>
        <v>718.12056710511354</v>
      </c>
      <c r="G116" s="139">
        <f t="shared" si="145"/>
        <v>0</v>
      </c>
      <c r="H116" s="139">
        <f t="shared" si="145"/>
        <v>26.928611182619875</v>
      </c>
      <c r="I116" s="120">
        <f>I105</f>
        <v>1108</v>
      </c>
      <c r="J116" s="165">
        <f>SUM(E116:H116)</f>
        <v>1112.2002778405699</v>
      </c>
      <c r="K116" s="129">
        <f>I116/J116</f>
        <v>0.99622345190497064</v>
      </c>
      <c r="M116" s="128"/>
      <c r="N116" s="4" t="s">
        <v>14</v>
      </c>
      <c r="O116" s="139">
        <f t="shared" ref="O116:R116" si="146">O105*O$108</f>
        <v>344.53665228865498</v>
      </c>
      <c r="P116" s="139">
        <f t="shared" si="146"/>
        <v>736.18118169673312</v>
      </c>
      <c r="Q116" s="139">
        <f t="shared" si="146"/>
        <v>0</v>
      </c>
      <c r="R116" s="139">
        <f t="shared" si="146"/>
        <v>102.61914183511738</v>
      </c>
      <c r="S116" s="120">
        <f>S105</f>
        <v>1172.7332381057306</v>
      </c>
      <c r="T116" s="165">
        <f>SUM(O116:R116)</f>
        <v>1183.3369758205054</v>
      </c>
      <c r="U116" s="129">
        <f>S116/T116</f>
        <v>0.99103912247192116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2049.9999999999995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</v>
      </c>
      <c r="P118" s="165">
        <f>SUM(P113:P116)</f>
        <v>1658.4558060242423</v>
      </c>
      <c r="Q118" s="165">
        <f>SUM(Q113:Q116)</f>
        <v>1917.8110322538557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1.0000000000000002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1</v>
      </c>
      <c r="P119" s="120">
        <f>P117/P118</f>
        <v>1.0000000000000002</v>
      </c>
      <c r="Q119" s="120">
        <f>Q117/Q118</f>
        <v>1.0000000000000002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1334.2887902202644</v>
      </c>
      <c r="F122" s="159">
        <f t="shared" si="148"/>
        <v>0</v>
      </c>
      <c r="G122" s="159">
        <f t="shared" si="148"/>
        <v>410.41499572624281</v>
      </c>
      <c r="H122" s="158">
        <f t="shared" si="148"/>
        <v>304.63491671884702</v>
      </c>
      <c r="N122" s="150"/>
      <c r="O122" s="160" t="str">
        <f>N36</f>
        <v>A</v>
      </c>
      <c r="P122" s="159">
        <f>O113</f>
        <v>661.46310750533496</v>
      </c>
      <c r="Q122" s="159">
        <f t="shared" ref="Q122:S122" si="149">P113</f>
        <v>0</v>
      </c>
      <c r="R122" s="159">
        <f t="shared" si="149"/>
        <v>903.58555060856361</v>
      </c>
      <c r="S122" s="159">
        <f t="shared" si="149"/>
        <v>613.28069745010123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614.62443846667747</v>
      </c>
      <c r="AA122" s="159">
        <f t="shared" ref="AA122:AC122" si="150">Z47</f>
        <v>0</v>
      </c>
      <c r="AB122" s="159">
        <f t="shared" si="150"/>
        <v>910.45416151847735</v>
      </c>
      <c r="AC122" s="159">
        <f t="shared" si="150"/>
        <v>620.47978079142536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716.70098385605297</v>
      </c>
      <c r="AK122" s="159">
        <f t="shared" ref="AK122:AM122" si="151">AJ58</f>
        <v>0</v>
      </c>
      <c r="AL122" s="159">
        <f t="shared" si="151"/>
        <v>1055.6389832373768</v>
      </c>
      <c r="AM122" s="159">
        <f t="shared" si="151"/>
        <v>720.04407286883725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698.30351824607692</v>
      </c>
      <c r="AU122" s="159">
        <f t="shared" si="147"/>
        <v>0</v>
      </c>
      <c r="AV122" s="159">
        <f t="shared" si="147"/>
        <v>1158.2242472011051</v>
      </c>
      <c r="AW122" s="158">
        <f t="shared" si="147"/>
        <v>806.41139934872388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825.10000403989864</v>
      </c>
      <c r="BE122" s="159">
        <f t="shared" ref="BE122:BG122" si="152">BD58</f>
        <v>0</v>
      </c>
      <c r="BF122" s="159">
        <f t="shared" si="152"/>
        <v>1201.3729536546991</v>
      </c>
      <c r="BG122" s="159">
        <f t="shared" si="152"/>
        <v>820.06247738155719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885.81672112647584</v>
      </c>
      <c r="BO122" s="159">
        <f t="shared" ref="BO122:BQ122" si="153">BN58</f>
        <v>0</v>
      </c>
      <c r="BP122" s="159">
        <f t="shared" si="153"/>
        <v>1282.5360043030557</v>
      </c>
      <c r="BQ122" s="159">
        <f t="shared" si="153"/>
        <v>875.82085398978211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649.84233667109288</v>
      </c>
      <c r="G123" s="159">
        <f t="shared" si="148"/>
        <v>616.17416360999891</v>
      </c>
      <c r="H123" s="158">
        <f t="shared" si="148"/>
        <v>776.43647209853316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233.93940833614937</v>
      </c>
      <c r="R123" s="159">
        <f t="shared" si="154"/>
        <v>901.76294768075752</v>
      </c>
      <c r="S123" s="159">
        <f t="shared" si="154"/>
        <v>1039.0307225519302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200.62719478805721</v>
      </c>
      <c r="AB123" s="159">
        <f t="shared" si="155"/>
        <v>877.03669596426903</v>
      </c>
      <c r="AC123" s="159">
        <f t="shared" si="155"/>
        <v>1014.6898069701276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241.65089065684126</v>
      </c>
      <c r="AL123" s="159">
        <f t="shared" si="156"/>
        <v>1042.9961780296692</v>
      </c>
      <c r="AM123" s="159">
        <f t="shared" si="156"/>
        <v>1207.7369712757561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227.89131356843947</v>
      </c>
      <c r="AV123" s="159">
        <f t="shared" si="147"/>
        <v>1115.9810222989458</v>
      </c>
      <c r="AW123" s="158">
        <f t="shared" si="147"/>
        <v>1319.0668289285209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281.41521389591321</v>
      </c>
      <c r="BF123" s="159">
        <f t="shared" si="157"/>
        <v>1188.2061027831267</v>
      </c>
      <c r="BG123" s="159">
        <f t="shared" si="157"/>
        <v>1376.9141183971149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303.76244710894019</v>
      </c>
      <c r="BP123" s="159">
        <f t="shared" si="158"/>
        <v>1269.1266350936828</v>
      </c>
      <c r="BQ123" s="159">
        <f t="shared" si="158"/>
        <v>1471.2844972166904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348.56011022689927</v>
      </c>
      <c r="F124" s="159">
        <f t="shared" si="148"/>
        <v>682.03709622379336</v>
      </c>
      <c r="G124" s="159">
        <f t="shared" si="148"/>
        <v>27.410840663758275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322.01264516796607</v>
      </c>
      <c r="Q124" s="159">
        <f t="shared" si="159"/>
        <v>688.33521599135986</v>
      </c>
      <c r="R124" s="159">
        <f t="shared" si="159"/>
        <v>112.46253396453473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344.10588909389401</v>
      </c>
      <c r="AA124" s="159">
        <f t="shared" si="160"/>
        <v>703.33918446422433</v>
      </c>
      <c r="AB124" s="159">
        <f t="shared" si="160"/>
        <v>130.32017477110952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362.29259990974219</v>
      </c>
      <c r="AK124" s="159">
        <f t="shared" si="161"/>
        <v>745.75294522071488</v>
      </c>
      <c r="AL124" s="159">
        <f t="shared" si="161"/>
        <v>136.42946310552955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380.05350852384237</v>
      </c>
      <c r="AU124" s="159">
        <f t="shared" si="147"/>
        <v>776.45544985267941</v>
      </c>
      <c r="AV124" s="159">
        <f t="shared" si="147"/>
        <v>161.16267089746995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404.46216025446569</v>
      </c>
      <c r="BE124" s="159">
        <f t="shared" si="162"/>
        <v>841.31254335152278</v>
      </c>
      <c r="BF124" s="159">
        <f t="shared" si="162"/>
        <v>150.5637580059211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427.94567105775616</v>
      </c>
      <c r="BO124" s="159">
        <f t="shared" si="163"/>
        <v>894.53196693358586</v>
      </c>
      <c r="BP124" s="159">
        <f t="shared" si="163"/>
        <v>158.4111026643476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367.15109955283634</v>
      </c>
      <c r="F125" s="154">
        <f t="shared" si="148"/>
        <v>718.12056710511354</v>
      </c>
      <c r="G125" s="154">
        <f t="shared" si="148"/>
        <v>0</v>
      </c>
      <c r="H125" s="153">
        <f t="shared" si="148"/>
        <v>26.928611182619875</v>
      </c>
      <c r="N125" s="152"/>
      <c r="O125" s="155" t="str">
        <f>N39</f>
        <v>D</v>
      </c>
      <c r="P125" s="159">
        <f t="shared" ref="P125:S125" si="164">O116</f>
        <v>344.53665228865498</v>
      </c>
      <c r="Q125" s="159">
        <f t="shared" si="164"/>
        <v>736.18118169673312</v>
      </c>
      <c r="R125" s="159">
        <f t="shared" si="164"/>
        <v>0</v>
      </c>
      <c r="S125" s="159">
        <f t="shared" si="164"/>
        <v>102.61914183511738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369.28207740138458</v>
      </c>
      <c r="AA125" s="159">
        <f t="shared" si="165"/>
        <v>754.48942677196112</v>
      </c>
      <c r="AB125" s="159">
        <f t="shared" si="165"/>
        <v>0</v>
      </c>
      <c r="AC125" s="159">
        <f t="shared" si="165"/>
        <v>119.7609740755956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389.70845448891214</v>
      </c>
      <c r="AK125" s="159">
        <f t="shared" si="166"/>
        <v>801.85817469428309</v>
      </c>
      <c r="AL125" s="159">
        <f t="shared" si="166"/>
        <v>0</v>
      </c>
      <c r="AM125" s="159">
        <f t="shared" si="166"/>
        <v>125.77669732918945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409.59148676936195</v>
      </c>
      <c r="AU125" s="154">
        <f t="shared" si="147"/>
        <v>836.45953731256384</v>
      </c>
      <c r="AV125" s="154">
        <f t="shared" si="147"/>
        <v>0</v>
      </c>
      <c r="AW125" s="153">
        <f t="shared" si="147"/>
        <v>151.95067354189351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436.89721073925125</v>
      </c>
      <c r="BE125" s="159">
        <f t="shared" si="167"/>
        <v>908.40801724853702</v>
      </c>
      <c r="BF125" s="159">
        <f t="shared" si="167"/>
        <v>0</v>
      </c>
      <c r="BG125" s="159">
        <f t="shared" si="167"/>
        <v>139.49508429139414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463.21726240974488</v>
      </c>
      <c r="BO125" s="159">
        <f t="shared" si="168"/>
        <v>967.86365727953353</v>
      </c>
      <c r="BP125" s="159">
        <f t="shared" si="168"/>
        <v>0</v>
      </c>
      <c r="BQ125" s="159">
        <f t="shared" si="168"/>
        <v>147.1280311823939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1.1524458650414544E-85</v>
      </c>
      <c r="F134" s="130" t="e">
        <f t="shared" si="169"/>
        <v>#DIV/0!</v>
      </c>
      <c r="G134" s="148">
        <f t="shared" si="169"/>
        <v>410.41499572624281</v>
      </c>
      <c r="H134" s="148">
        <f t="shared" si="169"/>
        <v>304.63491671884702</v>
      </c>
      <c r="N134" s="130" t="s">
        <v>11</v>
      </c>
      <c r="O134" s="130">
        <f t="shared" ref="O134:R137" si="170">O129*P122</f>
        <v>5.7131591654618765E-86</v>
      </c>
      <c r="P134" s="130" t="e">
        <f t="shared" si="170"/>
        <v>#DIV/0!</v>
      </c>
      <c r="Q134" s="148">
        <f t="shared" si="170"/>
        <v>903.58555060856361</v>
      </c>
      <c r="R134" s="148">
        <f t="shared" si="170"/>
        <v>613.28069745010123</v>
      </c>
      <c r="W134" s="130" t="s">
        <v>11</v>
      </c>
      <c r="X134" s="130">
        <f t="shared" ref="X134:AA137" si="171">X129*Z122</f>
        <v>5.3086063366193655E-86</v>
      </c>
      <c r="Y134" s="130" t="e">
        <f t="shared" si="171"/>
        <v>#DIV/0!</v>
      </c>
      <c r="Z134" s="148">
        <f t="shared" si="171"/>
        <v>910.45416151847735</v>
      </c>
      <c r="AA134" s="148">
        <f t="shared" si="171"/>
        <v>620.47978079142536</v>
      </c>
      <c r="AG134" s="130" t="s">
        <v>11</v>
      </c>
      <c r="AH134" s="130">
        <f t="shared" ref="AH134:AK137" si="172">AH129*AJ122</f>
        <v>6.1902572469315358E-86</v>
      </c>
      <c r="AI134" s="130" t="e">
        <f t="shared" si="172"/>
        <v>#DIV/0!</v>
      </c>
      <c r="AJ134" s="148">
        <f t="shared" si="172"/>
        <v>1055.6389832373768</v>
      </c>
      <c r="AK134" s="148">
        <f t="shared" si="172"/>
        <v>720.04407286883725</v>
      </c>
      <c r="AQ134" s="130" t="s">
        <v>11</v>
      </c>
      <c r="AR134" s="130">
        <f t="shared" ref="AR134:AU137" si="173">AR129*AT122</f>
        <v>6.0313554909933841E-86</v>
      </c>
      <c r="AS134" s="130" t="e">
        <f t="shared" si="173"/>
        <v>#DIV/0!</v>
      </c>
      <c r="AT134" s="148">
        <f t="shared" si="173"/>
        <v>1158.2242472011051</v>
      </c>
      <c r="AU134" s="148">
        <f t="shared" si="173"/>
        <v>806.41139934872388</v>
      </c>
      <c r="BA134" s="130" t="s">
        <v>11</v>
      </c>
      <c r="BB134" s="130">
        <f t="shared" ref="BB134:BE137" si="174">BB129*BD122</f>
        <v>7.1265163499162475E-86</v>
      </c>
      <c r="BC134" s="130" t="e">
        <f t="shared" si="174"/>
        <v>#DIV/0!</v>
      </c>
      <c r="BD134" s="148">
        <f t="shared" si="174"/>
        <v>1201.3729536546991</v>
      </c>
      <c r="BE134" s="148">
        <f t="shared" si="174"/>
        <v>820.06247738155719</v>
      </c>
      <c r="BK134" s="130" t="s">
        <v>11</v>
      </c>
      <c r="BL134" s="130">
        <f t="shared" ref="BL134:BO137" si="175">BL129*BN122</f>
        <v>7.650936026212611E-86</v>
      </c>
      <c r="BM134" s="130" t="e">
        <f t="shared" si="175"/>
        <v>#DIV/0!</v>
      </c>
      <c r="BN134" s="148">
        <f t="shared" si="175"/>
        <v>1282.5360043030557</v>
      </c>
      <c r="BO134" s="148">
        <f t="shared" si="175"/>
        <v>875.82085398978211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5.6127887704268872E-86</v>
      </c>
      <c r="G135" s="148">
        <f t="shared" si="169"/>
        <v>616.17416360999891</v>
      </c>
      <c r="H135" s="148">
        <f t="shared" si="169"/>
        <v>776.43647209853316</v>
      </c>
      <c r="N135" s="130" t="s">
        <v>12</v>
      </c>
      <c r="O135" s="130" t="e">
        <f t="shared" si="170"/>
        <v>#DIV/0!</v>
      </c>
      <c r="P135" s="130">
        <f t="shared" si="170"/>
        <v>2.0205708523020245E-86</v>
      </c>
      <c r="Q135" s="148">
        <f t="shared" si="170"/>
        <v>901.76294768075752</v>
      </c>
      <c r="R135" s="148">
        <f t="shared" si="170"/>
        <v>1039.0307225519302</v>
      </c>
      <c r="W135" s="130" t="s">
        <v>12</v>
      </c>
      <c r="X135" s="130" t="e">
        <f t="shared" si="171"/>
        <v>#DIV/0!</v>
      </c>
      <c r="Y135" s="130">
        <f t="shared" si="171"/>
        <v>1.7328481116160354E-86</v>
      </c>
      <c r="Z135" s="148">
        <f t="shared" si="171"/>
        <v>877.03669596426903</v>
      </c>
      <c r="AA135" s="148">
        <f t="shared" si="171"/>
        <v>1014.6898069701276</v>
      </c>
      <c r="AG135" s="130" t="s">
        <v>12</v>
      </c>
      <c r="AH135" s="130" t="e">
        <f t="shared" si="172"/>
        <v>#DIV/0!</v>
      </c>
      <c r="AI135" s="130">
        <f t="shared" si="172"/>
        <v>2.0871761178109594E-86</v>
      </c>
      <c r="AJ135" s="148">
        <f t="shared" si="172"/>
        <v>1042.9961780296692</v>
      </c>
      <c r="AK135" s="148">
        <f t="shared" si="172"/>
        <v>1207.7369712757561</v>
      </c>
      <c r="AQ135" s="130" t="s">
        <v>12</v>
      </c>
      <c r="AR135" s="130" t="e">
        <f t="shared" si="173"/>
        <v>#DIV/0!</v>
      </c>
      <c r="AS135" s="130">
        <f t="shared" si="173"/>
        <v>1.9683325223579085E-86</v>
      </c>
      <c r="AT135" s="148">
        <f t="shared" si="173"/>
        <v>1115.9810222989458</v>
      </c>
      <c r="AU135" s="148">
        <f t="shared" si="173"/>
        <v>1319.0668289285209</v>
      </c>
      <c r="BA135" s="130" t="s">
        <v>12</v>
      </c>
      <c r="BB135" s="130" t="e">
        <f t="shared" si="174"/>
        <v>#DIV/0!</v>
      </c>
      <c r="BC135" s="130">
        <f t="shared" si="174"/>
        <v>2.4306267278207707E-86</v>
      </c>
      <c r="BD135" s="148">
        <f t="shared" si="174"/>
        <v>1188.2061027831267</v>
      </c>
      <c r="BE135" s="148">
        <f t="shared" si="174"/>
        <v>1376.9141183971149</v>
      </c>
      <c r="BK135" s="130" t="s">
        <v>12</v>
      </c>
      <c r="BL135" s="130" t="e">
        <f t="shared" si="175"/>
        <v>#DIV/0!</v>
      </c>
      <c r="BM135" s="130">
        <f t="shared" si="175"/>
        <v>2.623643237441739E-86</v>
      </c>
      <c r="BN135" s="148">
        <f t="shared" si="175"/>
        <v>1269.1266350936828</v>
      </c>
      <c r="BO135" s="148">
        <f t="shared" si="175"/>
        <v>1471.2844972166904</v>
      </c>
    </row>
    <row r="136" spans="4:67" x14ac:dyDescent="0.3">
      <c r="D136" s="130" t="s">
        <v>13</v>
      </c>
      <c r="E136" s="148">
        <f t="shared" si="169"/>
        <v>348.56011022689927</v>
      </c>
      <c r="F136" s="148">
        <f t="shared" si="169"/>
        <v>682.03709622379336</v>
      </c>
      <c r="G136" s="130">
        <f t="shared" si="169"/>
        <v>2.3675167034149767E-87</v>
      </c>
      <c r="H136" s="130" t="e">
        <f t="shared" si="169"/>
        <v>#DIV/0!</v>
      </c>
      <c r="N136" s="130" t="s">
        <v>13</v>
      </c>
      <c r="O136" s="148">
        <f t="shared" si="170"/>
        <v>322.01264516796607</v>
      </c>
      <c r="P136" s="148">
        <f t="shared" si="170"/>
        <v>688.33521599135986</v>
      </c>
      <c r="Q136" s="130">
        <f t="shared" si="170"/>
        <v>9.7135629999646967E-87</v>
      </c>
      <c r="R136" s="130" t="e">
        <f t="shared" si="170"/>
        <v>#DIV/0!</v>
      </c>
      <c r="W136" s="130" t="s">
        <v>13</v>
      </c>
      <c r="X136" s="148">
        <f t="shared" si="171"/>
        <v>344.10588909389401</v>
      </c>
      <c r="Y136" s="148">
        <f t="shared" si="171"/>
        <v>703.33918446422433</v>
      </c>
      <c r="Z136" s="130">
        <f t="shared" si="171"/>
        <v>1.1255955056150323E-86</v>
      </c>
      <c r="AA136" s="130" t="e">
        <f t="shared" si="171"/>
        <v>#DIV/0!</v>
      </c>
      <c r="AG136" s="130" t="s">
        <v>13</v>
      </c>
      <c r="AH136" s="148">
        <f t="shared" si="172"/>
        <v>362.29259990974219</v>
      </c>
      <c r="AI136" s="148">
        <f t="shared" si="172"/>
        <v>745.75294522071488</v>
      </c>
      <c r="AJ136" s="130">
        <f t="shared" si="172"/>
        <v>1.1783623738593955E-86</v>
      </c>
      <c r="AK136" s="130" t="e">
        <f t="shared" si="172"/>
        <v>#DIV/0!</v>
      </c>
      <c r="AQ136" s="130" t="s">
        <v>13</v>
      </c>
      <c r="AR136" s="148">
        <f t="shared" si="173"/>
        <v>380.05350852384237</v>
      </c>
      <c r="AS136" s="148">
        <f t="shared" si="173"/>
        <v>776.45544985267941</v>
      </c>
      <c r="AT136" s="130">
        <f t="shared" si="173"/>
        <v>1.3919869149478912E-86</v>
      </c>
      <c r="AU136" s="130" t="e">
        <f t="shared" si="173"/>
        <v>#DIV/0!</v>
      </c>
      <c r="BA136" s="130" t="s">
        <v>13</v>
      </c>
      <c r="BB136" s="148">
        <f t="shared" si="174"/>
        <v>404.46216025446569</v>
      </c>
      <c r="BC136" s="148">
        <f t="shared" si="174"/>
        <v>841.31254335152278</v>
      </c>
      <c r="BD136" s="130">
        <f t="shared" si="174"/>
        <v>1.3004424650107555E-86</v>
      </c>
      <c r="BE136" s="130" t="e">
        <f t="shared" si="174"/>
        <v>#DIV/0!</v>
      </c>
      <c r="BK136" s="130" t="s">
        <v>13</v>
      </c>
      <c r="BL136" s="148">
        <f t="shared" si="175"/>
        <v>427.94567105775616</v>
      </c>
      <c r="BM136" s="148">
        <f t="shared" si="175"/>
        <v>894.53196693358586</v>
      </c>
      <c r="BN136" s="130">
        <f t="shared" si="175"/>
        <v>1.3682211945440062E-86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367.15109955283634</v>
      </c>
      <c r="F137" s="148">
        <f t="shared" si="169"/>
        <v>718.12056710511354</v>
      </c>
      <c r="G137" s="130" t="e">
        <f t="shared" si="169"/>
        <v>#DIV/0!</v>
      </c>
      <c r="H137" s="130">
        <f t="shared" si="169"/>
        <v>2.3258657972833818E-87</v>
      </c>
      <c r="N137" s="130" t="s">
        <v>14</v>
      </c>
      <c r="O137" s="148">
        <f t="shared" si="170"/>
        <v>344.53665228865498</v>
      </c>
      <c r="P137" s="148">
        <f t="shared" si="170"/>
        <v>736.18118169673312</v>
      </c>
      <c r="Q137" s="130" t="e">
        <f t="shared" si="170"/>
        <v>#DIV/0!</v>
      </c>
      <c r="R137" s="130">
        <f t="shared" si="170"/>
        <v>8.8633739973533532E-87</v>
      </c>
      <c r="W137" s="130" t="s">
        <v>14</v>
      </c>
      <c r="X137" s="148">
        <f t="shared" si="171"/>
        <v>369.28207740138458</v>
      </c>
      <c r="Y137" s="148">
        <f t="shared" si="171"/>
        <v>754.48942677196112</v>
      </c>
      <c r="Z137" s="130" t="e">
        <f t="shared" si="171"/>
        <v>#DIV/0!</v>
      </c>
      <c r="AA137" s="130">
        <f t="shared" si="171"/>
        <v>1.0343940560571819E-86</v>
      </c>
      <c r="AG137" s="130" t="s">
        <v>14</v>
      </c>
      <c r="AH137" s="148">
        <f t="shared" si="172"/>
        <v>389.70845448891214</v>
      </c>
      <c r="AI137" s="148">
        <f t="shared" si="172"/>
        <v>801.85817469428309</v>
      </c>
      <c r="AJ137" s="130" t="e">
        <f t="shared" si="172"/>
        <v>#DIV/0!</v>
      </c>
      <c r="AK137" s="130">
        <f t="shared" si="172"/>
        <v>1.0863527882271005E-86</v>
      </c>
      <c r="AQ137" s="130" t="s">
        <v>14</v>
      </c>
      <c r="AR137" s="148">
        <f t="shared" si="173"/>
        <v>409.59148676936195</v>
      </c>
      <c r="AS137" s="148">
        <f t="shared" si="173"/>
        <v>836.45953731256384</v>
      </c>
      <c r="AT137" s="130" t="e">
        <f t="shared" si="173"/>
        <v>#DIV/0!</v>
      </c>
      <c r="AU137" s="130">
        <f t="shared" si="173"/>
        <v>1.3124214690038063E-86</v>
      </c>
      <c r="BA137" s="130" t="s">
        <v>14</v>
      </c>
      <c r="BB137" s="148">
        <f t="shared" si="174"/>
        <v>436.89721073925125</v>
      </c>
      <c r="BC137" s="148">
        <f t="shared" si="174"/>
        <v>908.40801724853702</v>
      </c>
      <c r="BD137" s="130" t="e">
        <f t="shared" si="174"/>
        <v>#DIV/0!</v>
      </c>
      <c r="BE137" s="130">
        <f t="shared" si="174"/>
        <v>1.2048406181894697E-86</v>
      </c>
      <c r="BK137" s="130" t="s">
        <v>14</v>
      </c>
      <c r="BL137" s="148">
        <f t="shared" si="175"/>
        <v>463.21726240974488</v>
      </c>
      <c r="BM137" s="148">
        <f t="shared" si="175"/>
        <v>967.86365727953353</v>
      </c>
      <c r="BN137" s="130" t="e">
        <f t="shared" si="175"/>
        <v>#DIV/0!</v>
      </c>
      <c r="BO137" s="130">
        <f t="shared" si="175"/>
        <v>1.270767561045383E-86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1.2149229219819016E-70</v>
      </c>
      <c r="H140" s="130">
        <f>'Mode Choice Q'!O38</f>
        <v>1.0083291975474668E-68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1.2177913919242775E-48</v>
      </c>
      <c r="H141" s="130">
        <f>'Mode Choice Q'!O39</f>
        <v>2.1104537414395775E-49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1.4329405446977262E-63</v>
      </c>
      <c r="F142" s="130">
        <f>'Mode Choice Q'!M40</f>
        <v>1.2185698628833583E-48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2.4817245411453737E-64</v>
      </c>
      <c r="F143" s="130">
        <f>'Mode Choice Q'!M41</f>
        <v>2.1104537414395775E-49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9.1988555860543603E-5</v>
      </c>
      <c r="F145" s="130" t="e">
        <f t="shared" si="176"/>
        <v>#DIV/0!</v>
      </c>
      <c r="G145" s="217">
        <f t="shared" si="176"/>
        <v>4.9862258583291654E-68</v>
      </c>
      <c r="H145" s="130">
        <f t="shared" si="176"/>
        <v>3.0717228112005438E-66</v>
      </c>
      <c r="N145" s="130" t="s">
        <v>11</v>
      </c>
      <c r="O145" s="130">
        <f t="shared" ref="O145:R148" si="177">O140*P122</f>
        <v>4.5602598523216728E-5</v>
      </c>
      <c r="P145" s="130" t="e">
        <f t="shared" si="177"/>
        <v>#DIV/0!</v>
      </c>
      <c r="Q145" s="149">
        <f t="shared" si="177"/>
        <v>2.7871473150992064E-84</v>
      </c>
      <c r="R145" s="130">
        <f t="shared" si="177"/>
        <v>1.8916898883000117E-84</v>
      </c>
      <c r="W145" s="130" t="s">
        <v>11</v>
      </c>
      <c r="X145" s="130">
        <f t="shared" ref="X145:AA148" si="178">X140*Z122</f>
        <v>4.2373446367494286E-5</v>
      </c>
      <c r="Y145" s="130" t="e">
        <f t="shared" si="178"/>
        <v>#DIV/0!</v>
      </c>
      <c r="Z145" s="149">
        <f t="shared" si="178"/>
        <v>2.8083338319078623E-84</v>
      </c>
      <c r="AA145" s="130">
        <f t="shared" si="178"/>
        <v>1.9138957611057834E-84</v>
      </c>
      <c r="AG145" s="130" t="s">
        <v>11</v>
      </c>
      <c r="AH145" s="130">
        <f t="shared" ref="AH145:AK148" si="179">AH140*AJ122</f>
        <v>4.941080894329154E-5</v>
      </c>
      <c r="AI145" s="130" t="e">
        <f t="shared" si="179"/>
        <v>#DIV/0!</v>
      </c>
      <c r="AJ145" s="149">
        <f t="shared" si="179"/>
        <v>3.2561624694668136E-84</v>
      </c>
      <c r="AK145" s="130">
        <f t="shared" si="179"/>
        <v>2.2210059723706887E-84</v>
      </c>
      <c r="AQ145" s="130" t="s">
        <v>11</v>
      </c>
      <c r="AR145" s="130">
        <f t="shared" ref="AR145:AU148" si="180">AR140*AT122</f>
        <v>4.814245061984618E-5</v>
      </c>
      <c r="AS145" s="130" t="e">
        <f t="shared" si="180"/>
        <v>#DIV/0!</v>
      </c>
      <c r="AT145" s="149">
        <f t="shared" si="180"/>
        <v>3.572590994505402E-84</v>
      </c>
      <c r="AU145" s="130">
        <f t="shared" si="180"/>
        <v>2.4874095928674849E-84</v>
      </c>
      <c r="BA145" s="130" t="s">
        <v>11</v>
      </c>
      <c r="BB145" s="130">
        <f t="shared" ref="BB145:BE148" si="181">BB140*BD122</f>
        <v>5.6884055662065058E-5</v>
      </c>
      <c r="BC145" s="130" t="e">
        <f t="shared" si="181"/>
        <v>#DIV/0!</v>
      </c>
      <c r="BD145" s="149">
        <f t="shared" si="181"/>
        <v>3.705684979088425E-84</v>
      </c>
      <c r="BE145" s="130">
        <f t="shared" si="181"/>
        <v>2.529516912381167E-84</v>
      </c>
      <c r="BK145" s="130" t="s">
        <v>11</v>
      </c>
      <c r="BL145" s="130">
        <f t="shared" ref="BL145:BO148" si="182">BL140*BN122</f>
        <v>6.1069988394412615E-5</v>
      </c>
      <c r="BM145" s="130" t="e">
        <f t="shared" si="182"/>
        <v>#DIV/0!</v>
      </c>
      <c r="BN145" s="149">
        <f t="shared" si="182"/>
        <v>3.9560357937373241E-84</v>
      </c>
      <c r="BO145" s="130">
        <f t="shared" si="182"/>
        <v>2.7015059504453974E-84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4.48014391828525E-5</v>
      </c>
      <c r="G146" s="130">
        <f t="shared" si="176"/>
        <v>7.5037159237039807E-46</v>
      </c>
      <c r="H146" s="130">
        <f t="shared" si="176"/>
        <v>1.6386332575304955E-46</v>
      </c>
      <c r="N146" s="130" t="s">
        <v>12</v>
      </c>
      <c r="O146" s="130" t="e">
        <f t="shared" si="177"/>
        <v>#DIV/0!</v>
      </c>
      <c r="P146" s="130">
        <f t="shared" si="177"/>
        <v>1.6128253860365504E-5</v>
      </c>
      <c r="Q146" s="130">
        <f t="shared" si="177"/>
        <v>7.5051134575595535E-85</v>
      </c>
      <c r="R146" s="130">
        <f t="shared" si="177"/>
        <v>8.6475536377914967E-85</v>
      </c>
      <c r="W146" s="130" t="s">
        <v>12</v>
      </c>
      <c r="X146" s="130" t="e">
        <f t="shared" si="178"/>
        <v>#DIV/0!</v>
      </c>
      <c r="Y146" s="130">
        <f t="shared" si="178"/>
        <v>1.3831642782413501E-5</v>
      </c>
      <c r="Z146" s="130">
        <f t="shared" si="178"/>
        <v>7.2993239815229762E-85</v>
      </c>
      <c r="AA146" s="130">
        <f t="shared" si="178"/>
        <v>8.4449712034919445E-85</v>
      </c>
      <c r="AG146" s="130" t="s">
        <v>12</v>
      </c>
      <c r="AH146" s="130" t="e">
        <f t="shared" si="179"/>
        <v>#DIV/0!</v>
      </c>
      <c r="AI146" s="130">
        <f t="shared" si="179"/>
        <v>1.665989897904139E-5</v>
      </c>
      <c r="AJ146" s="130">
        <f t="shared" si="179"/>
        <v>8.6805569823488159E-85</v>
      </c>
      <c r="AK146" s="130">
        <f t="shared" si="179"/>
        <v>1.0051647186908821E-84</v>
      </c>
      <c r="AQ146" s="130" t="s">
        <v>12</v>
      </c>
      <c r="AR146" s="130" t="e">
        <f t="shared" si="180"/>
        <v>#DIV/0!</v>
      </c>
      <c r="AS146" s="130">
        <f t="shared" si="180"/>
        <v>1.5711286028913136E-5</v>
      </c>
      <c r="AT146" s="130">
        <f t="shared" si="180"/>
        <v>9.2879888338481693E-85</v>
      </c>
      <c r="AU146" s="130">
        <f t="shared" si="180"/>
        <v>1.0978213547887486E-84</v>
      </c>
      <c r="BA146" s="130" t="s">
        <v>12</v>
      </c>
      <c r="BB146" s="130" t="e">
        <f t="shared" si="181"/>
        <v>#DIV/0!</v>
      </c>
      <c r="BC146" s="130">
        <f t="shared" si="181"/>
        <v>1.9401331490761919E-5</v>
      </c>
      <c r="BD146" s="130">
        <f t="shared" si="181"/>
        <v>9.8890973900482917E-85</v>
      </c>
      <c r="BE146" s="130">
        <f t="shared" si="181"/>
        <v>1.1459659887849311E-84</v>
      </c>
      <c r="BK146" s="130" t="s">
        <v>12</v>
      </c>
      <c r="BL146" s="130" t="e">
        <f t="shared" si="182"/>
        <v>#DIV/0!</v>
      </c>
      <c r="BM146" s="130">
        <f t="shared" si="182"/>
        <v>2.094199474583264E-5</v>
      </c>
      <c r="BN146" s="130">
        <f t="shared" si="182"/>
        <v>1.0562575688972412E-84</v>
      </c>
      <c r="BO146" s="130">
        <f t="shared" si="182"/>
        <v>1.2245077387975442E-84</v>
      </c>
    </row>
    <row r="147" spans="4:67" x14ac:dyDescent="0.3">
      <c r="D147" s="130" t="s">
        <v>13</v>
      </c>
      <c r="E147" s="130">
        <f t="shared" si="176"/>
        <v>4.9946591420843254E-61</v>
      </c>
      <c r="F147" s="130">
        <f t="shared" si="176"/>
        <v>8.3110985082679166E-46</v>
      </c>
      <c r="G147" s="130">
        <f t="shared" si="176"/>
        <v>1.8897585485720387E-6</v>
      </c>
      <c r="H147" s="130" t="e">
        <f t="shared" si="176"/>
        <v>#DIV/0!</v>
      </c>
      <c r="N147" s="130" t="s">
        <v>13</v>
      </c>
      <c r="O147" s="130">
        <f t="shared" si="177"/>
        <v>9.9326143363340336E-85</v>
      </c>
      <c r="P147" s="130">
        <f t="shared" si="177"/>
        <v>5.7288158779814919E-85</v>
      </c>
      <c r="Q147" s="130">
        <f t="shared" si="177"/>
        <v>7.753393540919345E-6</v>
      </c>
      <c r="R147" s="130" t="e">
        <f t="shared" si="177"/>
        <v>#DIV/0!</v>
      </c>
      <c r="W147" s="130" t="s">
        <v>13</v>
      </c>
      <c r="X147" s="130">
        <f t="shared" si="178"/>
        <v>1.0614089659268423E-84</v>
      </c>
      <c r="Y147" s="130">
        <f t="shared" si="178"/>
        <v>5.8536895889629712E-85</v>
      </c>
      <c r="Z147" s="130">
        <f t="shared" si="178"/>
        <v>8.9845352554517377E-6</v>
      </c>
      <c r="AA147" s="130" t="e">
        <f t="shared" si="178"/>
        <v>#DIV/0!</v>
      </c>
      <c r="AG147" s="130" t="s">
        <v>13</v>
      </c>
      <c r="AH147" s="130">
        <f t="shared" si="179"/>
        <v>1.1175066339193615E-84</v>
      </c>
      <c r="AI147" s="130">
        <f t="shared" si="179"/>
        <v>6.2066871117131974E-85</v>
      </c>
      <c r="AJ147" s="130">
        <f t="shared" si="179"/>
        <v>9.4057218946096609E-6</v>
      </c>
      <c r="AK147" s="130" t="e">
        <f t="shared" si="179"/>
        <v>#DIV/0!</v>
      </c>
      <c r="AQ147" s="130" t="s">
        <v>13</v>
      </c>
      <c r="AR147" s="130">
        <f t="shared" si="180"/>
        <v>1.1722908972624086E-84</v>
      </c>
      <c r="AS147" s="130">
        <f t="shared" si="180"/>
        <v>6.4622152206100783E-85</v>
      </c>
      <c r="AT147" s="130">
        <f t="shared" si="180"/>
        <v>1.1110879041439738E-5</v>
      </c>
      <c r="AU147" s="130" t="e">
        <f t="shared" si="180"/>
        <v>#DIV/0!</v>
      </c>
      <c r="BA147" s="130" t="s">
        <v>13</v>
      </c>
      <c r="BB147" s="130">
        <f t="shared" si="181"/>
        <v>1.2475804014940555E-84</v>
      </c>
      <c r="BC147" s="130">
        <f t="shared" si="181"/>
        <v>7.0020021418716633E-85</v>
      </c>
      <c r="BD147" s="130">
        <f t="shared" si="181"/>
        <v>1.0380168645211102E-5</v>
      </c>
      <c r="BE147" s="130" t="e">
        <f t="shared" si="181"/>
        <v>#DIV/0!</v>
      </c>
      <c r="BK147" s="130" t="s">
        <v>13</v>
      </c>
      <c r="BL147" s="130">
        <f t="shared" si="182"/>
        <v>1.3200162699521251E-84</v>
      </c>
      <c r="BM147" s="130">
        <f t="shared" si="182"/>
        <v>7.444932086106526E-85</v>
      </c>
      <c r="BN147" s="130">
        <f t="shared" si="182"/>
        <v>1.0921180387016591E-5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9.1116789406878221E-62</v>
      </c>
      <c r="F148" s="130">
        <f t="shared" si="176"/>
        <v>1.5155602376516981E-46</v>
      </c>
      <c r="G148" s="130" t="e">
        <f t="shared" si="176"/>
        <v>#DIV/0!</v>
      </c>
      <c r="H148" s="130">
        <f t="shared" si="176"/>
        <v>1.8565126771471742E-6</v>
      </c>
      <c r="N148" s="130" t="s">
        <v>14</v>
      </c>
      <c r="O148" s="130">
        <f t="shared" si="177"/>
        <v>1.0627376729661625E-84</v>
      </c>
      <c r="P148" s="130">
        <f t="shared" si="177"/>
        <v>6.127024078960331E-85</v>
      </c>
      <c r="Q148" s="130" t="e">
        <f t="shared" si="177"/>
        <v>#DIV/0!</v>
      </c>
      <c r="R148" s="130">
        <f t="shared" si="177"/>
        <v>7.074770267314036E-6</v>
      </c>
      <c r="W148" s="130" t="s">
        <v>14</v>
      </c>
      <c r="X148" s="130">
        <f t="shared" si="178"/>
        <v>1.1390659687401289E-84</v>
      </c>
      <c r="Y148" s="130">
        <f t="shared" si="178"/>
        <v>6.2793983330276389E-85</v>
      </c>
      <c r="Z148" s="130" t="e">
        <f t="shared" si="178"/>
        <v>#DIV/0!</v>
      </c>
      <c r="AA148" s="130">
        <f t="shared" si="178"/>
        <v>8.2565626979804063E-6</v>
      </c>
      <c r="AG148" s="130" t="s">
        <v>14</v>
      </c>
      <c r="AH148" s="130">
        <f t="shared" si="179"/>
        <v>1.2020719807534499E-84</v>
      </c>
      <c r="AI148" s="130">
        <f t="shared" si="179"/>
        <v>6.673634787756561E-85</v>
      </c>
      <c r="AJ148" s="130" t="e">
        <f t="shared" si="179"/>
        <v>#DIV/0!</v>
      </c>
      <c r="AK148" s="130">
        <f t="shared" si="179"/>
        <v>8.6712987720678148E-6</v>
      </c>
      <c r="AQ148" s="130" t="s">
        <v>14</v>
      </c>
      <c r="AR148" s="130">
        <f t="shared" si="180"/>
        <v>1.263402023049017E-84</v>
      </c>
      <c r="AS148" s="130">
        <f t="shared" si="180"/>
        <v>6.9616119694585216E-85</v>
      </c>
      <c r="AT148" s="130" t="e">
        <f t="shared" si="180"/>
        <v>#DIV/0!</v>
      </c>
      <c r="AU148" s="130">
        <f t="shared" si="180"/>
        <v>1.0475785394890602E-5</v>
      </c>
      <c r="BA148" s="130" t="s">
        <v>14</v>
      </c>
      <c r="BB148" s="130">
        <f t="shared" si="181"/>
        <v>1.3476276674257562E-84</v>
      </c>
      <c r="BC148" s="130">
        <f t="shared" si="181"/>
        <v>7.560418458910326E-85</v>
      </c>
      <c r="BD148" s="130" t="e">
        <f t="shared" si="181"/>
        <v>#DIV/0!</v>
      </c>
      <c r="BE148" s="130">
        <f t="shared" si="181"/>
        <v>9.6170719919574898E-6</v>
      </c>
      <c r="BK148" s="130" t="s">
        <v>14</v>
      </c>
      <c r="BL148" s="130">
        <f t="shared" si="182"/>
        <v>1.4288129644873154E-84</v>
      </c>
      <c r="BM148" s="130">
        <f t="shared" si="182"/>
        <v>8.0552506376687066E-85</v>
      </c>
      <c r="BN148" s="130" t="e">
        <f t="shared" si="182"/>
        <v>#DIV/0!</v>
      </c>
      <c r="BO148" s="130">
        <f t="shared" si="182"/>
        <v>1.0143302719975061E-5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4.9495916136875671E-46</v>
      </c>
      <c r="H151" s="130">
        <f>'Mode Choice Q'!T38</f>
        <v>4.1079295235254463E-44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7.0952006976893219E-27</v>
      </c>
      <c r="H152" s="130">
        <f>'Mode Choice Q'!T39</f>
        <v>1.2296106671473521E-27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5.8377946243526514E-39</v>
      </c>
      <c r="F153" s="130">
        <f>'Mode Choice Q'!R40</f>
        <v>7.0997362919862031E-27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1.011053685306857E-39</v>
      </c>
      <c r="F154" s="130">
        <f>'Mode Choice Q'!R41</f>
        <v>1.2296106671473521E-27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1334.2886982317086</v>
      </c>
      <c r="F156" s="130" t="e">
        <f t="shared" si="183"/>
        <v>#DIV/0!</v>
      </c>
      <c r="G156" s="130">
        <f t="shared" si="183"/>
        <v>2.0313866209782299E-43</v>
      </c>
      <c r="H156" s="130">
        <f t="shared" si="183"/>
        <v>1.2514187682860674E-41</v>
      </c>
      <c r="N156" s="130" t="s">
        <v>11</v>
      </c>
      <c r="O156" s="148">
        <f t="shared" ref="O156:R159" si="184">O151*P122</f>
        <v>661.4630619027364</v>
      </c>
      <c r="P156" s="130" t="e">
        <f t="shared" si="184"/>
        <v>#DIV/0!</v>
      </c>
      <c r="Q156" s="130">
        <f t="shared" si="184"/>
        <v>1.1354828135452989E-59</v>
      </c>
      <c r="R156" s="130">
        <f t="shared" si="184"/>
        <v>7.7067377999201083E-60</v>
      </c>
      <c r="W156" s="130" t="s">
        <v>11</v>
      </c>
      <c r="X156" s="148">
        <f t="shared" ref="X156:AA159" si="185">X151*Z122</f>
        <v>614.6243960932311</v>
      </c>
      <c r="Y156" s="130" t="e">
        <f t="shared" si="185"/>
        <v>#DIV/0!</v>
      </c>
      <c r="Z156" s="130">
        <f t="shared" si="185"/>
        <v>1.1441141928716771E-59</v>
      </c>
      <c r="AA156" s="130">
        <f t="shared" si="185"/>
        <v>7.7972044458491885E-60</v>
      </c>
      <c r="AG156" s="130" t="s">
        <v>11</v>
      </c>
      <c r="AH156" s="148">
        <f t="shared" ref="AH156:AK159" si="186">AH151*AJ122</f>
        <v>716.700934445244</v>
      </c>
      <c r="AI156" s="130" t="e">
        <f t="shared" si="186"/>
        <v>#DIV/0!</v>
      </c>
      <c r="AJ156" s="130">
        <f t="shared" si="186"/>
        <v>1.3265594187148957E-59</v>
      </c>
      <c r="AK156" s="130">
        <f t="shared" si="186"/>
        <v>9.0483703417686639E-60</v>
      </c>
      <c r="AQ156" s="130" t="s">
        <v>11</v>
      </c>
      <c r="AR156" s="148">
        <f t="shared" ref="AR156:AU159" si="187">AR151*AT122</f>
        <v>698.3034701036263</v>
      </c>
      <c r="AS156" s="130" t="e">
        <f t="shared" si="187"/>
        <v>#DIV/0!</v>
      </c>
      <c r="AT156" s="130">
        <f t="shared" si="187"/>
        <v>1.4554722859861461E-59</v>
      </c>
      <c r="AU156" s="130">
        <f t="shared" si="187"/>
        <v>1.0133697733333502E-59</v>
      </c>
      <c r="BA156" s="130" t="s">
        <v>11</v>
      </c>
      <c r="BB156" s="148">
        <f t="shared" ref="BB156:BE159" si="188">BB151*BD122</f>
        <v>825.09994715584298</v>
      </c>
      <c r="BC156" s="130" t="e">
        <f t="shared" si="188"/>
        <v>#DIV/0!</v>
      </c>
      <c r="BD156" s="130">
        <f t="shared" si="188"/>
        <v>1.5096947274271024E-59</v>
      </c>
      <c r="BE156" s="130">
        <f t="shared" si="188"/>
        <v>1.0305242801558735E-59</v>
      </c>
      <c r="BK156" s="130" t="s">
        <v>11</v>
      </c>
      <c r="BL156" s="148">
        <f t="shared" ref="BL156:BO159" si="189">BL151*BN122</f>
        <v>885.81666005648742</v>
      </c>
      <c r="BM156" s="130" t="e">
        <f t="shared" si="189"/>
        <v>#DIV/0!</v>
      </c>
      <c r="BN156" s="130">
        <f t="shared" si="189"/>
        <v>1.6116875592558612E-59</v>
      </c>
      <c r="BO156" s="130">
        <f t="shared" si="189"/>
        <v>1.1005925523932777E-59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649.84229186965365</v>
      </c>
      <c r="G157" s="130">
        <f t="shared" si="183"/>
        <v>4.371879355543799E-24</v>
      </c>
      <c r="H157" s="130">
        <f t="shared" si="183"/>
        <v>9.5471456845461379E-25</v>
      </c>
      <c r="N157" s="130" t="s">
        <v>12</v>
      </c>
      <c r="O157" s="130" t="e">
        <f t="shared" si="184"/>
        <v>#DIV/0!</v>
      </c>
      <c r="P157" s="148">
        <f t="shared" si="184"/>
        <v>233.93939220789551</v>
      </c>
      <c r="Q157" s="130">
        <f t="shared" si="184"/>
        <v>4.3726935987099817E-63</v>
      </c>
      <c r="R157" s="130">
        <f t="shared" si="184"/>
        <v>5.0383118989873111E-63</v>
      </c>
      <c r="W157" s="130" t="s">
        <v>12</v>
      </c>
      <c r="X157" s="130" t="e">
        <f t="shared" si="185"/>
        <v>#DIV/0!</v>
      </c>
      <c r="Y157" s="148">
        <f t="shared" si="185"/>
        <v>200.62718095641443</v>
      </c>
      <c r="Z157" s="130">
        <f t="shared" si="185"/>
        <v>4.2527947684477099E-63</v>
      </c>
      <c r="AA157" s="130">
        <f t="shared" si="185"/>
        <v>4.9202815828992201E-63</v>
      </c>
      <c r="AG157" s="130" t="s">
        <v>12</v>
      </c>
      <c r="AH157" s="130" t="e">
        <f t="shared" si="186"/>
        <v>#DIV/0!</v>
      </c>
      <c r="AI157" s="148">
        <f t="shared" si="186"/>
        <v>241.65087399694227</v>
      </c>
      <c r="AJ157" s="130">
        <f t="shared" si="186"/>
        <v>5.0575405907716369E-63</v>
      </c>
      <c r="AK157" s="130">
        <f t="shared" si="186"/>
        <v>5.8563769301070066E-63</v>
      </c>
      <c r="AQ157" s="130" t="s">
        <v>12</v>
      </c>
      <c r="AR157" s="130" t="e">
        <f t="shared" si="187"/>
        <v>#DIV/0!</v>
      </c>
      <c r="AS157" s="148">
        <f t="shared" si="187"/>
        <v>227.89129785715343</v>
      </c>
      <c r="AT157" s="130">
        <f t="shared" si="187"/>
        <v>5.4114477480349807E-63</v>
      </c>
      <c r="AU157" s="130">
        <f t="shared" si="187"/>
        <v>6.3962209735505381E-63</v>
      </c>
      <c r="BA157" s="130" t="s">
        <v>12</v>
      </c>
      <c r="BB157" s="130" t="e">
        <f t="shared" si="188"/>
        <v>#DIV/0!</v>
      </c>
      <c r="BC157" s="148">
        <f t="shared" si="188"/>
        <v>281.41519449458173</v>
      </c>
      <c r="BD157" s="130">
        <f t="shared" si="188"/>
        <v>5.7616707727353666E-63</v>
      </c>
      <c r="BE157" s="130">
        <f t="shared" si="188"/>
        <v>6.6767253710893836E-63</v>
      </c>
      <c r="BK157" s="130" t="s">
        <v>12</v>
      </c>
      <c r="BL157" s="130" t="e">
        <f t="shared" si="189"/>
        <v>#DIV/0!</v>
      </c>
      <c r="BM157" s="148">
        <f t="shared" si="189"/>
        <v>303.76242616694543</v>
      </c>
      <c r="BN157" s="130">
        <f t="shared" si="189"/>
        <v>6.154058477895149E-63</v>
      </c>
      <c r="BO157" s="130">
        <f t="shared" si="189"/>
        <v>7.134332054124537E-63</v>
      </c>
    </row>
    <row r="158" spans="4:67" x14ac:dyDescent="0.3">
      <c r="D158" s="130" t="s">
        <v>13</v>
      </c>
      <c r="E158" s="130">
        <f t="shared" si="183"/>
        <v>2.0348223377463601E-36</v>
      </c>
      <c r="F158" s="130">
        <f t="shared" si="183"/>
        <v>4.8422835245409517E-24</v>
      </c>
      <c r="G158" s="148">
        <f t="shared" si="183"/>
        <v>27.410838773999728</v>
      </c>
      <c r="H158" s="130" t="e">
        <f t="shared" si="183"/>
        <v>#DIV/0!</v>
      </c>
      <c r="N158" s="130" t="s">
        <v>13</v>
      </c>
      <c r="O158" s="130">
        <f t="shared" si="184"/>
        <v>4.046543507543123E-60</v>
      </c>
      <c r="P158" s="130">
        <f t="shared" si="184"/>
        <v>3.3377718617439033E-63</v>
      </c>
      <c r="Q158" s="148">
        <f t="shared" si="184"/>
        <v>112.4625262111412</v>
      </c>
      <c r="R158" s="130" t="e">
        <f t="shared" si="184"/>
        <v>#DIV/0!</v>
      </c>
      <c r="W158" s="130" t="s">
        <v>13</v>
      </c>
      <c r="X158" s="130">
        <f t="shared" si="185"/>
        <v>4.3241763089581026E-60</v>
      </c>
      <c r="Y158" s="130">
        <f t="shared" si="185"/>
        <v>3.4105268546888644E-63</v>
      </c>
      <c r="Z158" s="148">
        <f t="shared" si="185"/>
        <v>130.32016578657428</v>
      </c>
      <c r="AA158" s="130" t="e">
        <f t="shared" si="185"/>
        <v>#DIV/0!</v>
      </c>
      <c r="AG158" s="130" t="s">
        <v>13</v>
      </c>
      <c r="AH158" s="130">
        <f t="shared" si="186"/>
        <v>4.5527180065583553E-60</v>
      </c>
      <c r="AI158" s="130">
        <f t="shared" si="186"/>
        <v>3.6161933002154999E-63</v>
      </c>
      <c r="AJ158" s="148">
        <f t="shared" si="186"/>
        <v>136.42945369980765</v>
      </c>
      <c r="AK158" s="130" t="e">
        <f t="shared" si="186"/>
        <v>#DIV/0!</v>
      </c>
      <c r="AQ158" s="130" t="s">
        <v>13</v>
      </c>
      <c r="AR158" s="130">
        <f t="shared" si="187"/>
        <v>4.7759088983413945E-60</v>
      </c>
      <c r="AS158" s="130">
        <f t="shared" si="187"/>
        <v>3.7650712795268465E-63</v>
      </c>
      <c r="AT158" s="148">
        <f t="shared" si="187"/>
        <v>161.16265978659092</v>
      </c>
      <c r="AU158" s="130" t="e">
        <f t="shared" si="187"/>
        <v>#DIV/0!</v>
      </c>
      <c r="BA158" s="130" t="s">
        <v>13</v>
      </c>
      <c r="BB158" s="130">
        <f t="shared" si="188"/>
        <v>5.0826380677406737E-60</v>
      </c>
      <c r="BC158" s="130">
        <f t="shared" si="188"/>
        <v>4.0795665671217938E-63</v>
      </c>
      <c r="BD158" s="148">
        <f t="shared" si="188"/>
        <v>150.56374762575246</v>
      </c>
      <c r="BE158" s="130" t="e">
        <f t="shared" si="188"/>
        <v>#DIV/0!</v>
      </c>
      <c r="BK158" s="130" t="s">
        <v>13</v>
      </c>
      <c r="BL158" s="130">
        <f t="shared" si="189"/>
        <v>5.3777415352638405E-60</v>
      </c>
      <c r="BM158" s="130">
        <f t="shared" si="189"/>
        <v>4.337630211700266E-63</v>
      </c>
      <c r="BN158" s="148">
        <f t="shared" si="189"/>
        <v>158.41109174316722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3.7120947226735993E-37</v>
      </c>
      <c r="F159" s="130">
        <f t="shared" si="183"/>
        <v>8.8300870961035343E-25</v>
      </c>
      <c r="G159" s="130" t="e">
        <f t="shared" si="183"/>
        <v>#DIV/0!</v>
      </c>
      <c r="H159" s="148">
        <f t="shared" si="183"/>
        <v>26.9286093261072</v>
      </c>
      <c r="N159" s="130" t="s">
        <v>14</v>
      </c>
      <c r="O159" s="130">
        <f t="shared" si="184"/>
        <v>4.3295894566565087E-60</v>
      </c>
      <c r="P159" s="130">
        <f t="shared" si="184"/>
        <v>3.5697793405409246E-63</v>
      </c>
      <c r="Q159" s="130" t="e">
        <f t="shared" si="184"/>
        <v>#DIV/0!</v>
      </c>
      <c r="R159" s="148">
        <f t="shared" si="184"/>
        <v>102.61913476034711</v>
      </c>
      <c r="W159" s="130" t="s">
        <v>14</v>
      </c>
      <c r="X159" s="130">
        <f t="shared" si="185"/>
        <v>4.6405506590623317E-60</v>
      </c>
      <c r="Y159" s="130">
        <f t="shared" si="185"/>
        <v>3.6585569358612465E-63</v>
      </c>
      <c r="Z159" s="130" t="e">
        <f t="shared" si="185"/>
        <v>#DIV/0!</v>
      </c>
      <c r="AA159" s="148">
        <f t="shared" si="185"/>
        <v>119.7609658190329</v>
      </c>
      <c r="AG159" s="130" t="s">
        <v>14</v>
      </c>
      <c r="AH159" s="130">
        <f t="shared" si="186"/>
        <v>4.8972369253518055E-60</v>
      </c>
      <c r="AI159" s="130">
        <f t="shared" si="186"/>
        <v>3.8882503617793982E-63</v>
      </c>
      <c r="AJ159" s="130" t="e">
        <f t="shared" si="186"/>
        <v>#DIV/0!</v>
      </c>
      <c r="AK159" s="148">
        <f t="shared" si="186"/>
        <v>125.77668865789067</v>
      </c>
      <c r="AQ159" s="130" t="s">
        <v>14</v>
      </c>
      <c r="AR159" s="130">
        <f t="shared" si="187"/>
        <v>5.1470952970401491E-60</v>
      </c>
      <c r="AS159" s="130">
        <f t="shared" si="187"/>
        <v>4.0560340983109669E-63</v>
      </c>
      <c r="AT159" s="130" t="e">
        <f t="shared" si="187"/>
        <v>#DIV/0!</v>
      </c>
      <c r="AU159" s="148">
        <f t="shared" si="187"/>
        <v>151.95066306610812</v>
      </c>
      <c r="BA159" s="130" t="s">
        <v>14</v>
      </c>
      <c r="BB159" s="130">
        <f t="shared" si="188"/>
        <v>5.4902302692443776E-60</v>
      </c>
      <c r="BC159" s="130">
        <f t="shared" si="188"/>
        <v>4.4049158731300423E-63</v>
      </c>
      <c r="BD159" s="130" t="e">
        <f t="shared" si="188"/>
        <v>#DIV/0!</v>
      </c>
      <c r="BE159" s="148">
        <f t="shared" si="188"/>
        <v>139.49507467432215</v>
      </c>
      <c r="BK159" s="130" t="s">
        <v>14</v>
      </c>
      <c r="BL159" s="130">
        <f t="shared" si="189"/>
        <v>5.8209788774236658E-60</v>
      </c>
      <c r="BM159" s="130">
        <f t="shared" si="189"/>
        <v>4.6932192429229449E-63</v>
      </c>
      <c r="BN159" s="130" t="e">
        <f t="shared" si="189"/>
        <v>#DIV/0!</v>
      </c>
      <c r="BO159" s="148">
        <f t="shared" si="189"/>
        <v>147.12802103909118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-298.13872412649891</v>
      </c>
      <c r="J28" s="206">
        <f t="shared" si="7"/>
        <v>-302.5575083776053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-295.81045441990676</v>
      </c>
      <c r="J29" s="206">
        <f t="shared" si="10"/>
        <v>-294.05773341099746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-314.42186779926806</v>
      </c>
      <c r="H30" s="206">
        <f t="shared" si="10"/>
        <v>-295.8110934638778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-312.66850774638772</v>
      </c>
      <c r="H31" s="206">
        <f t="shared" si="10"/>
        <v>-294.05773341099746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3.3112904012146131E-130</v>
      </c>
      <c r="J33" s="206">
        <f t="shared" si="13"/>
        <v>3.989731349205428E-132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3.3974412552933627E-129</v>
      </c>
      <c r="J34" s="206">
        <f t="shared" si="16"/>
        <v>1.9604195221272617E-128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2.807487459727724E-137</v>
      </c>
      <c r="H35" s="206">
        <f t="shared" si="16"/>
        <v>3.3952708345132432E-129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1.6210351080775427E-136</v>
      </c>
      <c r="H36" s="206">
        <f t="shared" si="16"/>
        <v>1.9604195221272617E-128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1.2149229219819016E-70</v>
      </c>
      <c r="O38" s="206">
        <f t="shared" si="20"/>
        <v>1.0083291975474668E-68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4.9495916136875671E-46</v>
      </c>
      <c r="T38" s="206">
        <f t="shared" si="21"/>
        <v>4.1079295235254463E-44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1.2177913919242775E-48</v>
      </c>
      <c r="O39" s="206">
        <f t="shared" si="20"/>
        <v>2.1104537414395775E-49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7.0952006976893219E-27</v>
      </c>
      <c r="T39" s="206">
        <f t="shared" si="21"/>
        <v>1.2296106671473521E-27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1.4329405446977262E-63</v>
      </c>
      <c r="M40" s="206">
        <f t="shared" si="20"/>
        <v>1.2185698628833583E-48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5.8377946243526514E-39</v>
      </c>
      <c r="R40" s="206">
        <f t="shared" si="21"/>
        <v>7.0997362919862031E-27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2.4817245411453737E-64</v>
      </c>
      <c r="M41" s="206">
        <f t="shared" si="20"/>
        <v>2.1104537414395775E-49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1.011053685306857E-39</v>
      </c>
      <c r="R41" s="206">
        <f t="shared" si="21"/>
        <v>1.2296106671473521E-27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14.259391506353833</v>
      </c>
      <c r="J46">
        <f>'Trip Length Frequency'!L28</f>
        <v>14.462843978894298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14.152191832953024</v>
      </c>
      <c r="J47">
        <f>'Trip Length Frequency'!L29</f>
        <v>14.071491938440879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15.009110354955016</v>
      </c>
      <c r="H48">
        <f>'Trip Length Frequency'!J30</f>
        <v>14.152221256221639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14.928381037174256</v>
      </c>
      <c r="H49">
        <f>'Trip Length Frequency'!J31</f>
        <v>14.071491938440879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G73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Gravity!BB134</f>
        <v>7.1265163499162475E-86</v>
      </c>
      <c r="G25" s="4" t="e">
        <f>Gravity!BC134</f>
        <v>#DIV/0!</v>
      </c>
      <c r="H25" s="4">
        <f>Gravity!BD134</f>
        <v>1201.3729536546991</v>
      </c>
      <c r="I25" s="4">
        <f>Gravity!BE134</f>
        <v>820.06247738155719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Gravity!BB135</f>
        <v>#DIV/0!</v>
      </c>
      <c r="G26" s="4">
        <f>Gravity!BC135</f>
        <v>2.4306267278207707E-86</v>
      </c>
      <c r="H26" s="4">
        <f>Gravity!BD135</f>
        <v>1188.2061027831267</v>
      </c>
      <c r="I26" s="4">
        <f>Gravity!BE135</f>
        <v>1376.9141183971149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Gravity!BB136</f>
        <v>404.46216025446569</v>
      </c>
      <c r="G27" s="4">
        <f>Gravity!BC136</f>
        <v>841.31254335152278</v>
      </c>
      <c r="H27" s="4">
        <f>Gravity!BD136</f>
        <v>1.3004424650107555E-86</v>
      </c>
      <c r="I27" s="4" t="e">
        <f>Gravity!BE136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Gravity!BB137</f>
        <v>436.89721073925125</v>
      </c>
      <c r="G28" s="4">
        <f>Gravity!BC137</f>
        <v>908.40801724853702</v>
      </c>
      <c r="H28" s="4" t="e">
        <f>Gravity!BD137</f>
        <v>#DIV/0!</v>
      </c>
      <c r="I28" s="4">
        <f>Gravity!BE137</f>
        <v>1.2048406181894697E-86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1201.3729536546991</v>
      </c>
      <c r="D36" s="31">
        <f>E36-H36</f>
        <v>0</v>
      </c>
      <c r="E36">
        <f>W6*G66+(W6*0.17/X6^3.8)*(G66^4.8/4.8)</f>
        <v>3222.410782308139</v>
      </c>
      <c r="F36" s="258"/>
      <c r="G36" s="32" t="s">
        <v>62</v>
      </c>
      <c r="H36" s="33">
        <f>W6*G66+0.17*W6/X6^3.8*G66^4.8/4.8</f>
        <v>3222.410782308139</v>
      </c>
      <c r="I36" s="32" t="s">
        <v>63</v>
      </c>
      <c r="J36" s="33">
        <f>W6*(1+0.17*(G66/X6)^3.8)</f>
        <v>2.5170568742941457</v>
      </c>
      <c r="K36" s="34">
        <v>1</v>
      </c>
      <c r="L36" s="35" t="s">
        <v>61</v>
      </c>
      <c r="M36" s="36" t="s">
        <v>64</v>
      </c>
      <c r="N36" s="37">
        <f>J36+J54+J51</f>
        <v>15.085088971701621</v>
      </c>
      <c r="O36" s="38" t="s">
        <v>65</v>
      </c>
      <c r="P36" s="39">
        <v>0</v>
      </c>
      <c r="Q36" s="39">
        <f>IF(P36&lt;=0,0,P36)</f>
        <v>0</v>
      </c>
      <c r="R36" s="40">
        <f>G58</f>
        <v>1201.3729539757205</v>
      </c>
      <c r="S36" s="40" t="s">
        <v>39</v>
      </c>
      <c r="T36" s="40">
        <f>I58</f>
        <v>1201.3729536546991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820.06247738155719</v>
      </c>
      <c r="D37" s="31">
        <f t="shared" ref="D37:D54" si="1">E37-H37</f>
        <v>0</v>
      </c>
      <c r="E37">
        <f t="shared" ref="E37:E54" si="2">W7*G67+(W7*0.17/X7^3.8)*(G67^4.8/4.8)</f>
        <v>855.82965810703058</v>
      </c>
      <c r="F37" s="258"/>
      <c r="G37" s="44" t="s">
        <v>67</v>
      </c>
      <c r="H37" s="33">
        <f t="shared" ref="H37:H53" si="3">W7*G67+0.17*W7/X7^3.8*G67^4.8/4.8</f>
        <v>855.82965810703058</v>
      </c>
      <c r="I37" s="44" t="s">
        <v>68</v>
      </c>
      <c r="J37" s="33">
        <f t="shared" ref="J37:J54" si="4">W7*(1+0.17*(G67/X7)^3.8)</f>
        <v>2.5015485635100321</v>
      </c>
      <c r="K37" s="34">
        <v>2</v>
      </c>
      <c r="L37" s="45"/>
      <c r="M37" s="46" t="s">
        <v>69</v>
      </c>
      <c r="N37" s="47">
        <f>J36+J47+J39+J40+J51</f>
        <v>14.257552968363267</v>
      </c>
      <c r="O37" s="48" t="s">
        <v>70</v>
      </c>
      <c r="P37" s="39">
        <v>753.47128364249363</v>
      </c>
      <c r="Q37" s="39">
        <f t="shared" ref="Q37:Q60" si="5">IF(P37&lt;=0,0,P37)</f>
        <v>753.47128364249363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1188.2061027831267</v>
      </c>
      <c r="D38" s="31">
        <f t="shared" si="1"/>
        <v>0</v>
      </c>
      <c r="E38">
        <f t="shared" si="2"/>
        <v>2700.5297034681435</v>
      </c>
      <c r="F38" s="258"/>
      <c r="G38" s="44" t="s">
        <v>72</v>
      </c>
      <c r="H38" s="33">
        <f t="shared" si="3"/>
        <v>2700.5297034681435</v>
      </c>
      <c r="I38" s="44" t="s">
        <v>73</v>
      </c>
      <c r="J38" s="33">
        <f t="shared" si="4"/>
        <v>2.5403890570077636</v>
      </c>
      <c r="K38" s="34">
        <v>3</v>
      </c>
      <c r="L38" s="45"/>
      <c r="M38" s="46" t="s">
        <v>74</v>
      </c>
      <c r="N38" s="47">
        <f>J36+J47+J39+J49+J43</f>
        <v>14.260652502467208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1376.9141183971149</v>
      </c>
      <c r="D39" s="31">
        <f t="shared" si="1"/>
        <v>0</v>
      </c>
      <c r="E39">
        <f t="shared" si="2"/>
        <v>8195.0181966661476</v>
      </c>
      <c r="F39" s="258"/>
      <c r="G39" s="44" t="s">
        <v>77</v>
      </c>
      <c r="H39" s="33">
        <f t="shared" si="3"/>
        <v>8195.0181966661476</v>
      </c>
      <c r="I39" s="44" t="s">
        <v>78</v>
      </c>
      <c r="J39" s="33">
        <f t="shared" si="4"/>
        <v>3.9339951851386483</v>
      </c>
      <c r="K39" s="34">
        <v>4</v>
      </c>
      <c r="L39" s="45"/>
      <c r="M39" s="46" t="s">
        <v>79</v>
      </c>
      <c r="N39" s="47">
        <f>J36+J47+J48+J42+J43</f>
        <v>14.260652372138777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3910.2353337915852</v>
      </c>
      <c r="F40" s="258"/>
      <c r="G40" s="44" t="s">
        <v>81</v>
      </c>
      <c r="H40" s="33">
        <f t="shared" si="3"/>
        <v>3910.2353337915852</v>
      </c>
      <c r="I40" s="44" t="s">
        <v>82</v>
      </c>
      <c r="J40" s="33">
        <f t="shared" si="4"/>
        <v>2.6588444004433569</v>
      </c>
      <c r="K40" s="34">
        <v>5</v>
      </c>
      <c r="L40" s="45"/>
      <c r="M40" s="46" t="s">
        <v>83</v>
      </c>
      <c r="N40" s="47">
        <f>J45+J38+J39+J40+J51</f>
        <v>14.257553399150618</v>
      </c>
      <c r="O40" s="48" t="s">
        <v>84</v>
      </c>
      <c r="P40" s="39">
        <v>447.90167033322689</v>
      </c>
      <c r="Q40" s="39">
        <f t="shared" si="5"/>
        <v>447.90167033322689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6434.3917493514718</v>
      </c>
      <c r="F41" s="258"/>
      <c r="G41" s="44" t="s">
        <v>85</v>
      </c>
      <c r="H41" s="33">
        <f t="shared" si="3"/>
        <v>6434.3917493514709</v>
      </c>
      <c r="I41" s="44" t="s">
        <v>86</v>
      </c>
      <c r="J41" s="33">
        <f t="shared" si="4"/>
        <v>4.3944701902925951</v>
      </c>
      <c r="K41" s="34">
        <v>6</v>
      </c>
      <c r="L41" s="45"/>
      <c r="M41" s="46" t="s">
        <v>87</v>
      </c>
      <c r="N41" s="47">
        <f>J45+J38+J39+J49+J43</f>
        <v>14.260652933254558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6153.6628965783639</v>
      </c>
      <c r="F42" s="258"/>
      <c r="G42" s="44" t="s">
        <v>89</v>
      </c>
      <c r="H42" s="33">
        <f t="shared" si="3"/>
        <v>6153.6628965783639</v>
      </c>
      <c r="I42" s="44" t="s">
        <v>90</v>
      </c>
      <c r="J42" s="33">
        <f t="shared" si="4"/>
        <v>2.6888407837275583</v>
      </c>
      <c r="K42" s="34">
        <v>7</v>
      </c>
      <c r="L42" s="45"/>
      <c r="M42" s="46" t="s">
        <v>91</v>
      </c>
      <c r="N42" s="47">
        <f>J45+J38+J48+J42+J43</f>
        <v>14.260652802926126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2154.4534563379038</v>
      </c>
      <c r="F43" s="258"/>
      <c r="G43" s="44" t="s">
        <v>93</v>
      </c>
      <c r="H43" s="33">
        <f t="shared" si="3"/>
        <v>2154.4534563379038</v>
      </c>
      <c r="I43" s="44" t="s">
        <v>94</v>
      </c>
      <c r="J43" s="33">
        <f t="shared" si="4"/>
        <v>2.7250283080405997</v>
      </c>
      <c r="K43" s="34">
        <v>8</v>
      </c>
      <c r="L43" s="53"/>
      <c r="M43" s="54" t="s">
        <v>95</v>
      </c>
      <c r="N43" s="55">
        <f>J45+J46+J41+J42+J43</f>
        <v>14.864631941214125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14.423803156802864</v>
      </c>
      <c r="O44" s="38" t="s">
        <v>100</v>
      </c>
      <c r="P44" s="39">
        <v>438.63738105639703</v>
      </c>
      <c r="Q44" s="39">
        <f t="shared" si="5"/>
        <v>438.63738105639703</v>
      </c>
      <c r="R44" s="40">
        <f>G59</f>
        <v>820.06247459431927</v>
      </c>
      <c r="S44" s="40" t="s">
        <v>39</v>
      </c>
      <c r="T44" s="40">
        <f>I59</f>
        <v>820.06247738155719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1844.363254241566</v>
      </c>
      <c r="F45" s="258"/>
      <c r="G45" s="44" t="s">
        <v>101</v>
      </c>
      <c r="H45" s="33">
        <f t="shared" si="3"/>
        <v>1844.363254241566</v>
      </c>
      <c r="I45" s="44" t="s">
        <v>102</v>
      </c>
      <c r="J45" s="33">
        <f t="shared" si="4"/>
        <v>2.5562926591533719</v>
      </c>
      <c r="K45" s="34">
        <v>10</v>
      </c>
      <c r="L45" s="45"/>
      <c r="M45" s="46" t="s">
        <v>103</v>
      </c>
      <c r="N45" s="47">
        <f>J36+J47+J48+J42+J50</f>
        <v>14.423803026474433</v>
      </c>
      <c r="O45" s="48" t="s">
        <v>104</v>
      </c>
      <c r="P45" s="39">
        <v>95.026106891145375</v>
      </c>
      <c r="Q45" s="39">
        <f t="shared" si="5"/>
        <v>95.026106891145375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0</v>
      </c>
      <c r="F46" s="258"/>
      <c r="G46" s="44" t="s">
        <v>105</v>
      </c>
      <c r="H46" s="33">
        <f t="shared" si="3"/>
        <v>0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14.423803587590214</v>
      </c>
      <c r="O46" s="48" t="s">
        <v>108</v>
      </c>
      <c r="P46" s="39">
        <v>180.9277625957659</v>
      </c>
      <c r="Q46" s="39">
        <f t="shared" si="5"/>
        <v>180.9277625957659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3239.1884598434199</v>
      </c>
      <c r="F47" s="258"/>
      <c r="G47" s="44" t="s">
        <v>109</v>
      </c>
      <c r="H47" s="33">
        <f t="shared" si="3"/>
        <v>3239.1884598434199</v>
      </c>
      <c r="I47" s="44" t="s">
        <v>110</v>
      </c>
      <c r="J47" s="33">
        <f t="shared" si="4"/>
        <v>2.5796244110796405</v>
      </c>
      <c r="K47" s="34">
        <v>12</v>
      </c>
      <c r="L47" s="45"/>
      <c r="M47" s="46" t="s">
        <v>111</v>
      </c>
      <c r="N47" s="47">
        <f>J45+J38+J48+J42+J50</f>
        <v>14.423803457261782</v>
      </c>
      <c r="O47" s="48" t="s">
        <v>112</v>
      </c>
      <c r="P47" s="39">
        <v>105.47122405101096</v>
      </c>
      <c r="Q47" s="39">
        <f t="shared" si="5"/>
        <v>105.47122405101096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751.86925139238519</v>
      </c>
      <c r="F48" s="258"/>
      <c r="G48" s="44" t="s">
        <v>113</v>
      </c>
      <c r="H48" s="33">
        <f t="shared" si="3"/>
        <v>751.86925139238519</v>
      </c>
      <c r="I48" s="44" t="s">
        <v>114</v>
      </c>
      <c r="J48" s="33">
        <f t="shared" si="4"/>
        <v>3.7501019949968324</v>
      </c>
      <c r="K48" s="34">
        <v>13</v>
      </c>
      <c r="L48" s="45"/>
      <c r="M48" s="46" t="s">
        <v>115</v>
      </c>
      <c r="N48" s="47">
        <f>J45+J46+J41+J42+J50</f>
        <v>15.02778259554978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1549.5514918965819</v>
      </c>
      <c r="F49" s="258"/>
      <c r="G49" s="44" t="s">
        <v>117</v>
      </c>
      <c r="H49" s="33">
        <f t="shared" si="3"/>
        <v>1549.5514918965819</v>
      </c>
      <c r="I49" s="44" t="s">
        <v>118</v>
      </c>
      <c r="J49" s="33">
        <f t="shared" si="4"/>
        <v>2.5049477239141744</v>
      </c>
      <c r="K49" s="34">
        <v>14</v>
      </c>
      <c r="L49" s="53"/>
      <c r="M49" s="54" t="s">
        <v>119</v>
      </c>
      <c r="N49" s="55">
        <f>J45+J46+J53+J44</f>
        <v>15.056292659153371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5670.112335443655</v>
      </c>
      <c r="F50" s="258"/>
      <c r="G50" s="44" t="s">
        <v>121</v>
      </c>
      <c r="H50" s="33">
        <f t="shared" si="3"/>
        <v>5670.112335443655</v>
      </c>
      <c r="I50" s="44" t="s">
        <v>122</v>
      </c>
      <c r="J50" s="33">
        <f t="shared" si="4"/>
        <v>2.8881789623762555</v>
      </c>
      <c r="K50" s="34">
        <v>15</v>
      </c>
      <c r="L50" s="35" t="s">
        <v>71</v>
      </c>
      <c r="M50" s="36" t="s">
        <v>123</v>
      </c>
      <c r="N50" s="37">
        <f>J37+J46+J41+J42+J43</f>
        <v>14.809887845570785</v>
      </c>
      <c r="O50" s="38" t="s">
        <v>124</v>
      </c>
      <c r="P50" s="39">
        <v>0</v>
      </c>
      <c r="Q50" s="39">
        <f t="shared" si="5"/>
        <v>0</v>
      </c>
      <c r="R50" s="40">
        <f>G60</f>
        <v>1188.2061087546642</v>
      </c>
      <c r="S50" s="40" t="s">
        <v>39</v>
      </c>
      <c r="T50" s="40">
        <f>I60</f>
        <v>1188.2061027831267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3881.0304632974007</v>
      </c>
      <c r="F51" s="258"/>
      <c r="G51" s="44" t="s">
        <v>125</v>
      </c>
      <c r="H51" s="33">
        <f t="shared" si="3"/>
        <v>3881.0304632974007</v>
      </c>
      <c r="I51" s="44" t="s">
        <v>126</v>
      </c>
      <c r="J51" s="33">
        <f t="shared" si="4"/>
        <v>2.568032097407476</v>
      </c>
      <c r="K51" s="34">
        <v>16</v>
      </c>
      <c r="L51" s="45"/>
      <c r="M51" s="46" t="s">
        <v>127</v>
      </c>
      <c r="N51" s="47">
        <f>J37+J38+J39+J40+J51</f>
        <v>14.202809303507278</v>
      </c>
      <c r="O51" s="48" t="s">
        <v>128</v>
      </c>
      <c r="P51" s="39">
        <v>342.2876920569912</v>
      </c>
      <c r="Q51" s="39">
        <f t="shared" si="5"/>
        <v>342.2876920569912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6434.3917493514718</v>
      </c>
      <c r="F52" s="258"/>
      <c r="G52" s="44" t="s">
        <v>129</v>
      </c>
      <c r="H52" s="33">
        <f t="shared" si="3"/>
        <v>6434.3917493514709</v>
      </c>
      <c r="I52" s="44" t="s">
        <v>130</v>
      </c>
      <c r="J52" s="33">
        <f t="shared" si="4"/>
        <v>4.3944701902925951</v>
      </c>
      <c r="K52" s="34">
        <v>17</v>
      </c>
      <c r="L52" s="45"/>
      <c r="M52" s="46" t="s">
        <v>131</v>
      </c>
      <c r="N52" s="47">
        <f>J37+J38+J39+J49+J43</f>
        <v>14.205908837611219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14.205908707282786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14.202809472353348</v>
      </c>
      <c r="O54" s="56" t="s">
        <v>140</v>
      </c>
      <c r="P54" s="39">
        <v>845.91841669767302</v>
      </c>
      <c r="Q54" s="39">
        <f t="shared" si="5"/>
        <v>845.91841669767302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56997.038782075266</v>
      </c>
      <c r="K55" s="34">
        <v>20</v>
      </c>
      <c r="L55" s="35" t="s">
        <v>76</v>
      </c>
      <c r="M55" s="36" t="s">
        <v>142</v>
      </c>
      <c r="N55" s="37">
        <f>J37+J38+J39+J49+J50</f>
        <v>14.369059491946874</v>
      </c>
      <c r="O55" s="38" t="s">
        <v>143</v>
      </c>
      <c r="P55" s="39">
        <v>0</v>
      </c>
      <c r="Q55" s="39">
        <f t="shared" si="5"/>
        <v>0</v>
      </c>
      <c r="R55" s="40">
        <f>G61</f>
        <v>1376.9141183971149</v>
      </c>
      <c r="S55" s="40" t="s">
        <v>39</v>
      </c>
      <c r="T55" s="40">
        <f>I61</f>
        <v>1376.9141183971149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14.369059361618442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14.973038499906441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1201.3729539757205</v>
      </c>
      <c r="H58" s="68" t="s">
        <v>39</v>
      </c>
      <c r="I58" s="69">
        <f>C36</f>
        <v>1201.3729536546991</v>
      </c>
      <c r="K58" s="34">
        <v>23</v>
      </c>
      <c r="L58" s="45"/>
      <c r="M58" s="46" t="s">
        <v>149</v>
      </c>
      <c r="N58" s="47">
        <f>J37+J46+J53+J44</f>
        <v>15.001548563510031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820.06247459431927</v>
      </c>
      <c r="H59" s="68" t="s">
        <v>39</v>
      </c>
      <c r="I59" s="69">
        <f t="shared" ref="I59:I60" si="6">C37</f>
        <v>820.06247738155719</v>
      </c>
      <c r="K59" s="34">
        <v>24</v>
      </c>
      <c r="L59" s="45"/>
      <c r="M59" s="46" t="s">
        <v>151</v>
      </c>
      <c r="N59" s="47">
        <f>J52+J53+J44</f>
        <v>14.394470190292594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1188.2061087546642</v>
      </c>
      <c r="H60" s="68" t="s">
        <v>39</v>
      </c>
      <c r="I60" s="69">
        <f t="shared" si="6"/>
        <v>1188.2061027831267</v>
      </c>
      <c r="K60" s="34">
        <v>25</v>
      </c>
      <c r="L60" s="53"/>
      <c r="M60" s="54" t="s">
        <v>153</v>
      </c>
      <c r="N60" s="55">
        <f>J52+J41+J42+J50</f>
        <v>14.365960126689004</v>
      </c>
      <c r="O60" s="56" t="s">
        <v>154</v>
      </c>
      <c r="P60" s="39">
        <v>1376.9141183971149</v>
      </c>
      <c r="Q60" s="71">
        <f t="shared" si="5"/>
        <v>1376.9141183971149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1376.9141183971149</v>
      </c>
      <c r="H61" s="74" t="s">
        <v>39</v>
      </c>
      <c r="I61" s="69">
        <f>C39</f>
        <v>1376.9141183971149</v>
      </c>
      <c r="K61" s="264" t="s">
        <v>155</v>
      </c>
      <c r="L61" s="264"/>
      <c r="M61" s="264"/>
      <c r="N61" s="76">
        <f>SUM(N36:N60)</f>
        <v>362.38718677433764</v>
      </c>
      <c r="U61" s="77" t="s">
        <v>156</v>
      </c>
      <c r="V61" s="78">
        <f>SUMPRODUCT($Q$36:$Q$60,V36:V60)</f>
        <v>1287.1347715900361</v>
      </c>
      <c r="W61" s="78">
        <f>SUMPRODUCT($Q$36:$Q$60,W36:W60)</f>
        <v>342.2876920569912</v>
      </c>
      <c r="X61" s="78">
        <f t="shared" ref="X61:AN61" si="7">SUMPRODUCT($Q$36:$Q$60,X36:X60)</f>
        <v>1076.5883490369949</v>
      </c>
      <c r="Y61" s="78">
        <f t="shared" si="7"/>
        <v>2163.2257896848746</v>
      </c>
      <c r="Z61" s="78">
        <f t="shared" si="7"/>
        <v>1543.6606460327116</v>
      </c>
      <c r="AA61" s="78">
        <f t="shared" si="7"/>
        <v>2222.832535094788</v>
      </c>
      <c r="AB61" s="78">
        <f t="shared" si="7"/>
        <v>2423.3298660369442</v>
      </c>
      <c r="AC61" s="78">
        <f t="shared" si="7"/>
        <v>845.91841669767302</v>
      </c>
      <c r="AD61" s="78">
        <f t="shared" si="7"/>
        <v>0</v>
      </c>
      <c r="AE61" s="78">
        <f t="shared" si="7"/>
        <v>734.30065698000374</v>
      </c>
      <c r="AF61" s="78">
        <f t="shared" si="7"/>
        <v>0</v>
      </c>
      <c r="AG61" s="78">
        <f t="shared" si="7"/>
        <v>1287.1347715900361</v>
      </c>
      <c r="AH61" s="78">
        <f t="shared" si="7"/>
        <v>200.49733094215634</v>
      </c>
      <c r="AI61" s="78">
        <f t="shared" si="7"/>
        <v>619.56514365216299</v>
      </c>
      <c r="AJ61" s="78">
        <f t="shared" si="7"/>
        <v>2196.9765929914342</v>
      </c>
      <c r="AK61" s="78">
        <f t="shared" si="7"/>
        <v>1543.6606460327116</v>
      </c>
      <c r="AL61" s="78">
        <f t="shared" si="7"/>
        <v>2222.832535094788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0.42904492386334536</v>
      </c>
      <c r="W64">
        <f t="shared" ref="W64:AN64" si="8">W61/W63</f>
        <v>0.22819179470466081</v>
      </c>
      <c r="X64">
        <f t="shared" si="8"/>
        <v>0.53829417451849748</v>
      </c>
      <c r="Y64">
        <f t="shared" si="8"/>
        <v>0.72107526322829152</v>
      </c>
      <c r="Z64">
        <f t="shared" si="8"/>
        <v>0.77183032301635579</v>
      </c>
      <c r="AA64">
        <f t="shared" si="8"/>
        <v>1.4818883567298586</v>
      </c>
      <c r="AB64">
        <f t="shared" si="8"/>
        <v>0.8077766220123147</v>
      </c>
      <c r="AC64">
        <f t="shared" si="8"/>
        <v>0.84591841669767298</v>
      </c>
      <c r="AD64">
        <f t="shared" si="8"/>
        <v>0</v>
      </c>
      <c r="AE64">
        <f t="shared" si="8"/>
        <v>0.58744052558400295</v>
      </c>
      <c r="AF64">
        <f t="shared" si="8"/>
        <v>0</v>
      </c>
      <c r="AG64">
        <f t="shared" si="8"/>
        <v>0.64356738579501804</v>
      </c>
      <c r="AH64">
        <f t="shared" si="8"/>
        <v>0.10024866547107816</v>
      </c>
      <c r="AI64">
        <f t="shared" si="8"/>
        <v>0.30978257182608149</v>
      </c>
      <c r="AJ64">
        <f t="shared" si="8"/>
        <v>0.97643404132952638</v>
      </c>
      <c r="AK64">
        <f t="shared" si="8"/>
        <v>0.61746425841308461</v>
      </c>
      <c r="AL64">
        <f t="shared" si="8"/>
        <v>1.4818883567298586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1287.1347715900361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342.2876920569912</v>
      </c>
      <c r="H67" s="6"/>
      <c r="U67" t="s">
        <v>162</v>
      </c>
      <c r="V67" s="82">
        <f>AA15*(1+0.17*(V61/AA16)^3.8)</f>
        <v>2.5170568742941457</v>
      </c>
      <c r="W67" s="82">
        <f t="shared" ref="W67:AN67" si="9">AB15*(1+0.17*(W61/AB16)^3.8)</f>
        <v>2.5015485635100321</v>
      </c>
      <c r="X67" s="82">
        <f t="shared" si="9"/>
        <v>2.5403890570077636</v>
      </c>
      <c r="Y67" s="82">
        <f t="shared" si="9"/>
        <v>3.9339951851386483</v>
      </c>
      <c r="Z67" s="82">
        <f t="shared" si="9"/>
        <v>2.6588444004433569</v>
      </c>
      <c r="AA67" s="82">
        <f t="shared" si="9"/>
        <v>4.3944701902925951</v>
      </c>
      <c r="AB67" s="82">
        <f t="shared" si="9"/>
        <v>2.6888407837275583</v>
      </c>
      <c r="AC67" s="82">
        <f t="shared" si="9"/>
        <v>2.7250283080405997</v>
      </c>
      <c r="AD67" s="82">
        <f t="shared" si="9"/>
        <v>2.5</v>
      </c>
      <c r="AE67" s="82">
        <f t="shared" si="9"/>
        <v>2.5562926591533719</v>
      </c>
      <c r="AF67" s="82">
        <f t="shared" si="9"/>
        <v>2.5</v>
      </c>
      <c r="AG67" s="82">
        <f t="shared" si="9"/>
        <v>2.5796244110796405</v>
      </c>
      <c r="AH67" s="82">
        <f t="shared" si="9"/>
        <v>3.7501019949968324</v>
      </c>
      <c r="AI67" s="82">
        <f t="shared" si="9"/>
        <v>2.5049477239141744</v>
      </c>
      <c r="AJ67" s="82">
        <f t="shared" si="9"/>
        <v>2.8881789623762555</v>
      </c>
      <c r="AK67" s="82">
        <f t="shared" si="9"/>
        <v>2.568032097407476</v>
      </c>
      <c r="AL67" s="82">
        <f t="shared" si="9"/>
        <v>4.3944701902925951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1076.5883490369949</v>
      </c>
      <c r="H68" s="6"/>
    </row>
    <row r="69" spans="6:40" x14ac:dyDescent="0.3">
      <c r="F69" s="4" t="s">
        <v>45</v>
      </c>
      <c r="G69" s="4">
        <f>Y61</f>
        <v>2163.2257896848746</v>
      </c>
      <c r="H69" s="6"/>
    </row>
    <row r="70" spans="6:40" x14ac:dyDescent="0.3">
      <c r="F70" s="4" t="s">
        <v>46</v>
      </c>
      <c r="G70" s="4">
        <f>Z61</f>
        <v>1543.6606460327116</v>
      </c>
      <c r="U70" s="41" t="s">
        <v>65</v>
      </c>
      <c r="V70">
        <f t="shared" ref="V70:V94" si="10">SUMPRODUCT($V$67:$AN$67,V36:AN36)</f>
        <v>15.085088971701621</v>
      </c>
      <c r="X70">
        <v>15.000195603366421</v>
      </c>
    </row>
    <row r="71" spans="6:40" x14ac:dyDescent="0.3">
      <c r="F71" s="4" t="s">
        <v>47</v>
      </c>
      <c r="G71" s="4">
        <f>AA61</f>
        <v>2222.832535094788</v>
      </c>
      <c r="U71" s="41" t="s">
        <v>70</v>
      </c>
      <c r="V71">
        <f t="shared" si="10"/>
        <v>14.257552968363267</v>
      </c>
      <c r="X71">
        <v>13.75090229828113</v>
      </c>
    </row>
    <row r="72" spans="6:40" x14ac:dyDescent="0.3">
      <c r="F72" s="4" t="s">
        <v>48</v>
      </c>
      <c r="G72" s="4">
        <f>AB61</f>
        <v>2423.3298660369442</v>
      </c>
      <c r="U72" s="41" t="s">
        <v>75</v>
      </c>
      <c r="V72">
        <f t="shared" si="10"/>
        <v>14.260652502467208</v>
      </c>
      <c r="X72">
        <v>14.225219683523857</v>
      </c>
    </row>
    <row r="73" spans="6:40" x14ac:dyDescent="0.3">
      <c r="F73" s="4" t="s">
        <v>49</v>
      </c>
      <c r="G73" s="4">
        <f>AC61</f>
        <v>845.91841669767302</v>
      </c>
      <c r="U73" s="41" t="s">
        <v>80</v>
      </c>
      <c r="V73">
        <f t="shared" si="10"/>
        <v>14.260652372138777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14.257553399150618</v>
      </c>
      <c r="X74">
        <v>13.805151472614</v>
      </c>
    </row>
    <row r="75" spans="6:40" x14ac:dyDescent="0.3">
      <c r="F75" s="4" t="s">
        <v>51</v>
      </c>
      <c r="G75" s="4">
        <f>AE61</f>
        <v>734.30065698000374</v>
      </c>
      <c r="U75" s="41" t="s">
        <v>88</v>
      </c>
      <c r="V75">
        <f t="shared" si="10"/>
        <v>14.260652933254558</v>
      </c>
      <c r="X75">
        <v>14.279468857856727</v>
      </c>
    </row>
    <row r="76" spans="6:40" x14ac:dyDescent="0.3">
      <c r="F76" s="4" t="s">
        <v>52</v>
      </c>
      <c r="G76" s="4">
        <f>AF61</f>
        <v>0</v>
      </c>
      <c r="U76" s="41" t="s">
        <v>92</v>
      </c>
      <c r="V76">
        <f t="shared" si="10"/>
        <v>14.260652802926124</v>
      </c>
      <c r="X76">
        <v>14.326575531725375</v>
      </c>
    </row>
    <row r="77" spans="6:40" x14ac:dyDescent="0.3">
      <c r="F77" s="4" t="s">
        <v>53</v>
      </c>
      <c r="G77" s="4">
        <f>AG61</f>
        <v>1287.1347715900361</v>
      </c>
      <c r="U77" s="41" t="s">
        <v>96</v>
      </c>
      <c r="V77">
        <f t="shared" si="10"/>
        <v>14.864631941214125</v>
      </c>
      <c r="X77">
        <v>13.750902037729439</v>
      </c>
    </row>
    <row r="78" spans="6:40" x14ac:dyDescent="0.3">
      <c r="F78" s="4" t="s">
        <v>54</v>
      </c>
      <c r="G78" s="4">
        <f>AH61</f>
        <v>200.49733094215634</v>
      </c>
      <c r="U78" s="41" t="s">
        <v>100</v>
      </c>
      <c r="V78">
        <f t="shared" si="10"/>
        <v>14.423803156802864</v>
      </c>
      <c r="X78">
        <v>13.750771910176033</v>
      </c>
    </row>
    <row r="79" spans="6:40" x14ac:dyDescent="0.3">
      <c r="F79" s="4" t="s">
        <v>55</v>
      </c>
      <c r="G79" s="4">
        <f>AI61</f>
        <v>619.56514365216299</v>
      </c>
      <c r="U79" s="41" t="s">
        <v>104</v>
      </c>
      <c r="V79">
        <f t="shared" si="10"/>
        <v>14.423803026474431</v>
      </c>
      <c r="X79">
        <v>13.801434953032715</v>
      </c>
    </row>
    <row r="80" spans="6:40" x14ac:dyDescent="0.3">
      <c r="F80" s="4" t="s">
        <v>56</v>
      </c>
      <c r="G80" s="4">
        <f>AJ61</f>
        <v>2196.9765929914342</v>
      </c>
      <c r="U80" s="41" t="s">
        <v>108</v>
      </c>
      <c r="V80">
        <f t="shared" si="10"/>
        <v>14.423803587590214</v>
      </c>
      <c r="X80">
        <v>13.808577453496937</v>
      </c>
    </row>
    <row r="81" spans="6:24" x14ac:dyDescent="0.3">
      <c r="F81" s="4" t="s">
        <v>57</v>
      </c>
      <c r="G81" s="4">
        <f>AK61</f>
        <v>1543.6606460327116</v>
      </c>
      <c r="U81" s="41" t="s">
        <v>112</v>
      </c>
      <c r="V81">
        <f t="shared" si="10"/>
        <v>14.42380345726178</v>
      </c>
      <c r="X81">
        <v>13.855684127365585</v>
      </c>
    </row>
    <row r="82" spans="6:24" x14ac:dyDescent="0.3">
      <c r="F82" s="4" t="s">
        <v>58</v>
      </c>
      <c r="G82" s="4">
        <f>AL61</f>
        <v>2222.832535094788</v>
      </c>
      <c r="U82" s="41" t="s">
        <v>116</v>
      </c>
      <c r="V82">
        <f t="shared" si="10"/>
        <v>15.02778259554978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15.056292659153371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14.809887845570785</v>
      </c>
      <c r="X84">
        <v>13.696318465991869</v>
      </c>
    </row>
    <row r="85" spans="6:24" x14ac:dyDescent="0.3">
      <c r="U85" s="41" t="s">
        <v>128</v>
      </c>
      <c r="V85">
        <f t="shared" si="10"/>
        <v>14.202809303507278</v>
      </c>
      <c r="X85">
        <v>13.75056790087643</v>
      </c>
    </row>
    <row r="86" spans="6:24" x14ac:dyDescent="0.3">
      <c r="U86" s="41" t="s">
        <v>132</v>
      </c>
      <c r="V86">
        <f t="shared" si="10"/>
        <v>14.205908837611219</v>
      </c>
      <c r="X86">
        <v>14.224885286119157</v>
      </c>
    </row>
    <row r="87" spans="6:24" x14ac:dyDescent="0.3">
      <c r="U87" s="41" t="s">
        <v>136</v>
      </c>
      <c r="V87">
        <f t="shared" si="10"/>
        <v>14.205908707282786</v>
      </c>
      <c r="X87">
        <v>14.271991959987805</v>
      </c>
    </row>
    <row r="88" spans="6:24" x14ac:dyDescent="0.3">
      <c r="U88" s="41" t="s">
        <v>140</v>
      </c>
      <c r="V88">
        <f t="shared" si="10"/>
        <v>14.202809472353348</v>
      </c>
      <c r="X88">
        <v>11.68222407686552</v>
      </c>
    </row>
    <row r="89" spans="6:24" x14ac:dyDescent="0.3">
      <c r="U89" s="41" t="s">
        <v>143</v>
      </c>
      <c r="V89">
        <f t="shared" si="10"/>
        <v>14.369059491946874</v>
      </c>
      <c r="X89">
        <v>13.753993881759367</v>
      </c>
    </row>
    <row r="90" spans="6:24" x14ac:dyDescent="0.3">
      <c r="U90" s="41" t="s">
        <v>145</v>
      </c>
      <c r="V90">
        <f t="shared" si="10"/>
        <v>14.369059361618442</v>
      </c>
      <c r="X90">
        <v>13.801100555628015</v>
      </c>
    </row>
    <row r="91" spans="6:24" x14ac:dyDescent="0.3">
      <c r="U91" s="41" t="s">
        <v>148</v>
      </c>
      <c r="V91">
        <f t="shared" si="10"/>
        <v>14.973038499906441</v>
      </c>
      <c r="X91">
        <v>13.225427061632079</v>
      </c>
    </row>
    <row r="92" spans="6:24" x14ac:dyDescent="0.3">
      <c r="U92" s="41" t="s">
        <v>150</v>
      </c>
      <c r="V92">
        <f t="shared" si="10"/>
        <v>15.001548563510031</v>
      </c>
      <c r="X92">
        <v>15.239521451121469</v>
      </c>
    </row>
    <row r="93" spans="6:24" x14ac:dyDescent="0.3">
      <c r="U93" s="41" t="s">
        <v>152</v>
      </c>
      <c r="V93">
        <f t="shared" si="10"/>
        <v>14.394470190292594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14.365960126689004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2.5170568742941457</v>
      </c>
      <c r="K97" s="4" t="s">
        <v>61</v>
      </c>
      <c r="L97" s="76">
        <f>MIN(N36:N43)</f>
        <v>14.257552968363267</v>
      </c>
      <c r="M97" s="135" t="s">
        <v>11</v>
      </c>
      <c r="N97" s="4">
        <v>15</v>
      </c>
      <c r="O97" s="4">
        <v>99999</v>
      </c>
      <c r="P97" s="76">
        <f>L97</f>
        <v>14.257552968363267</v>
      </c>
      <c r="Q97" s="76">
        <f>L98</f>
        <v>14.423803026474433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2.5015485635100321</v>
      </c>
      <c r="K98" s="4" t="s">
        <v>66</v>
      </c>
      <c r="L98" s="76">
        <f>MIN(N44:N49)</f>
        <v>14.423803026474433</v>
      </c>
      <c r="M98" s="135" t="s">
        <v>12</v>
      </c>
      <c r="N98" s="4">
        <v>99999</v>
      </c>
      <c r="O98" s="4">
        <v>15</v>
      </c>
      <c r="P98" s="76">
        <f>L99</f>
        <v>14.202809303507278</v>
      </c>
      <c r="Q98" s="76">
        <f>L100</f>
        <v>14.365960126689004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2.5403890570077636</v>
      </c>
      <c r="K99" s="4" t="s">
        <v>71</v>
      </c>
      <c r="L99" s="76">
        <f>MIN(N50:N54)</f>
        <v>14.202809303507278</v>
      </c>
      <c r="M99" s="135" t="s">
        <v>13</v>
      </c>
      <c r="N99" s="76">
        <f>L101</f>
        <v>14.864631941214125</v>
      </c>
      <c r="O99" s="76">
        <f>L102</f>
        <v>14.202809472353348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3.9339951851386483</v>
      </c>
      <c r="K100" s="4" t="s">
        <v>76</v>
      </c>
      <c r="L100" s="76">
        <f>MIN(N55:N60)</f>
        <v>14.365960126689004</v>
      </c>
      <c r="M100" s="135" t="s">
        <v>14</v>
      </c>
      <c r="N100" s="76">
        <f>L104</f>
        <v>15.02778259554978</v>
      </c>
      <c r="O100" s="76">
        <f>L105</f>
        <v>14.365960126689004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2.6588444004433569</v>
      </c>
      <c r="K101" s="4" t="s">
        <v>252</v>
      </c>
      <c r="L101" s="76">
        <f>J104+J103+J102+J107+J106</f>
        <v>14.864631941214125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4.3944701902925951</v>
      </c>
      <c r="K102" s="4" t="s">
        <v>253</v>
      </c>
      <c r="L102" s="76">
        <f>J104+J103+J102+J113</f>
        <v>14.202809472353348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2.6888407837275583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2.7250283080405997</v>
      </c>
      <c r="K104" s="4" t="s">
        <v>255</v>
      </c>
      <c r="L104" s="76">
        <f>J111+J103+J102+J107+J106</f>
        <v>15.02778259554978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14.365960126689004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2.5562926591533719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2.5796244110796405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3.7501019949968324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2.5049477239141744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2.8881789623762555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2.568032097407476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4.3944701902925951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2024-01-07T17:33:13Z</dcterms:modified>
</cp:coreProperties>
</file>