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5\"/>
    </mc:Choice>
  </mc:AlternateContent>
  <xr:revisionPtr revIDLastSave="0" documentId="13_ncr:1_{DA9E7C11-294E-4439-9464-340E45565836}" xr6:coauthVersionLast="47" xr6:coauthVersionMax="47" xr10:uidLastSave="{00000000-0000-0000-0000-000000000000}"/>
  <bookViews>
    <workbookView xWindow="804" yWindow="0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7" i="4"/>
  <c r="T88" i="4" l="1"/>
  <c r="V91" i="4"/>
  <c r="V92" i="4" s="1"/>
  <c r="S87" i="4"/>
  <c r="X87" i="4" s="1"/>
  <c r="Y87" i="4" s="1"/>
  <c r="S98" i="4" s="1"/>
  <c r="S89" i="4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U91" i="4"/>
  <c r="U92" i="4" s="1"/>
  <c r="X86" i="4"/>
  <c r="Y86" i="4" s="1"/>
  <c r="T91" i="4"/>
  <c r="T92" i="4" s="1"/>
  <c r="S91" i="4" l="1"/>
  <c r="S92" i="4" s="1"/>
  <c r="J38" i="5"/>
  <c r="K38" i="5" s="1"/>
  <c r="R37" i="5"/>
  <c r="O37" i="5"/>
  <c r="O41" i="5" s="1"/>
  <c r="O42" i="5" s="1"/>
  <c r="O50" i="5" s="1"/>
  <c r="P37" i="5"/>
  <c r="T37" i="5" s="1"/>
  <c r="U37" i="5" s="1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9" i="5" l="1"/>
  <c r="U39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G27" i="7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H28" i="7" s="1"/>
  <c r="BD159" i="5"/>
  <c r="BC146" i="5"/>
  <c r="BC135" i="5"/>
  <c r="G26" i="7" s="1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H27" i="7" s="1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I27" i="7" s="1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G25" i="7" s="1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H26" i="7" s="1"/>
  <c r="BD157" i="5"/>
  <c r="BC148" i="5"/>
  <c r="BC159" i="5"/>
  <c r="BC137" i="5"/>
  <c r="G28" i="7" s="1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I28" i="7" s="1"/>
  <c r="BE148" i="5"/>
  <c r="BE159" i="5"/>
  <c r="AK122" i="5"/>
  <c r="AJ63" i="5"/>
  <c r="AJ64" i="5" s="1"/>
  <c r="BD145" i="5"/>
  <c r="BD156" i="5"/>
  <c r="BD134" i="5"/>
  <c r="H25" i="7" s="1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F25" i="7" s="1"/>
  <c r="BB156" i="5"/>
  <c r="BF63" i="5"/>
  <c r="BF64" i="5" s="1"/>
  <c r="AL122" i="5"/>
  <c r="AK63" i="5"/>
  <c r="AK64" i="5" s="1"/>
  <c r="BE146" i="5"/>
  <c r="BE157" i="5"/>
  <c r="BE135" i="5"/>
  <c r="I26" i="7" s="1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F27" i="7" s="1"/>
  <c r="BB147" i="5"/>
  <c r="BB158" i="5"/>
  <c r="BD63" i="5"/>
  <c r="BD64" i="5" s="1"/>
  <c r="BE156" i="5"/>
  <c r="BE134" i="5"/>
  <c r="I25" i="7" s="1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F26" i="7" s="1"/>
  <c r="BB146" i="5"/>
  <c r="O72" i="5"/>
  <c r="O69" i="5"/>
  <c r="O71" i="5"/>
  <c r="O70" i="5"/>
  <c r="BB159" i="5"/>
  <c r="BB137" i="5"/>
  <c r="F28" i="7" s="1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<sst xmlns="http://schemas.openxmlformats.org/spreadsheetml/2006/main" count="2044" uniqueCount="259">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</sst>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3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14.185499425978657</v>
      </c>
      <c r="L28" s="147">
        <v>14.379269516443777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14.115890136966339</v>
      </c>
      <c r="L29" s="147">
        <v>13.97910260053505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14.957648906945572</v>
      </c>
      <c r="J30" s="4">
        <v>14.115890136966339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14.820861370514281</v>
      </c>
      <c r="J31" s="4">
        <v>13.97910260053505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14.456743806612769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2.669757079657328E-11</v>
      </c>
      <c r="V44" s="215">
        <f t="shared" si="1"/>
        <v>1.8609645087224315E-11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3.0391463178572063E-11</v>
      </c>
      <c r="V45" s="215">
        <f t="shared" si="1"/>
        <v>3.9201910142593131E-11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6.3289493906877009E-12</v>
      </c>
      <c r="T46" s="215">
        <f t="shared" si="1"/>
        <v>3.0391463178572063E-11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8.1693236335852274E-12</v>
      </c>
      <c r="T47" s="215">
        <f t="shared" si="1"/>
        <v>3.9201910142593131E-11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2.669757079657328E-11</v>
      </c>
      <c r="V53" s="216">
        <f t="shared" si="2"/>
        <v>1.8609645087224315E-11</v>
      </c>
      <c r="W53" s="165">
        <f>N40</f>
        <v>2050</v>
      </c>
      <c r="X53" s="165">
        <f>SUM(S53:V53)</f>
        <v>5.1155123163667097E-11</v>
      </c>
      <c r="Y53" s="129">
        <f>W53/X53</f>
        <v>40074187553828.656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3.0391463178572063E-11</v>
      </c>
      <c r="V54" s="216">
        <f t="shared" si="2"/>
        <v>3.9201910142593131E-11</v>
      </c>
      <c r="W54" s="165">
        <f>N41</f>
        <v>2050</v>
      </c>
      <c r="X54" s="165">
        <f>SUM(S54:V54)</f>
        <v>7.5441280601034696E-11</v>
      </c>
      <c r="Y54" s="129">
        <f>W54/X54</f>
        <v>27173451771600.543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6.3289493906877009E-12</v>
      </c>
      <c r="T55" s="216">
        <f t="shared" si="2"/>
        <v>3.0391463178572063E-11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4.2568319849129269E-11</v>
      </c>
      <c r="Y55" s="129">
        <f>W55/X55</f>
        <v>24760197342427.164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8.1693236335852274E-12</v>
      </c>
      <c r="T56" s="216">
        <f t="shared" si="2"/>
        <v>3.9201910142593131E-11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5.3219141056047865E-11</v>
      </c>
      <c r="Y56" s="129">
        <f>W56/X56</f>
        <v>20819576904353.023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2.0346180304142435E-11</v>
      </c>
      <c r="T58" s="165">
        <f>SUM(T53:T56)</f>
        <v>7.5441280601034696E-11</v>
      </c>
      <c r="U58" s="165">
        <f>SUM(U53:U56)</f>
        <v>6.2936941255014848E-11</v>
      </c>
      <c r="V58" s="165">
        <f>SUM(V53:V56)</f>
        <v>6.3659462509686944E-11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100756012644920.13</v>
      </c>
      <c r="T59" s="120">
        <f>T57/T58</f>
        <v>27173451771600.543</v>
      </c>
      <c r="U59" s="120">
        <f>U57/U58</f>
        <v>16746921267261.566</v>
      </c>
      <c r="V59" s="120">
        <f>V57/V58</f>
        <v>17405110824355.416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589.21181983685244</v>
      </c>
      <c r="T64" s="216">
        <f t="shared" si="3"/>
        <v>0</v>
      </c>
      <c r="U64" s="216">
        <f t="shared" si="3"/>
        <v>447.10211615735437</v>
      </c>
      <c r="V64" s="216">
        <f t="shared" si="3"/>
        <v>323.9029351450605</v>
      </c>
      <c r="W64" s="165">
        <f>W53</f>
        <v>2050</v>
      </c>
      <c r="X64" s="165">
        <f>SUM(S64:V64)</f>
        <v>1360.2168711392674</v>
      </c>
      <c r="Y64" s="129">
        <f>W64/X64</f>
        <v>1.5071126108610871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158.90782643432576</v>
      </c>
      <c r="U65" s="216">
        <f t="shared" si="3"/>
        <v>508.9634410484253</v>
      </c>
      <c r="V65" s="216">
        <f t="shared" si="3"/>
        <v>682.31359055825612</v>
      </c>
      <c r="W65" s="165">
        <f>W54</f>
        <v>2050</v>
      </c>
      <c r="X65" s="165">
        <f>SUM(S65:V65)</f>
        <v>1350.1848580410071</v>
      </c>
      <c r="Y65" s="129">
        <f>W65/X65</f>
        <v>1.5183106133884212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637.67970483718955</v>
      </c>
      <c r="T66" s="216">
        <f t="shared" si="3"/>
        <v>825.84095895130167</v>
      </c>
      <c r="U66" s="216">
        <f t="shared" si="3"/>
        <v>97.934442794220374</v>
      </c>
      <c r="V66" s="216">
        <f t="shared" si="3"/>
        <v>0</v>
      </c>
      <c r="W66" s="165">
        <f>W55</f>
        <v>1054</v>
      </c>
      <c r="X66" s="165">
        <f>SUM(S66:V66)</f>
        <v>1561.4551065827116</v>
      </c>
      <c r="Y66" s="129">
        <f>W66/X66</f>
        <v>0.67501140158086814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823.10847532595801</v>
      </c>
      <c r="T67" s="216">
        <f t="shared" si="3"/>
        <v>1065.2512146143727</v>
      </c>
      <c r="U67" s="216">
        <f t="shared" si="3"/>
        <v>0</v>
      </c>
      <c r="V67" s="216">
        <f t="shared" si="3"/>
        <v>101.78347429668358</v>
      </c>
      <c r="W67" s="165">
        <f>W56</f>
        <v>1108</v>
      </c>
      <c r="X67" s="165">
        <f>SUM(S67:V67)</f>
        <v>1990.1431642370142</v>
      </c>
      <c r="Y67" s="129">
        <f>W67/X67</f>
        <v>0.55674386642670892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1108.0000000000002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0.99999999999999978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888.00856414453108</v>
      </c>
      <c r="T75" s="216">
        <f t="shared" si="4"/>
        <v>0</v>
      </c>
      <c r="U75" s="216">
        <f t="shared" si="4"/>
        <v>673.83323760342739</v>
      </c>
      <c r="V75" s="216">
        <f t="shared" si="4"/>
        <v>488.15819825204147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241.27143942572192</v>
      </c>
      <c r="U76" s="216">
        <f t="shared" si="4"/>
        <v>772.76459437051619</v>
      </c>
      <c r="V76" s="216">
        <f t="shared" si="4"/>
        <v>1035.9639662037619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430.44107132182563</v>
      </c>
      <c r="T77" s="216">
        <f t="shared" si="4"/>
        <v>557.45206318460635</v>
      </c>
      <c r="U77" s="216">
        <f t="shared" si="4"/>
        <v>66.106865493568051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458.26059504156723</v>
      </c>
      <c r="T78" s="216">
        <f t="shared" si="4"/>
        <v>593.07207994015369</v>
      </c>
      <c r="U78" s="216">
        <f t="shared" si="4"/>
        <v>0</v>
      </c>
      <c r="V78" s="216">
        <f t="shared" si="4"/>
        <v>56.667325018279165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1776.7102305079241</v>
      </c>
      <c r="T80" s="165">
        <f>SUM(T75:T78)</f>
        <v>1391.7955825504819</v>
      </c>
      <c r="U80" s="165">
        <f>SUM(U75:U78)</f>
        <v>1512.7046974675116</v>
      </c>
      <c r="V80" s="165">
        <f>SUM(V75:V78)</f>
        <v>1580.7894894740825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1.153817862248673</v>
      </c>
      <c r="T81" s="120">
        <f>T79/T80</f>
        <v>1.4729174497330642</v>
      </c>
      <c r="U81" s="120">
        <f>U79/U80</f>
        <v>0.6967652059020838</v>
      </c>
      <c r="V81" s="120">
        <f>V79/V80</f>
        <v>0.70091559146728877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1024.6001431397565</v>
      </c>
      <c r="T86" s="131">
        <f t="shared" si="5"/>
        <v>0</v>
      </c>
      <c r="U86" s="131">
        <f t="shared" si="5"/>
        <v>469.50355454241986</v>
      </c>
      <c r="V86" s="131">
        <f t="shared" si="5"/>
        <v>342.15769225743566</v>
      </c>
      <c r="W86" s="165">
        <f>W75</f>
        <v>2050</v>
      </c>
      <c r="X86" s="165">
        <f>SUM(S86:V86)</f>
        <v>1836.2613899396119</v>
      </c>
      <c r="Y86" s="129">
        <f>W86/X86</f>
        <v>1.1163987933479433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355.37291325235981</v>
      </c>
      <c r="U87" s="131">
        <f t="shared" si="5"/>
        <v>538.435481710413</v>
      </c>
      <c r="V87" s="131">
        <f t="shared" si="5"/>
        <v>726.12329611050814</v>
      </c>
      <c r="W87" s="165">
        <f>W76</f>
        <v>2050</v>
      </c>
      <c r="X87" s="165">
        <f>SUM(S87:V87)</f>
        <v>1619.9316910732809</v>
      </c>
      <c r="Y87" s="129">
        <f>W87/X87</f>
        <v>1.2654854592305547</v>
      </c>
    </row>
    <row r="88" spans="17:25" ht="15.6" x14ac:dyDescent="0.3">
      <c r="Q88" s="128"/>
      <c r="R88" s="131">
        <v>3</v>
      </c>
      <c r="S88" s="131">
        <f t="shared" si="5"/>
        <v>496.65059673657743</v>
      </c>
      <c r="T88" s="131">
        <f t="shared" si="5"/>
        <v>821.08087125430529</v>
      </c>
      <c r="U88" s="131">
        <f t="shared" si="5"/>
        <v>46.0609637471673</v>
      </c>
      <c r="V88" s="131">
        <f t="shared" si="5"/>
        <v>0</v>
      </c>
      <c r="W88" s="165">
        <f>W77</f>
        <v>1054</v>
      </c>
      <c r="X88" s="165">
        <f>SUM(S88:V88)</f>
        <v>1363.79243173805</v>
      </c>
      <c r="Y88" s="129">
        <f>W88/X88</f>
        <v>0.77284488128208551</v>
      </c>
    </row>
    <row r="89" spans="17:25" ht="15.6" x14ac:dyDescent="0.3">
      <c r="Q89" s="128"/>
      <c r="R89" s="131">
        <v>4</v>
      </c>
      <c r="S89" s="131">
        <f t="shared" si="5"/>
        <v>528.74926012366598</v>
      </c>
      <c r="T89" s="131">
        <f t="shared" si="5"/>
        <v>873.54621549333513</v>
      </c>
      <c r="U89" s="131">
        <f t="shared" si="5"/>
        <v>0</v>
      </c>
      <c r="V89" s="131">
        <f t="shared" si="5"/>
        <v>39.71901163205623</v>
      </c>
      <c r="W89" s="165">
        <f>W78</f>
        <v>1108</v>
      </c>
      <c r="X89" s="165">
        <f>SUM(S89:V89)</f>
        <v>1442.0144872490573</v>
      </c>
      <c r="Y89" s="129">
        <f>W89/X89</f>
        <v>0.76836953428515176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2050.0000000000005</v>
      </c>
      <c r="U91" s="165">
        <f>SUM(U86:U89)</f>
        <v>1054.0000000000002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0.99999999999999978</v>
      </c>
      <c r="U92" s="120">
        <f>U90/U91</f>
        <v>0.99999999999999978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1143.8623634653541</v>
      </c>
      <c r="T97" s="131">
        <f t="shared" si="6"/>
        <v>0</v>
      </c>
      <c r="U97" s="131">
        <f t="shared" si="6"/>
        <v>524.15320176372779</v>
      </c>
      <c r="V97" s="131">
        <f t="shared" si="6"/>
        <v>381.98443477091809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449.71925432526263</v>
      </c>
      <c r="U98" s="131">
        <f t="shared" si="6"/>
        <v>681.38227283832691</v>
      </c>
      <c r="V98" s="131">
        <f t="shared" si="6"/>
        <v>918.89847283641041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383.83387147355711</v>
      </c>
      <c r="T99" s="131">
        <f t="shared" si="6"/>
        <v>634.56814846752491</v>
      </c>
      <c r="U99" s="131">
        <f t="shared" si="6"/>
        <v>35.597980058917955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406.27482275483976</v>
      </c>
      <c r="T100" s="131">
        <f t="shared" si="6"/>
        <v>671.20629877517069</v>
      </c>
      <c r="U100" s="131">
        <f t="shared" si="6"/>
        <v>0</v>
      </c>
      <c r="V100" s="131">
        <f t="shared" si="6"/>
        <v>30.51887846998957</v>
      </c>
      <c r="W100" s="165">
        <f>W89</f>
        <v>1108</v>
      </c>
      <c r="X100" s="165">
        <f>SUM(S100:V100)</f>
        <v>1108.0000000000002</v>
      </c>
      <c r="Y100" s="129">
        <f>W100/X100</f>
        <v>0.99999999999999978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1933.9710576937509</v>
      </c>
      <c r="T102" s="165">
        <f>SUM(T97:T100)</f>
        <v>1755.4937015679584</v>
      </c>
      <c r="U102" s="165">
        <f>SUM(U97:U100)</f>
        <v>1241.1334546609728</v>
      </c>
      <c r="V102" s="165">
        <f>SUM(V97:V100)</f>
        <v>1331.4017860773181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1.0599951803025496</v>
      </c>
      <c r="T103" s="120">
        <f>T101/T102</f>
        <v>1.1677626631009823</v>
      </c>
      <c r="U103" s="120">
        <f>U101/U102</f>
        <v>0.84922374466806227</v>
      </c>
      <c r="V103" s="120">
        <f>V101/V102</f>
        <v>0.83220558330815952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1212.4885922027586</v>
      </c>
      <c r="T108" s="131">
        <f t="shared" ref="T108:V108" si="7">T97*T$103</f>
        <v>0</v>
      </c>
      <c r="U108" s="131">
        <f t="shared" si="7"/>
        <v>445.1233447815473</v>
      </c>
      <c r="V108" s="131">
        <f t="shared" si="7"/>
        <v>317.88957935316949</v>
      </c>
      <c r="W108" s="165">
        <f>W97</f>
        <v>2050</v>
      </c>
      <c r="X108" s="165">
        <f>SUM(S108:V108)</f>
        <v>1975.5015163374753</v>
      </c>
      <c r="Y108" s="129">
        <f>W108/X108</f>
        <v>1.0377111751352348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525.16535407865661</v>
      </c>
      <c r="U109" s="131">
        <f t="shared" si="8"/>
        <v>578.64600529019924</v>
      </c>
      <c r="V109" s="131">
        <f t="shared" si="8"/>
        <v>764.7124395878019</v>
      </c>
      <c r="W109" s="165">
        <f>W98</f>
        <v>2050</v>
      </c>
      <c r="X109" s="165">
        <f>SUM(S109:V109)</f>
        <v>1868.5237989566576</v>
      </c>
      <c r="Y109" s="129">
        <f>W109/X109</f>
        <v>1.0971227667234822</v>
      </c>
    </row>
    <row r="110" spans="17:25" ht="15.6" x14ac:dyDescent="0.3">
      <c r="Q110" s="70"/>
      <c r="R110" s="131">
        <v>3</v>
      </c>
      <c r="S110" s="131">
        <f t="shared" ref="S110:V110" si="9">S99*S$103</f>
        <v>406.86205379883882</v>
      </c>
      <c r="T110" s="131">
        <f t="shared" si="9"/>
        <v>741.02499097349641</v>
      </c>
      <c r="U110" s="131">
        <f t="shared" si="9"/>
        <v>30.230649928253314</v>
      </c>
      <c r="V110" s="131">
        <f t="shared" si="9"/>
        <v>0</v>
      </c>
      <c r="W110" s="165">
        <f>W99</f>
        <v>1054</v>
      </c>
      <c r="X110" s="165">
        <f>SUM(S110:V110)</f>
        <v>1178.1176947005886</v>
      </c>
      <c r="Y110" s="129">
        <f>W110/X110</f>
        <v>0.89464745733054085</v>
      </c>
    </row>
    <row r="111" spans="17:25" ht="15.6" x14ac:dyDescent="0.3">
      <c r="Q111" s="70"/>
      <c r="R111" s="131">
        <v>4</v>
      </c>
      <c r="S111" s="131">
        <f t="shared" ref="S111:V111" si="10">S100*S$103</f>
        <v>430.64935399840272</v>
      </c>
      <c r="T111" s="131">
        <f t="shared" si="10"/>
        <v>783.80965494784698</v>
      </c>
      <c r="U111" s="131">
        <f t="shared" si="10"/>
        <v>0</v>
      </c>
      <c r="V111" s="131">
        <f t="shared" si="10"/>
        <v>25.397981059028503</v>
      </c>
      <c r="W111" s="165">
        <f>W100</f>
        <v>1108</v>
      </c>
      <c r="X111" s="165">
        <f>SUM(S111:V111)</f>
        <v>1239.8569900052782</v>
      </c>
      <c r="Y111" s="129">
        <f>W111/X111</f>
        <v>0.89365145249153544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14.456743806612769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2.669757079657328E-11</v>
      </c>
      <c r="H7" s="132">
        <f>'Trip Length Frequency'!V44</f>
        <v>1.8609645087224315E-11</v>
      </c>
      <c r="I7" s="120">
        <f>SUMPRODUCT(E18:H18,E7:H7)</f>
        <v>6.0746936299965271E-8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2.669757079657328E-11</v>
      </c>
      <c r="R7" s="132">
        <f t="shared" si="0"/>
        <v>1.8609645087224315E-11</v>
      </c>
      <c r="S7" s="120">
        <f>SUMPRODUCT(O18:R18,O7:R7)</f>
        <v>9.1625624127293132E-8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2.669757079657328E-11</v>
      </c>
      <c r="AB7" s="132">
        <f t="shared" si="1"/>
        <v>1.8609645087224315E-11</v>
      </c>
      <c r="AC7" s="120">
        <f>SUMPRODUCT(Y18:AB18,Y7:AB7)</f>
        <v>9.1625624127293132E-8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2.669757079657328E-11</v>
      </c>
      <c r="AL7" s="132">
        <f t="shared" si="2"/>
        <v>1.8609645087224315E-11</v>
      </c>
      <c r="AM7" s="120">
        <f>SUMPRODUCT(AI18:AL18,AI7:AL7)</f>
        <v>1.0380485142169826E-7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2.669757079657328E-11</v>
      </c>
      <c r="AV7" s="132">
        <f t="shared" si="3"/>
        <v>1.8609645087224315E-11</v>
      </c>
      <c r="AW7" s="120">
        <f>SUMPRODUCT(AS18:AV18,AS7:AV7)</f>
        <v>1.1059182341009392E-7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2.669757079657328E-11</v>
      </c>
      <c r="BF7" s="132">
        <f t="shared" si="4"/>
        <v>1.8609645087224315E-11</v>
      </c>
      <c r="BG7" s="120">
        <f>SUMPRODUCT(BC18:BF18,BC7:BF7)</f>
        <v>1.1789098870903109E-7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2.669757079657328E-11</v>
      </c>
      <c r="BP7" s="132">
        <f t="shared" si="5"/>
        <v>1.8609645087224315E-11</v>
      </c>
      <c r="BQ7" s="120">
        <f>SUMPRODUCT(BM18:BP18,BM7:BP7)</f>
        <v>1.3335138129317663E-7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3.0391463178572063E-11</v>
      </c>
      <c r="H8" s="132">
        <f>'Trip Length Frequency'!V45</f>
        <v>3.9201910142593131E-11</v>
      </c>
      <c r="I8" s="120">
        <f>SUMPRODUCT(E18:H18,E8:H8)</f>
        <v>8.7456528551940627E-8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3.0391463178572063E-11</v>
      </c>
      <c r="R8" s="132">
        <f t="shared" si="0"/>
        <v>3.9201910142593131E-11</v>
      </c>
      <c r="S8" s="120">
        <f>SUMPRODUCT(O18:R18,O8:R8)</f>
        <v>1.3678020934322373E-7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3.0391463178572063E-11</v>
      </c>
      <c r="AB8" s="132">
        <f t="shared" si="1"/>
        <v>3.9201910142593131E-11</v>
      </c>
      <c r="AC8" s="120">
        <f>SUMPRODUCT(Y18:AB18,Y8:AB8)</f>
        <v>1.3678020934322373E-7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3.0391463178572063E-11</v>
      </c>
      <c r="AL8" s="132">
        <f t="shared" si="2"/>
        <v>3.9201910142593131E-11</v>
      </c>
      <c r="AM8" s="120">
        <f>SUMPRODUCT(AI18:AL18,AI8:AL8)</f>
        <v>1.5501181356117804E-7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3.0391463178572063E-11</v>
      </c>
      <c r="AV8" s="132">
        <f t="shared" si="3"/>
        <v>3.9201910142593131E-11</v>
      </c>
      <c r="AW8" s="120">
        <f>SUMPRODUCT(AS18:AV18,AS8:AV8)</f>
        <v>1.651722346266229E-7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3.0391463178572063E-11</v>
      </c>
      <c r="BF8" s="132">
        <f t="shared" si="4"/>
        <v>3.9201910142593131E-11</v>
      </c>
      <c r="BG8" s="120">
        <f>SUMPRODUCT(BC18:BF18,BC8:BF8)</f>
        <v>1.7609994113467013E-7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3.0391463178572063E-11</v>
      </c>
      <c r="BP8" s="132">
        <f t="shared" si="5"/>
        <v>3.9201910142593131E-11</v>
      </c>
      <c r="BQ8" s="120">
        <f>SUMPRODUCT(BM18:BP18,BM8:BP8)</f>
        <v>1.9922252129600026E-7</v>
      </c>
      <c r="BS8" s="129"/>
    </row>
    <row r="9" spans="2:71" x14ac:dyDescent="0.3">
      <c r="C9" s="128"/>
      <c r="D9" s="4" t="s">
        <v>13</v>
      </c>
      <c r="E9" s="132">
        <f>'Trip Length Frequency'!S46</f>
        <v>6.3289493906877009E-12</v>
      </c>
      <c r="F9" s="132">
        <f>'Trip Length Frequency'!T46</f>
        <v>3.0391463178572063E-11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8.1440540039964967E-8</v>
      </c>
      <c r="K9" s="129"/>
      <c r="M9" s="128"/>
      <c r="N9" s="4" t="s">
        <v>13</v>
      </c>
      <c r="O9" s="132">
        <f t="shared" si="0"/>
        <v>6.3289493906877009E-12</v>
      </c>
      <c r="P9" s="132">
        <f t="shared" si="0"/>
        <v>3.0391463178572063E-11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7.002300296021587E-8</v>
      </c>
      <c r="U9" s="129"/>
      <c r="W9" s="128"/>
      <c r="X9" s="4" t="s">
        <v>13</v>
      </c>
      <c r="Y9" s="132">
        <f t="shared" si="1"/>
        <v>6.3289493906877009E-12</v>
      </c>
      <c r="Z9" s="132">
        <f t="shared" si="1"/>
        <v>3.0391463178572063E-11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7.002300296021587E-8</v>
      </c>
      <c r="AE9" s="129"/>
      <c r="AG9" s="128"/>
      <c r="AH9" s="4" t="s">
        <v>13</v>
      </c>
      <c r="AI9" s="132">
        <f t="shared" si="2"/>
        <v>6.3289493906877009E-12</v>
      </c>
      <c r="AJ9" s="132">
        <f t="shared" si="2"/>
        <v>3.0391463178572063E-11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7.9404606175209654E-8</v>
      </c>
      <c r="AO9" s="129"/>
      <c r="AQ9" s="128"/>
      <c r="AR9" s="4" t="s">
        <v>13</v>
      </c>
      <c r="AS9" s="132">
        <f t="shared" si="3"/>
        <v>6.3289493906877009E-12</v>
      </c>
      <c r="AT9" s="132">
        <f t="shared" si="3"/>
        <v>3.0391463178572063E-11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8.4641042716301422E-8</v>
      </c>
      <c r="AY9" s="129"/>
      <c r="BA9" s="128"/>
      <c r="BB9" s="4" t="s">
        <v>13</v>
      </c>
      <c r="BC9" s="132">
        <f t="shared" si="4"/>
        <v>6.3289493906877009E-12</v>
      </c>
      <c r="BD9" s="132">
        <f t="shared" si="4"/>
        <v>3.0391463178572063E-11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9.0278825561168603E-8</v>
      </c>
      <c r="BI9" s="129"/>
      <c r="BK9" s="128"/>
      <c r="BL9" s="4" t="s">
        <v>13</v>
      </c>
      <c r="BM9" s="132">
        <f t="shared" si="5"/>
        <v>6.3289493906877009E-12</v>
      </c>
      <c r="BN9" s="132">
        <f t="shared" si="5"/>
        <v>3.0391463178572063E-11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1.0218017130174252E-7</v>
      </c>
      <c r="BS9" s="129"/>
    </row>
    <row r="10" spans="2:71" x14ac:dyDescent="0.3">
      <c r="C10" s="128"/>
      <c r="D10" s="4" t="s">
        <v>14</v>
      </c>
      <c r="E10" s="132">
        <f>'Trip Length Frequency'!S47</f>
        <v>8.1693236335852274E-12</v>
      </c>
      <c r="F10" s="132">
        <f>'Trip Length Frequency'!T47</f>
        <v>3.9201910142593131E-11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1.0359051050726105E-7</v>
      </c>
      <c r="K10" s="129"/>
      <c r="M10" s="128"/>
      <c r="N10" s="4" t="s">
        <v>14</v>
      </c>
      <c r="O10" s="132">
        <f t="shared" si="0"/>
        <v>8.1693236335852274E-12</v>
      </c>
      <c r="P10" s="132">
        <f t="shared" si="0"/>
        <v>3.9201910142593131E-11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8.6126269817007214E-8</v>
      </c>
      <c r="U10" s="129"/>
      <c r="W10" s="128"/>
      <c r="X10" s="4" t="s">
        <v>14</v>
      </c>
      <c r="Y10" s="132">
        <f t="shared" si="1"/>
        <v>8.1693236335852274E-12</v>
      </c>
      <c r="Z10" s="132">
        <f t="shared" si="1"/>
        <v>3.9201910142593131E-11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8.6126269817007214E-8</v>
      </c>
      <c r="AE10" s="129"/>
      <c r="AG10" s="128"/>
      <c r="AH10" s="4" t="s">
        <v>14</v>
      </c>
      <c r="AI10" s="132">
        <f t="shared" si="2"/>
        <v>8.1693236335852274E-12</v>
      </c>
      <c r="AJ10" s="132">
        <f t="shared" si="2"/>
        <v>3.9201910142593131E-11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9.7682842036505397E-8</v>
      </c>
      <c r="AO10" s="129"/>
      <c r="AQ10" s="128"/>
      <c r="AR10" s="4" t="s">
        <v>14</v>
      </c>
      <c r="AS10" s="132">
        <f t="shared" si="3"/>
        <v>8.1693236335852274E-12</v>
      </c>
      <c r="AT10" s="132">
        <f t="shared" si="3"/>
        <v>3.9201910142593131E-11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1.0413484692046893E-7</v>
      </c>
      <c r="AY10" s="129"/>
      <c r="BA10" s="128"/>
      <c r="BB10" s="4" t="s">
        <v>14</v>
      </c>
      <c r="BC10" s="132">
        <f t="shared" si="4"/>
        <v>8.1693236335852274E-12</v>
      </c>
      <c r="BD10" s="132">
        <f t="shared" si="4"/>
        <v>3.9201910142593131E-11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1.1108250296792648E-7</v>
      </c>
      <c r="BI10" s="129"/>
      <c r="BK10" s="128"/>
      <c r="BL10" s="4" t="s">
        <v>14</v>
      </c>
      <c r="BM10" s="132">
        <f t="shared" si="5"/>
        <v>8.1693236335852274E-12</v>
      </c>
      <c r="BN10" s="132">
        <f t="shared" si="5"/>
        <v>3.9201910142593131E-11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1.2573989158705335E-7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404.5608196979253</v>
      </c>
      <c r="F14" s="139">
        <f t="shared" si="6"/>
        <v>0</v>
      </c>
      <c r="G14" s="139">
        <f t="shared" si="6"/>
        <v>949.60247765102292</v>
      </c>
      <c r="H14" s="139">
        <f t="shared" si="6"/>
        <v>695.83670265105161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185.34638256049431</v>
      </c>
      <c r="P14" s="139">
        <f t="shared" si="7"/>
        <v>0</v>
      </c>
      <c r="Q14" s="139">
        <f t="shared" si="7"/>
        <v>1221.9658353273981</v>
      </c>
      <c r="R14" s="139">
        <f t="shared" si="7"/>
        <v>779.434333263388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197.8224154729408</v>
      </c>
      <c r="Z14" s="139">
        <f t="shared" ref="Z14:AB14" si="8">$AC14*(Z$18*Z7*1)/$AC7</f>
        <v>0</v>
      </c>
      <c r="AA14" s="139">
        <f t="shared" si="8"/>
        <v>1304.2187812377608</v>
      </c>
      <c r="AB14" s="139">
        <f t="shared" si="8"/>
        <v>831.89960536931085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211.06407925588582</v>
      </c>
      <c r="AJ14" s="139">
        <f t="shared" ref="AJ14:AL14" si="9">$AM14*(AJ$18*AJ7*1)/$AM7</f>
        <v>0</v>
      </c>
      <c r="AK14" s="139">
        <f t="shared" si="9"/>
        <v>1392.3315200120262</v>
      </c>
      <c r="AL14" s="139">
        <f t="shared" si="9"/>
        <v>888.98844069435472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225.45203785946404</v>
      </c>
      <c r="AT14" s="139">
        <f t="shared" ref="AT14:AV14" si="10">$AW14*(AT$18*AT7*1)/$AW7</f>
        <v>0</v>
      </c>
      <c r="AU14" s="139">
        <f t="shared" si="10"/>
        <v>1487.3353980552943</v>
      </c>
      <c r="AV14" s="139">
        <f t="shared" si="10"/>
        <v>950.15172888114773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240.96697147082619</v>
      </c>
      <c r="BD14" s="139">
        <f t="shared" ref="BD14:BF14" si="11">$BG14*(BD$18*BD7*1)/$BG7</f>
        <v>0</v>
      </c>
      <c r="BE14" s="139">
        <f t="shared" si="11"/>
        <v>1589.5564143201721</v>
      </c>
      <c r="BF14" s="139">
        <f t="shared" si="11"/>
        <v>1016.0120492851568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257.69757280084622</v>
      </c>
      <c r="BN14" s="139">
        <f t="shared" ref="BN14:BP14" si="12">$BQ14*(BN$18*BN7*1)/$BQ7</f>
        <v>0</v>
      </c>
      <c r="BO14" s="139">
        <f t="shared" si="12"/>
        <v>1699.5450734047242</v>
      </c>
      <c r="BP14" s="139">
        <f t="shared" si="12"/>
        <v>1086.9309332137434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281.00624104987156</v>
      </c>
      <c r="G15" s="139">
        <f t="shared" si="6"/>
        <v>750.85114373069325</v>
      </c>
      <c r="H15" s="139">
        <f t="shared" si="6"/>
        <v>1018.1426152194352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155.05278360917148</v>
      </c>
      <c r="Q15" s="139">
        <f t="shared" si="7"/>
        <v>931.82124559797705</v>
      </c>
      <c r="R15" s="139">
        <f t="shared" si="7"/>
        <v>1099.8725219441314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165.48969424508905</v>
      </c>
      <c r="AA15" s="139">
        <f t="shared" si="13"/>
        <v>994.54398325271859</v>
      </c>
      <c r="AB15" s="139">
        <f t="shared" si="13"/>
        <v>1173.9071245822049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176.93371682868528</v>
      </c>
      <c r="AK15" s="139">
        <f t="shared" si="14"/>
        <v>1061.3909282069505</v>
      </c>
      <c r="AL15" s="139">
        <f t="shared" si="14"/>
        <v>1254.0593949266311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189.16669976807586</v>
      </c>
      <c r="AU15" s="139">
        <f t="shared" si="15"/>
        <v>1133.6389285423404</v>
      </c>
      <c r="AV15" s="139">
        <f t="shared" si="15"/>
        <v>1340.1335364854897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202.35172412154685</v>
      </c>
      <c r="BE15" s="139">
        <f t="shared" si="16"/>
        <v>1211.3710980402775</v>
      </c>
      <c r="BF15" s="139">
        <f t="shared" si="16"/>
        <v>1432.8126129143307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216.5632386941881</v>
      </c>
      <c r="BO15" s="139">
        <f t="shared" si="17"/>
        <v>1295.0055689504477</v>
      </c>
      <c r="BP15" s="139">
        <f t="shared" si="17"/>
        <v>1532.6047717746778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167.91343649917181</v>
      </c>
      <c r="F16" s="139">
        <f t="shared" si="6"/>
        <v>806.31629478041589</v>
      </c>
      <c r="G16" s="139">
        <f t="shared" si="6"/>
        <v>79.770268720412417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133.59239479306072</v>
      </c>
      <c r="P16" s="139">
        <f t="shared" si="7"/>
        <v>801.13091840471407</v>
      </c>
      <c r="Q16" s="139">
        <f t="shared" si="7"/>
        <v>178.26015147113722</v>
      </c>
      <c r="R16" s="139">
        <f t="shared" si="7"/>
        <v>0</v>
      </c>
      <c r="S16" s="120">
        <v>1112.9834646689119</v>
      </c>
      <c r="T16" s="165">
        <f>SUM(O16:R16)</f>
        <v>1112.9834646689121</v>
      </c>
      <c r="U16" s="129">
        <f>S16/T16</f>
        <v>0.99999999999999978</v>
      </c>
      <c r="W16" s="128"/>
      <c r="X16" s="4" t="s">
        <v>13</v>
      </c>
      <c r="Y16" s="139">
        <f t="shared" ref="Y16:AB16" si="18">$AC16*(Y$18*Y9*1)/$AC9</f>
        <v>141.20008634095751</v>
      </c>
      <c r="Z16" s="139">
        <f t="shared" si="18"/>
        <v>846.75295344755716</v>
      </c>
      <c r="AA16" s="139">
        <f t="shared" si="18"/>
        <v>188.4115395780313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149.10377711107975</v>
      </c>
      <c r="AJ16" s="139">
        <f t="shared" si="19"/>
        <v>896.29722363377505</v>
      </c>
      <c r="AK16" s="139">
        <f t="shared" si="19"/>
        <v>199.07400749113202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157.75141879714297</v>
      </c>
      <c r="AT16" s="139">
        <f t="shared" si="20"/>
        <v>949.28760040308225</v>
      </c>
      <c r="AU16" s="139">
        <f t="shared" si="20"/>
        <v>210.63261007376661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167.05423100295351</v>
      </c>
      <c r="BD16" s="139">
        <f t="shared" si="21"/>
        <v>1006.2489881348602</v>
      </c>
      <c r="BE16" s="139">
        <f t="shared" si="21"/>
        <v>223.03524247409607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177.06200743473184</v>
      </c>
      <c r="BN16" s="139">
        <f t="shared" si="22"/>
        <v>1067.4823263029114</v>
      </c>
      <c r="BO16" s="139">
        <f t="shared" si="22"/>
        <v>236.34440691804636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179.12646255396959</v>
      </c>
      <c r="F17" s="139">
        <f t="shared" si="6"/>
        <v>859.56926229883447</v>
      </c>
      <c r="G17" s="139">
        <f t="shared" si="6"/>
        <v>0</v>
      </c>
      <c r="H17" s="139">
        <f t="shared" si="6"/>
        <v>69.304275147195995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147.72426210200985</v>
      </c>
      <c r="P17" s="139">
        <f t="shared" si="7"/>
        <v>885.26792297521888</v>
      </c>
      <c r="Q17" s="139">
        <f t="shared" si="7"/>
        <v>0</v>
      </c>
      <c r="R17" s="139">
        <f t="shared" si="7"/>
        <v>139.74105302850194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156.49849292535973</v>
      </c>
      <c r="Z17" s="139">
        <f t="shared" si="23"/>
        <v>937.84929983346512</v>
      </c>
      <c r="AA17" s="139">
        <f t="shared" si="23"/>
        <v>0</v>
      </c>
      <c r="AB17" s="139">
        <f t="shared" si="23"/>
        <v>148.04111313591588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165.60876909902765</v>
      </c>
      <c r="AJ17" s="139">
        <f t="shared" si="24"/>
        <v>994.82771595709414</v>
      </c>
      <c r="AK17" s="139">
        <f t="shared" si="24"/>
        <v>0</v>
      </c>
      <c r="AL17" s="139">
        <f t="shared" si="24"/>
        <v>156.90684145626298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175.59541744758894</v>
      </c>
      <c r="AT17" s="139">
        <f t="shared" si="25"/>
        <v>1055.9390551700917</v>
      </c>
      <c r="AU17" s="139">
        <f t="shared" si="25"/>
        <v>0</v>
      </c>
      <c r="AV17" s="139">
        <f t="shared" si="25"/>
        <v>166.46722500613856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186.35006616279617</v>
      </c>
      <c r="BD17" s="139">
        <f t="shared" si="26"/>
        <v>1121.7050352878287</v>
      </c>
      <c r="BE17" s="139">
        <f t="shared" si="26"/>
        <v>0</v>
      </c>
      <c r="BF17" s="139">
        <f t="shared" si="26"/>
        <v>176.74521082855762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197.93175617700331</v>
      </c>
      <c r="BN17" s="139">
        <f t="shared" si="27"/>
        <v>1192.4822647782876</v>
      </c>
      <c r="BO17" s="139">
        <f t="shared" si="27"/>
        <v>0</v>
      </c>
      <c r="BP17" s="139">
        <f t="shared" si="27"/>
        <v>187.79492991638134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751.60071875106678</v>
      </c>
      <c r="F19" s="165">
        <f>SUM(F14:F17)</f>
        <v>1946.891798129122</v>
      </c>
      <c r="G19" s="165">
        <f>SUM(G14:G17)</f>
        <v>1780.2238901021285</v>
      </c>
      <c r="H19" s="165">
        <f>SUM(H14:H17)</f>
        <v>1783.2835930176827</v>
      </c>
      <c r="K19" s="129"/>
      <c r="M19" s="128"/>
      <c r="N19" s="120" t="s">
        <v>195</v>
      </c>
      <c r="O19" s="165">
        <f>SUM(O14:O17)</f>
        <v>466.66303945556484</v>
      </c>
      <c r="P19" s="165">
        <f>SUM(P14:P17)</f>
        <v>1841.4516249891044</v>
      </c>
      <c r="Q19" s="165">
        <f>SUM(Q14:Q17)</f>
        <v>2332.0472323965123</v>
      </c>
      <c r="R19" s="165">
        <f>SUM(R14:R17)</f>
        <v>2019.0479082360214</v>
      </c>
      <c r="U19" s="129"/>
      <c r="W19" s="128"/>
      <c r="X19" s="120" t="s">
        <v>195</v>
      </c>
      <c r="Y19" s="165">
        <f>SUM(Y14:Y17)</f>
        <v>495.52099473925807</v>
      </c>
      <c r="Z19" s="165">
        <f>SUM(Z14:Z17)</f>
        <v>1950.0919475261112</v>
      </c>
      <c r="AA19" s="165">
        <f>SUM(AA14:AA17)</f>
        <v>2487.174304068511</v>
      </c>
      <c r="AB19" s="165">
        <f>SUM(AB14:AB17)</f>
        <v>2153.8478430874316</v>
      </c>
      <c r="AE19" s="129"/>
      <c r="AG19" s="128"/>
      <c r="AH19" s="120" t="s">
        <v>195</v>
      </c>
      <c r="AI19" s="165">
        <f>SUM(AI14:AI17)</f>
        <v>525.77662546599322</v>
      </c>
      <c r="AJ19" s="165">
        <f>SUM(AJ14:AJ17)</f>
        <v>2068.0586564195546</v>
      </c>
      <c r="AK19" s="165">
        <f>SUM(AK14:AK17)</f>
        <v>2652.7964557101086</v>
      </c>
      <c r="AL19" s="165">
        <f>SUM(AL14:AL17)</f>
        <v>2299.954677077249</v>
      </c>
      <c r="AO19" s="129"/>
      <c r="AQ19" s="128"/>
      <c r="AR19" s="120" t="s">
        <v>195</v>
      </c>
      <c r="AS19" s="165">
        <f>SUM(AS14:AS17)</f>
        <v>558.79887410419599</v>
      </c>
      <c r="AT19" s="165">
        <f>SUM(AT14:AT17)</f>
        <v>2194.3933553412498</v>
      </c>
      <c r="AU19" s="165">
        <f>SUM(AU14:AU17)</f>
        <v>2831.6069366714014</v>
      </c>
      <c r="AV19" s="165">
        <f>SUM(AV14:AV17)</f>
        <v>2456.7524903727758</v>
      </c>
      <c r="AY19" s="129"/>
      <c r="BA19" s="128"/>
      <c r="BB19" s="120" t="s">
        <v>195</v>
      </c>
      <c r="BC19" s="165">
        <f>SUM(BC14:BC17)</f>
        <v>594.37126863657591</v>
      </c>
      <c r="BD19" s="165">
        <f>SUM(BD14:BD17)</f>
        <v>2330.3057475442356</v>
      </c>
      <c r="BE19" s="165">
        <f>SUM(BE14:BE17)</f>
        <v>3023.9627548345452</v>
      </c>
      <c r="BF19" s="165">
        <f>SUM(BF14:BF17)</f>
        <v>2625.5698730280451</v>
      </c>
      <c r="BI19" s="129"/>
      <c r="BK19" s="128"/>
      <c r="BL19" s="120" t="s">
        <v>195</v>
      </c>
      <c r="BM19" s="165">
        <f>SUM(BM14:BM17)</f>
        <v>632.69133641258134</v>
      </c>
      <c r="BN19" s="165">
        <f>SUM(BN14:BN17)</f>
        <v>2476.5278297753871</v>
      </c>
      <c r="BO19" s="165">
        <f>SUM(BO14:BO17)</f>
        <v>3230.8950492732183</v>
      </c>
      <c r="BP19" s="165">
        <f>SUM(BP14:BP17)</f>
        <v>2807.330634904803</v>
      </c>
      <c r="BS19" s="129"/>
    </row>
    <row r="20" spans="3:71" x14ac:dyDescent="0.3">
      <c r="C20" s="128"/>
      <c r="D20" s="120" t="s">
        <v>194</v>
      </c>
      <c r="E20" s="120">
        <f>E18/E19</f>
        <v>2.7275120271391975</v>
      </c>
      <c r="F20" s="120">
        <f>F18/F19</f>
        <v>1.052960417199333</v>
      </c>
      <c r="G20" s="120">
        <f>G18/G19</f>
        <v>0.59206036154224051</v>
      </c>
      <c r="H20" s="120">
        <f>H18/H19</f>
        <v>0.62132574108700012</v>
      </c>
      <c r="K20" s="129"/>
      <c r="M20" s="128"/>
      <c r="N20" s="120" t="s">
        <v>194</v>
      </c>
      <c r="O20" s="120">
        <f>O18/O19</f>
        <v>2.8457629867394028</v>
      </c>
      <c r="P20" s="120">
        <f>P18/P19</f>
        <v>0.90062415081583003</v>
      </c>
      <c r="Q20" s="120">
        <f>Q18/Q19</f>
        <v>0.82237229401354395</v>
      </c>
      <c r="R20" s="120">
        <f>R18/R19</f>
        <v>0.86918718207651458</v>
      </c>
      <c r="U20" s="129"/>
      <c r="W20" s="128"/>
      <c r="X20" s="120" t="s">
        <v>194</v>
      </c>
      <c r="Y20" s="120">
        <f>Y18/Y19</f>
        <v>2.680032569882842</v>
      </c>
      <c r="Z20" s="120">
        <f>Z18/Z19</f>
        <v>0.85045005602333845</v>
      </c>
      <c r="AA20" s="120">
        <f>AA18/AA19</f>
        <v>0.77108026933082552</v>
      </c>
      <c r="AB20" s="120">
        <f>AB18/AB19</f>
        <v>0.81478855039339493</v>
      </c>
      <c r="AE20" s="129"/>
      <c r="AG20" s="128"/>
      <c r="AH20" s="120" t="s">
        <v>194</v>
      </c>
      <c r="AI20" s="120">
        <f>AI18/AI19</f>
        <v>2.8590073001043561</v>
      </c>
      <c r="AJ20" s="120">
        <f>AJ18/AJ19</f>
        <v>0.90990720902533873</v>
      </c>
      <c r="AK20" s="120">
        <f>AK18/AK19</f>
        <v>0.81878460632228611</v>
      </c>
      <c r="AL20" s="120">
        <f>AL18/AL19</f>
        <v>0.86505044741340631</v>
      </c>
      <c r="AO20" s="129"/>
      <c r="AQ20" s="128"/>
      <c r="AR20" s="120" t="s">
        <v>194</v>
      </c>
      <c r="AS20" s="120">
        <f>AS18/AS19</f>
        <v>2.8652329594871095</v>
      </c>
      <c r="AT20" s="120">
        <f>AT18/AT19</f>
        <v>0.91433538802861192</v>
      </c>
      <c r="AU20" s="120">
        <f>AU18/AU19</f>
        <v>0.8170826209856723</v>
      </c>
      <c r="AV20" s="120">
        <f>AV18/AV19</f>
        <v>0.86308832311399253</v>
      </c>
      <c r="AY20" s="129"/>
      <c r="BA20" s="128"/>
      <c r="BB20" s="120" t="s">
        <v>194</v>
      </c>
      <c r="BC20" s="120">
        <f>BC18/BC19</f>
        <v>2.8711987011078151</v>
      </c>
      <c r="BD20" s="120">
        <f>BD18/BD19</f>
        <v>0.91862051692067981</v>
      </c>
      <c r="BE20" s="120">
        <f>BE18/BE19</f>
        <v>0.81543955977683102</v>
      </c>
      <c r="BF20" s="120">
        <f>BF18/BF19</f>
        <v>0.86119441147243037</v>
      </c>
      <c r="BI20" s="129"/>
      <c r="BK20" s="128"/>
      <c r="BL20" s="120" t="s">
        <v>194</v>
      </c>
      <c r="BM20" s="120">
        <f>BM18/BM19</f>
        <v>3.051027123502648</v>
      </c>
      <c r="BN20" s="120">
        <f>BN18/BN19</f>
        <v>0.97861094015095196</v>
      </c>
      <c r="BO20" s="120">
        <f>BO18/BO19</f>
        <v>0.86311009359718416</v>
      </c>
      <c r="BP20" s="120">
        <f>BP18/BP19</f>
        <v>0.91137770310476773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1103.4445014353837</v>
      </c>
      <c r="F25" s="139">
        <f t="shared" si="28"/>
        <v>0</v>
      </c>
      <c r="G25" s="139">
        <f t="shared" si="28"/>
        <v>562.22198623947202</v>
      </c>
      <c r="H25" s="139">
        <f t="shared" si="28"/>
        <v>432.34125495019919</v>
      </c>
      <c r="I25" s="120">
        <f>I14</f>
        <v>2050</v>
      </c>
      <c r="J25" s="165">
        <f>SUM(E25:H25)</f>
        <v>2098.007742625055</v>
      </c>
      <c r="K25" s="129">
        <f>I25/J25</f>
        <v>0.97711746165198266</v>
      </c>
      <c r="M25" s="128"/>
      <c r="N25" s="4" t="s">
        <v>11</v>
      </c>
      <c r="O25" s="139">
        <f t="shared" ref="O25:R28" si="29">O14*O$20</f>
        <v>527.45187521669618</v>
      </c>
      <c r="P25" s="139">
        <f t="shared" si="29"/>
        <v>0</v>
      </c>
      <c r="Q25" s="139">
        <f t="shared" si="29"/>
        <v>1004.9108472043688</v>
      </c>
      <c r="R25" s="139">
        <f t="shared" si="29"/>
        <v>677.4743317428912</v>
      </c>
      <c r="S25" s="120">
        <f>S14</f>
        <v>2186.7465511512801</v>
      </c>
      <c r="T25" s="165">
        <f>SUM(O25:R25)</f>
        <v>2209.8370541639561</v>
      </c>
      <c r="U25" s="129">
        <f>S25/T25</f>
        <v>0.9895510381776037</v>
      </c>
      <c r="W25" s="128"/>
      <c r="X25" s="4" t="s">
        <v>11</v>
      </c>
      <c r="Y25" s="139">
        <f>Y14*Y$20</f>
        <v>530.17051652037685</v>
      </c>
      <c r="Z25" s="139">
        <f t="shared" ref="Z25:AB25" si="30">Z14*Z$20</f>
        <v>0</v>
      </c>
      <c r="AA25" s="139">
        <f t="shared" si="30"/>
        <v>1005.6573691031336</v>
      </c>
      <c r="AB25" s="139">
        <f t="shared" si="30"/>
        <v>677.8222735316981</v>
      </c>
      <c r="AC25" s="120">
        <f>AC14</f>
        <v>2333.9408020800124</v>
      </c>
      <c r="AD25" s="165">
        <f>SUM(Y25:AB25)</f>
        <v>2213.6501591552087</v>
      </c>
      <c r="AE25" s="129">
        <f>AC25/AD25</f>
        <v>1.0543404035309309</v>
      </c>
      <c r="AG25" s="128"/>
      <c r="AH25" s="4" t="s">
        <v>11</v>
      </c>
      <c r="AI25" s="139">
        <f t="shared" ref="AI25:AL28" si="31">AI14*AI$20</f>
        <v>603.43374338238198</v>
      </c>
      <c r="AJ25" s="139">
        <f t="shared" si="31"/>
        <v>0</v>
      </c>
      <c r="AK25" s="139">
        <f t="shared" si="31"/>
        <v>1140.0196154831572</v>
      </c>
      <c r="AL25" s="139">
        <f t="shared" si="31"/>
        <v>769.01984836799795</v>
      </c>
      <c r="AM25" s="120">
        <f>AM14</f>
        <v>2492.3840399622668</v>
      </c>
      <c r="AN25" s="165">
        <f>SUM(AI25:AL25)</f>
        <v>2512.4732072335369</v>
      </c>
      <c r="AO25" s="129">
        <f>AM25/AN25</f>
        <v>0.99200422626858975</v>
      </c>
      <c r="AQ25" s="128"/>
      <c r="AR25" s="4" t="s">
        <v>11</v>
      </c>
      <c r="AS25" s="139">
        <f t="shared" ref="AS25:AV28" si="32">AS14*AS$20</f>
        <v>645.97260965847204</v>
      </c>
      <c r="AT25" s="139">
        <f t="shared" si="32"/>
        <v>0</v>
      </c>
      <c r="AU25" s="139">
        <f t="shared" si="32"/>
        <v>1215.275905327788</v>
      </c>
      <c r="AV25" s="139">
        <f t="shared" si="32"/>
        <v>820.06486238389061</v>
      </c>
      <c r="AW25" s="120">
        <f>AW14</f>
        <v>2662.939164795906</v>
      </c>
      <c r="AX25" s="165">
        <f>SUM(AS25:AV25)</f>
        <v>2681.3133773701506</v>
      </c>
      <c r="AY25" s="129">
        <f>AW25/AX25</f>
        <v>0.99314730880421509</v>
      </c>
      <c r="BA25" s="128"/>
      <c r="BB25" s="4" t="s">
        <v>11</v>
      </c>
      <c r="BC25" s="139">
        <f t="shared" ref="BC25:BF28" si="33">BC14*BC$20</f>
        <v>691.86405549692006</v>
      </c>
      <c r="BD25" s="139">
        <f t="shared" si="33"/>
        <v>0</v>
      </c>
      <c r="BE25" s="139">
        <f t="shared" si="33"/>
        <v>1296.187182733679</v>
      </c>
      <c r="BF25" s="139">
        <f t="shared" si="33"/>
        <v>874.98389883302855</v>
      </c>
      <c r="BG25" s="120">
        <f>BG14</f>
        <v>2846.535435076155</v>
      </c>
      <c r="BH25" s="165">
        <f>SUM(BC25:BF25)</f>
        <v>2863.0351370636276</v>
      </c>
      <c r="BI25" s="129">
        <f>BG25/BH25</f>
        <v>0.99423698934956317</v>
      </c>
      <c r="BK25" s="128"/>
      <c r="BL25" s="4" t="s">
        <v>11</v>
      </c>
      <c r="BM25" s="139">
        <f t="shared" ref="BM25:BP28" si="34">BM14*BM$20</f>
        <v>786.24228427618004</v>
      </c>
      <c r="BN25" s="139">
        <f t="shared" si="34"/>
        <v>0</v>
      </c>
      <c r="BO25" s="139">
        <f t="shared" si="34"/>
        <v>1466.8945073789848</v>
      </c>
      <c r="BP25" s="139">
        <f t="shared" si="34"/>
        <v>990.60461734586318</v>
      </c>
      <c r="BQ25" s="120">
        <f>BQ14</f>
        <v>3044.1735794193137</v>
      </c>
      <c r="BR25" s="165">
        <f>SUM(BM25:BP25)</f>
        <v>3243.7414090010279</v>
      </c>
      <c r="BS25" s="129">
        <f>BQ25/BR25</f>
        <v>0.93847603602804608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295.88844881148907</v>
      </c>
      <c r="G26" s="139">
        <f t="shared" si="28"/>
        <v>444.54919962159903</v>
      </c>
      <c r="H26" s="139">
        <f t="shared" si="28"/>
        <v>632.59821493347204</v>
      </c>
      <c r="I26" s="120">
        <f>I15</f>
        <v>2050</v>
      </c>
      <c r="J26" s="165">
        <f>SUM(E26:H26)</f>
        <v>1373.0358633665601</v>
      </c>
      <c r="K26" s="129">
        <f>I26/J26</f>
        <v>1.4930418459526504</v>
      </c>
      <c r="M26" s="128"/>
      <c r="N26" s="4" t="s">
        <v>12</v>
      </c>
      <c r="O26" s="139">
        <f t="shared" si="29"/>
        <v>0</v>
      </c>
      <c r="P26" s="139">
        <f t="shared" si="29"/>
        <v>139.64428156964073</v>
      </c>
      <c r="Q26" s="139">
        <f t="shared" si="29"/>
        <v>766.30397535296629</v>
      </c>
      <c r="R26" s="139">
        <f t="shared" si="29"/>
        <v>955.99509799200905</v>
      </c>
      <c r="S26" s="120">
        <f>S15</f>
        <v>2186.7465511512801</v>
      </c>
      <c r="T26" s="165">
        <f>SUM(O26:R26)</f>
        <v>1861.9433549146161</v>
      </c>
      <c r="U26" s="129">
        <f>S26/T26</f>
        <v>1.1744431136314342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140.74071974202113</v>
      </c>
      <c r="AA26" s="139">
        <f t="shared" si="35"/>
        <v>766.87324246785829</v>
      </c>
      <c r="AB26" s="139">
        <f t="shared" si="35"/>
        <v>956.4860843348132</v>
      </c>
      <c r="AC26" s="120">
        <f>AC15</f>
        <v>2333.9408020800124</v>
      </c>
      <c r="AD26" s="165">
        <f>SUM(Y26:AB26)</f>
        <v>1864.1000465446928</v>
      </c>
      <c r="AE26" s="129">
        <f>AC26/AD26</f>
        <v>1.2520469630405404</v>
      </c>
      <c r="AG26" s="128"/>
      <c r="AH26" s="4" t="s">
        <v>12</v>
      </c>
      <c r="AI26" s="139">
        <f t="shared" si="31"/>
        <v>0</v>
      </c>
      <c r="AJ26" s="139">
        <f t="shared" si="31"/>
        <v>160.99326446206862</v>
      </c>
      <c r="AK26" s="139">
        <f t="shared" si="31"/>
        <v>869.05055330597384</v>
      </c>
      <c r="AL26" s="139">
        <f t="shared" si="31"/>
        <v>1084.8246406642677</v>
      </c>
      <c r="AM26" s="120">
        <f>AM15</f>
        <v>2492.3840399622668</v>
      </c>
      <c r="AN26" s="165">
        <f>SUM(AI26:AL26)</f>
        <v>2114.86845843231</v>
      </c>
      <c r="AO26" s="129">
        <f>AM26/AN26</f>
        <v>1.1785054668647326</v>
      </c>
      <c r="AQ26" s="128"/>
      <c r="AR26" s="4" t="s">
        <v>12</v>
      </c>
      <c r="AS26" s="139">
        <f t="shared" si="32"/>
        <v>0</v>
      </c>
      <c r="AT26" s="139">
        <f t="shared" si="32"/>
        <v>172.96180783453556</v>
      </c>
      <c r="AU26" s="139">
        <f t="shared" si="32"/>
        <v>926.2766669847648</v>
      </c>
      <c r="AV26" s="139">
        <f t="shared" si="32"/>
        <v>1156.6536067540858</v>
      </c>
      <c r="AW26" s="120">
        <f>AW15</f>
        <v>2662.939164795906</v>
      </c>
      <c r="AX26" s="165">
        <f>SUM(AS26:AV26)</f>
        <v>2255.8920815733863</v>
      </c>
      <c r="AY26" s="129">
        <f>AW26/AX26</f>
        <v>1.180437303072859</v>
      </c>
      <c r="BA26" s="128"/>
      <c r="BB26" s="4" t="s">
        <v>12</v>
      </c>
      <c r="BC26" s="139">
        <f t="shared" si="33"/>
        <v>0</v>
      </c>
      <c r="BD26" s="139">
        <f t="shared" si="33"/>
        <v>185.88444541232616</v>
      </c>
      <c r="BE26" s="139">
        <f t="shared" si="33"/>
        <v>987.79991491234034</v>
      </c>
      <c r="BF26" s="139">
        <f t="shared" si="33"/>
        <v>1233.9302149290322</v>
      </c>
      <c r="BG26" s="120">
        <f>BG15</f>
        <v>2846.535435076155</v>
      </c>
      <c r="BH26" s="165">
        <f>SUM(BC26:BF26)</f>
        <v>2407.6145752536986</v>
      </c>
      <c r="BI26" s="129">
        <f>BG26/BH26</f>
        <v>1.1823052843814112</v>
      </c>
      <c r="BK26" s="128"/>
      <c r="BL26" s="4" t="s">
        <v>12</v>
      </c>
      <c r="BM26" s="139">
        <f t="shared" si="34"/>
        <v>0</v>
      </c>
      <c r="BN26" s="139">
        <f t="shared" si="34"/>
        <v>211.93115462065444</v>
      </c>
      <c r="BO26" s="139">
        <f t="shared" si="34"/>
        <v>1117.7323778256957</v>
      </c>
      <c r="BP26" s="139">
        <f t="shared" si="34"/>
        <v>1396.7818166674126</v>
      </c>
      <c r="BQ26" s="120">
        <f>BQ15</f>
        <v>3044.1735794193137</v>
      </c>
      <c r="BR26" s="165">
        <f>SUM(BM26:BP26)</f>
        <v>2726.4453491137629</v>
      </c>
      <c r="BS26" s="129">
        <f>BQ26/BR26</f>
        <v>1.1165357047808895</v>
      </c>
    </row>
    <row r="27" spans="3:71" x14ac:dyDescent="0.3">
      <c r="C27" s="128"/>
      <c r="D27" s="4" t="s">
        <v>13</v>
      </c>
      <c r="E27" s="139">
        <f t="shared" si="28"/>
        <v>457.98591756976504</v>
      </c>
      <c r="F27" s="139">
        <f t="shared" si="28"/>
        <v>849.01914214660701</v>
      </c>
      <c r="G27" s="139">
        <f t="shared" si="28"/>
        <v>47.228814138929053</v>
      </c>
      <c r="H27" s="139">
        <f t="shared" si="28"/>
        <v>0</v>
      </c>
      <c r="I27" s="120">
        <f>I16</f>
        <v>1054</v>
      </c>
      <c r="J27" s="165">
        <f>SUM(E27:H27)</f>
        <v>1354.233873855301</v>
      </c>
      <c r="K27" s="129">
        <f>I27/J27</f>
        <v>0.77829983457688878</v>
      </c>
      <c r="M27" s="128"/>
      <c r="N27" s="4" t="s">
        <v>13</v>
      </c>
      <c r="O27" s="139">
        <f t="shared" si="29"/>
        <v>380.17229241196992</v>
      </c>
      <c r="P27" s="139">
        <f t="shared" si="29"/>
        <v>721.51785308055162</v>
      </c>
      <c r="Q27" s="139">
        <f t="shared" si="29"/>
        <v>146.59620969652093</v>
      </c>
      <c r="R27" s="139">
        <f t="shared" si="29"/>
        <v>0</v>
      </c>
      <c r="S27" s="120">
        <f>S16</f>
        <v>1112.9834646689119</v>
      </c>
      <c r="T27" s="165">
        <f>SUM(O27:R27)</f>
        <v>1248.2863551890423</v>
      </c>
      <c r="U27" s="129">
        <f>S27/T27</f>
        <v>0.89160909277131373</v>
      </c>
      <c r="W27" s="128"/>
      <c r="X27" s="4" t="s">
        <v>13</v>
      </c>
      <c r="Y27" s="139">
        <f t="shared" ref="Y27:AB27" si="36">Y16*Y$20</f>
        <v>378.42083026403554</v>
      </c>
      <c r="Z27" s="139">
        <f t="shared" si="36"/>
        <v>720.12109669740232</v>
      </c>
      <c r="AA27" s="139">
        <f t="shared" si="36"/>
        <v>145.28042068286388</v>
      </c>
      <c r="AB27" s="139">
        <f t="shared" si="36"/>
        <v>0</v>
      </c>
      <c r="AC27" s="120">
        <f>AC16</f>
        <v>1176.364579366546</v>
      </c>
      <c r="AD27" s="165">
        <f>SUM(Y27:AB27)</f>
        <v>1243.8223476443018</v>
      </c>
      <c r="AE27" s="129">
        <f>AC27/AD27</f>
        <v>0.94576575311939415</v>
      </c>
      <c r="AG27" s="128"/>
      <c r="AH27" s="4" t="s">
        <v>13</v>
      </c>
      <c r="AI27" s="139">
        <f t="shared" si="31"/>
        <v>426.2887872337098</v>
      </c>
      <c r="AJ27" s="139">
        <f t="shared" si="31"/>
        <v>815.54730521376814</v>
      </c>
      <c r="AK27" s="139">
        <f t="shared" si="31"/>
        <v>162.99873285262638</v>
      </c>
      <c r="AL27" s="139">
        <f t="shared" si="31"/>
        <v>0</v>
      </c>
      <c r="AM27" s="120">
        <f>AM16</f>
        <v>1244.4750082359867</v>
      </c>
      <c r="AN27" s="165">
        <f>SUM(AI27:AL27)</f>
        <v>1404.8348253001043</v>
      </c>
      <c r="AO27" s="129">
        <f>AM27/AN27</f>
        <v>0.88585147935106101</v>
      </c>
      <c r="AQ27" s="128"/>
      <c r="AR27" s="4" t="s">
        <v>13</v>
      </c>
      <c r="AS27" s="139">
        <f t="shared" si="32"/>
        <v>451.9945645434284</v>
      </c>
      <c r="AT27" s="139">
        <f t="shared" si="32"/>
        <v>867.96724646530208</v>
      </c>
      <c r="AU27" s="139">
        <f t="shared" si="32"/>
        <v>172.10424510412633</v>
      </c>
      <c r="AV27" s="139">
        <f t="shared" si="32"/>
        <v>0</v>
      </c>
      <c r="AW27" s="120">
        <f>AW16</f>
        <v>1317.6716292739918</v>
      </c>
      <c r="AX27" s="165">
        <f>SUM(AS27:AV27)</f>
        <v>1492.0660561128566</v>
      </c>
      <c r="AY27" s="129">
        <f>AW27/AX27</f>
        <v>0.88311882967621513</v>
      </c>
      <c r="BA27" s="128"/>
      <c r="BB27" s="4" t="s">
        <v>13</v>
      </c>
      <c r="BC27" s="139">
        <f t="shared" si="33"/>
        <v>479.645891070245</v>
      </c>
      <c r="BD27" s="139">
        <f t="shared" si="33"/>
        <v>924.36096563135629</v>
      </c>
      <c r="BE27" s="139">
        <f t="shared" si="33"/>
        <v>181.87175993779567</v>
      </c>
      <c r="BF27" s="139">
        <f t="shared" si="33"/>
        <v>0</v>
      </c>
      <c r="BG27" s="120">
        <f>BG16</f>
        <v>1396.3384616119097</v>
      </c>
      <c r="BH27" s="165">
        <f>SUM(BC27:BF27)</f>
        <v>1585.878616639397</v>
      </c>
      <c r="BI27" s="129">
        <f>BG27/BH27</f>
        <v>0.88048255835043798</v>
      </c>
      <c r="BK27" s="128"/>
      <c r="BL27" s="4" t="s">
        <v>13</v>
      </c>
      <c r="BM27" s="139">
        <f t="shared" si="34"/>
        <v>540.22098722519434</v>
      </c>
      <c r="BN27" s="139">
        <f t="shared" si="34"/>
        <v>1044.6498829378174</v>
      </c>
      <c r="BO27" s="139">
        <f t="shared" si="34"/>
        <v>203.99124317620598</v>
      </c>
      <c r="BP27" s="139">
        <f t="shared" si="34"/>
        <v>0</v>
      </c>
      <c r="BQ27" s="120">
        <f>BQ16</f>
        <v>1480.8887406556896</v>
      </c>
      <c r="BR27" s="165">
        <f>SUM(BM27:BP27)</f>
        <v>1788.8621133392176</v>
      </c>
      <c r="BS27" s="129">
        <f>BQ27/BR27</f>
        <v>0.82783839492880595</v>
      </c>
    </row>
    <row r="28" spans="3:71" x14ac:dyDescent="0.3">
      <c r="C28" s="128"/>
      <c r="D28" s="4" t="s">
        <v>14</v>
      </c>
      <c r="E28" s="139">
        <f t="shared" si="28"/>
        <v>488.56958099485115</v>
      </c>
      <c r="F28" s="139">
        <f t="shared" si="28"/>
        <v>905.09240904190358</v>
      </c>
      <c r="G28" s="139">
        <f t="shared" si="28"/>
        <v>0</v>
      </c>
      <c r="H28" s="139">
        <f t="shared" si="28"/>
        <v>43.060530116328913</v>
      </c>
      <c r="I28" s="120">
        <f>I17</f>
        <v>1108</v>
      </c>
      <c r="J28" s="165">
        <f>SUM(E28:H28)</f>
        <v>1436.7225201530837</v>
      </c>
      <c r="K28" s="129">
        <f>I28/J28</f>
        <v>0.7711997163390617</v>
      </c>
      <c r="M28" s="128"/>
      <c r="N28" s="4" t="s">
        <v>14</v>
      </c>
      <c r="O28" s="139">
        <f t="shared" si="29"/>
        <v>420.38823733328991</v>
      </c>
      <c r="P28" s="139">
        <f t="shared" si="29"/>
        <v>797.29367137405018</v>
      </c>
      <c r="Q28" s="139">
        <f t="shared" si="29"/>
        <v>0</v>
      </c>
      <c r="R28" s="139">
        <f t="shared" si="29"/>
        <v>121.4611321022484</v>
      </c>
      <c r="S28" s="120">
        <f>S17</f>
        <v>1172.7332381057306</v>
      </c>
      <c r="T28" s="165">
        <f>SUM(O28:R28)</f>
        <v>1339.1430408095885</v>
      </c>
      <c r="U28" s="129">
        <f>S28/T28</f>
        <v>0.87573410932766849</v>
      </c>
      <c r="W28" s="128"/>
      <c r="X28" s="4" t="s">
        <v>14</v>
      </c>
      <c r="Y28" s="139">
        <f t="shared" ref="Y28:AB28" si="37">Y17*Y$20</f>
        <v>419.42105817754361</v>
      </c>
      <c r="Z28" s="139">
        <f t="shared" si="37"/>
        <v>797.59398958481916</v>
      </c>
      <c r="AA28" s="139">
        <f t="shared" si="37"/>
        <v>0</v>
      </c>
      <c r="AB28" s="139">
        <f t="shared" si="37"/>
        <v>120.62220397063747</v>
      </c>
      <c r="AC28" s="120">
        <f>AC17</f>
        <v>1242.3889058947407</v>
      </c>
      <c r="AD28" s="165">
        <f>SUM(Y28:AB28)</f>
        <v>1337.6372517330003</v>
      </c>
      <c r="AE28" s="129">
        <f>AC28/AD28</f>
        <v>0.92879359055314969</v>
      </c>
      <c r="AG28" s="128"/>
      <c r="AH28" s="4" t="s">
        <v>14</v>
      </c>
      <c r="AI28" s="139">
        <f t="shared" si="31"/>
        <v>473.47667981541679</v>
      </c>
      <c r="AJ28" s="139">
        <f t="shared" si="31"/>
        <v>905.20091048757195</v>
      </c>
      <c r="AK28" s="139">
        <f t="shared" si="31"/>
        <v>0</v>
      </c>
      <c r="AL28" s="139">
        <f t="shared" si="31"/>
        <v>135.7323334039647</v>
      </c>
      <c r="AM28" s="120">
        <f>AM17</f>
        <v>1317.3433265123847</v>
      </c>
      <c r="AN28" s="165">
        <f>SUM(AI28:AL28)</f>
        <v>1514.4099237069536</v>
      </c>
      <c r="AO28" s="129">
        <f>AM28/AN28</f>
        <v>0.8698723548296674</v>
      </c>
      <c r="AQ28" s="128"/>
      <c r="AR28" s="4" t="s">
        <v>14</v>
      </c>
      <c r="AS28" s="139">
        <f t="shared" si="32"/>
        <v>503.12177760572968</v>
      </c>
      <c r="AT28" s="139">
        <f t="shared" si="32"/>
        <v>965.48244574351168</v>
      </c>
      <c r="AU28" s="139">
        <f t="shared" si="32"/>
        <v>0</v>
      </c>
      <c r="AV28" s="139">
        <f t="shared" si="32"/>
        <v>143.67591808398782</v>
      </c>
      <c r="AW28" s="120">
        <f>AW17</f>
        <v>1398.0016976238194</v>
      </c>
      <c r="AX28" s="165">
        <f>SUM(AS28:AV28)</f>
        <v>1612.2801414332291</v>
      </c>
      <c r="AY28" s="129">
        <f>AW28/AX28</f>
        <v>0.86709602239538353</v>
      </c>
      <c r="BA28" s="128"/>
      <c r="BB28" s="4" t="s">
        <v>14</v>
      </c>
      <c r="BC28" s="139">
        <f t="shared" si="33"/>
        <v>535.0480679179758</v>
      </c>
      <c r="BD28" s="139">
        <f t="shared" si="33"/>
        <v>1030.4212593486345</v>
      </c>
      <c r="BE28" s="139">
        <f t="shared" si="33"/>
        <v>0</v>
      </c>
      <c r="BF28" s="139">
        <f t="shared" si="33"/>
        <v>152.21198782007031</v>
      </c>
      <c r="BG28" s="120">
        <f>BG17</f>
        <v>1484.8003122791824</v>
      </c>
      <c r="BH28" s="165">
        <f>SUM(BC28:BF28)</f>
        <v>1717.6813150866808</v>
      </c>
      <c r="BI28" s="129">
        <f>BG28/BH28</f>
        <v>0.8644212981988767</v>
      </c>
      <c r="BK28" s="128"/>
      <c r="BL28" s="4" t="s">
        <v>14</v>
      </c>
      <c r="BM28" s="139">
        <f t="shared" si="34"/>
        <v>603.89515669854984</v>
      </c>
      <c r="BN28" s="139">
        <f t="shared" si="34"/>
        <v>1166.9761902480163</v>
      </c>
      <c r="BO28" s="139">
        <f t="shared" si="34"/>
        <v>0</v>
      </c>
      <c r="BP28" s="139">
        <f t="shared" si="34"/>
        <v>171.15211188191245</v>
      </c>
      <c r="BQ28" s="120">
        <f>BQ17</f>
        <v>1578.2089508716722</v>
      </c>
      <c r="BR28" s="165">
        <f>SUM(BM28:BP28)</f>
        <v>1942.0234588284784</v>
      </c>
      <c r="BS28" s="129">
        <f>BQ28/BR28</f>
        <v>0.8126621456075116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2049.9999999999995</v>
      </c>
      <c r="G30" s="165">
        <f>SUM(G25:G28)</f>
        <v>1054</v>
      </c>
      <c r="H30" s="165">
        <f>SUM(H25:H28)</f>
        <v>1108.0000000000002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2558.5385458951882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1.0000000000000002</v>
      </c>
      <c r="G31" s="120">
        <f>G29/G30</f>
        <v>1</v>
      </c>
      <c r="H31" s="120">
        <f>H29/H30</f>
        <v>0.99999999999999978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1.0000000000000002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1.0000000000000002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1078.1948903163795</v>
      </c>
      <c r="F36" s="139">
        <f t="shared" si="38"/>
        <v>0</v>
      </c>
      <c r="G36" s="139">
        <f t="shared" si="38"/>
        <v>549.35692007924877</v>
      </c>
      <c r="H36" s="139">
        <f t="shared" si="38"/>
        <v>422.44818960437129</v>
      </c>
      <c r="I36" s="120">
        <f>I25</f>
        <v>2050</v>
      </c>
      <c r="J36" s="165">
        <f>SUM(E36:H36)</f>
        <v>2049.9999999999995</v>
      </c>
      <c r="K36" s="129">
        <f>I36/J36</f>
        <v>1.0000000000000002</v>
      </c>
      <c r="M36" s="128"/>
      <c r="N36" s="4" t="s">
        <v>11</v>
      </c>
      <c r="O36" s="139">
        <f>O25*$U25</f>
        <v>521.94055070940556</v>
      </c>
      <c r="P36" s="139">
        <f t="shared" ref="P36:R36" si="39">P25*$U25</f>
        <v>0</v>
      </c>
      <c r="Q36" s="139">
        <f t="shared" si="39"/>
        <v>994.41057212701844</v>
      </c>
      <c r="R36" s="139">
        <f t="shared" si="39"/>
        <v>670.3954283148563</v>
      </c>
      <c r="S36" s="120">
        <f>S25</f>
        <v>2186.7465511512801</v>
      </c>
      <c r="T36" s="165">
        <f>SUM(O36:R36)</f>
        <v>2186.7465511512805</v>
      </c>
      <c r="U36" s="129">
        <f>S36/T36</f>
        <v>0.99999999999999978</v>
      </c>
      <c r="W36" s="128"/>
      <c r="X36" s="4" t="s">
        <v>11</v>
      </c>
      <c r="Y36" s="139">
        <f>Y25*$AE25</f>
        <v>558.98019632829619</v>
      </c>
      <c r="Z36" s="139">
        <f t="shared" ref="Z36:AB36" si="40">Z25*$AE25</f>
        <v>0</v>
      </c>
      <c r="AA36" s="139">
        <f t="shared" si="40"/>
        <v>1060.3051963540522</v>
      </c>
      <c r="AB36" s="139">
        <f t="shared" si="40"/>
        <v>714.65540939766368</v>
      </c>
      <c r="AC36" s="120">
        <f>AC25</f>
        <v>2333.9408020800124</v>
      </c>
      <c r="AD36" s="165">
        <f>SUM(Y36:AB36)</f>
        <v>2333.940802080012</v>
      </c>
      <c r="AE36" s="129">
        <f>AC36/AD36</f>
        <v>1.0000000000000002</v>
      </c>
      <c r="AG36" s="128"/>
      <c r="AH36" s="4" t="s">
        <v>11</v>
      </c>
      <c r="AI36" s="139">
        <f>AI25*$AO25</f>
        <v>598.60882370839852</v>
      </c>
      <c r="AJ36" s="139">
        <f t="shared" ref="AJ36:AL36" si="41">AJ25*$AO25</f>
        <v>0</v>
      </c>
      <c r="AK36" s="139">
        <f t="shared" si="41"/>
        <v>1130.9042765883846</v>
      </c>
      <c r="AL36" s="139">
        <f t="shared" si="41"/>
        <v>762.870939665484</v>
      </c>
      <c r="AM36" s="120">
        <f>AM25</f>
        <v>2492.3840399622668</v>
      </c>
      <c r="AN36" s="165">
        <f>SUM(AI36:AL36)</f>
        <v>2492.3840399622673</v>
      </c>
      <c r="AO36" s="129">
        <f>AM36/AN36</f>
        <v>0.99999999999999978</v>
      </c>
      <c r="AQ36" s="128"/>
      <c r="AR36" s="4" t="s">
        <v>11</v>
      </c>
      <c r="AS36" s="139">
        <f>AS25*$AY25</f>
        <v>641.54595884354717</v>
      </c>
      <c r="AT36" s="139">
        <f t="shared" ref="AT36:AV36" si="42">AT25*$AY25</f>
        <v>0</v>
      </c>
      <c r="AU36" s="139">
        <f t="shared" si="42"/>
        <v>1206.9479948308988</v>
      </c>
      <c r="AV36" s="139">
        <f t="shared" si="42"/>
        <v>814.44521112145992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687.87683557643686</v>
      </c>
      <c r="BD36" s="139">
        <f t="shared" ref="BD36:BF36" si="43">BD25*$BI25</f>
        <v>0</v>
      </c>
      <c r="BE36" s="139">
        <f t="shared" si="43"/>
        <v>1288.7172421946252</v>
      </c>
      <c r="BF36" s="139">
        <f t="shared" si="43"/>
        <v>869.94135730509311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737.86954230514561</v>
      </c>
      <c r="BN36" s="139">
        <f t="shared" ref="BN36:BP36" si="44">BN25*$BS25</f>
        <v>0</v>
      </c>
      <c r="BO36" s="139">
        <f t="shared" si="44"/>
        <v>1376.6453425563432</v>
      </c>
      <c r="BP36" s="139">
        <f t="shared" si="44"/>
        <v>929.65869455782513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441.77383580957195</v>
      </c>
      <c r="G37" s="139">
        <f t="shared" si="38"/>
        <v>663.7305576198055</v>
      </c>
      <c r="H37" s="139">
        <f t="shared" si="38"/>
        <v>944.49560657062261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164.00426484747354</v>
      </c>
      <c r="Q37" s="139">
        <f t="shared" si="45"/>
        <v>899.98042680168351</v>
      </c>
      <c r="R37" s="139">
        <f t="shared" si="45"/>
        <v>1122.7618595021231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176.21399072913738</v>
      </c>
      <c r="AA37" s="139">
        <f t="shared" si="46"/>
        <v>960.16131426893401</v>
      </c>
      <c r="AB37" s="139">
        <f t="shared" si="46"/>
        <v>1197.565497081941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189.73144229694753</v>
      </c>
      <c r="AK37" s="139">
        <f t="shared" si="47"/>
        <v>1024.1808280529108</v>
      </c>
      <c r="AL37" s="139">
        <f t="shared" si="47"/>
        <v>1278.4717696124085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204.17056997480526</v>
      </c>
      <c r="AU37" s="139">
        <f t="shared" si="48"/>
        <v>1093.4115306748124</v>
      </c>
      <c r="AV37" s="139">
        <f t="shared" si="48"/>
        <v>1365.3570641462882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219.77216209530118</v>
      </c>
      <c r="BE37" s="139">
        <f t="shared" si="49"/>
        <v>1167.8810593123683</v>
      </c>
      <c r="BF37" s="139">
        <f t="shared" si="49"/>
        <v>1458.8822136684853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236.62870108940007</v>
      </c>
      <c r="BO37" s="139">
        <f t="shared" si="50"/>
        <v>1247.9881082320326</v>
      </c>
      <c r="BP37" s="139">
        <f t="shared" si="50"/>
        <v>1559.5567700978806</v>
      </c>
      <c r="BQ37" s="120">
        <f>BQ26</f>
        <v>3044.1735794193137</v>
      </c>
      <c r="BR37" s="165">
        <f>SUM(BM37:BP37)</f>
        <v>3044.1735794193132</v>
      </c>
      <c r="BS37" s="129">
        <f>BQ37/BR37</f>
        <v>1.0000000000000002</v>
      </c>
    </row>
    <row r="38" spans="3:71" x14ac:dyDescent="0.3">
      <c r="C38" s="128"/>
      <c r="D38" s="4" t="s">
        <v>13</v>
      </c>
      <c r="E38" s="139">
        <f t="shared" si="38"/>
        <v>356.45036388309273</v>
      </c>
      <c r="F38" s="139">
        <f t="shared" si="38"/>
        <v>660.79145788531628</v>
      </c>
      <c r="G38" s="139">
        <f t="shared" si="38"/>
        <v>36.75817823159111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338.96507273422708</v>
      </c>
      <c r="P38" s="139">
        <f t="shared" si="51"/>
        <v>643.3118784034566</v>
      </c>
      <c r="Q38" s="139">
        <f t="shared" si="51"/>
        <v>130.7065135312283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357.89746153073202</v>
      </c>
      <c r="Z38" s="139">
        <f t="shared" si="52"/>
        <v>681.06587135518282</v>
      </c>
      <c r="AA38" s="139">
        <f t="shared" si="52"/>
        <v>137.40124648063116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377.62855280175154</v>
      </c>
      <c r="AJ38" s="139">
        <f t="shared" si="53"/>
        <v>722.45378680438773</v>
      </c>
      <c r="AK38" s="139">
        <f t="shared" si="53"/>
        <v>144.39266862984746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399.16491085960297</v>
      </c>
      <c r="AT38" s="139">
        <f t="shared" si="54"/>
        <v>766.51821889572454</v>
      </c>
      <c r="AU38" s="139">
        <f t="shared" si="54"/>
        <v>151.98849951866453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422.31984127180482</v>
      </c>
      <c r="BD38" s="139">
        <f t="shared" si="55"/>
        <v>813.88370785837787</v>
      </c>
      <c r="BE38" s="139">
        <f t="shared" si="55"/>
        <v>160.13491248172701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447.21567497135987</v>
      </c>
      <c r="BN38" s="139">
        <f t="shared" si="56"/>
        <v>864.80128235380778</v>
      </c>
      <c r="BO38" s="139">
        <f t="shared" si="56"/>
        <v>168.87178333052211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376.78472227512344</v>
      </c>
      <c r="F39" s="139">
        <f t="shared" si="38"/>
        <v>698.00700911375407</v>
      </c>
      <c r="G39" s="139">
        <f t="shared" si="38"/>
        <v>0</v>
      </c>
      <c r="H39" s="139">
        <f t="shared" si="38"/>
        <v>33.208268611122485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368.14831859289717</v>
      </c>
      <c r="P39" s="139">
        <f t="shared" si="57"/>
        <v>698.2172631733406</v>
      </c>
      <c r="Q39" s="139">
        <f t="shared" si="57"/>
        <v>0</v>
      </c>
      <c r="R39" s="139">
        <f t="shared" si="57"/>
        <v>106.36765633949278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389.55559057832221</v>
      </c>
      <c r="Z39" s="139">
        <f t="shared" si="58"/>
        <v>740.80018539009563</v>
      </c>
      <c r="AA39" s="139">
        <f t="shared" si="58"/>
        <v>0</v>
      </c>
      <c r="AB39" s="139">
        <f t="shared" si="58"/>
        <v>112.03312992632277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411.86427442796906</v>
      </c>
      <c r="AJ39" s="139">
        <f t="shared" si="59"/>
        <v>787.40924759978316</v>
      </c>
      <c r="AK39" s="139">
        <f t="shared" si="59"/>
        <v>0</v>
      </c>
      <c r="AL39" s="139">
        <f t="shared" si="59"/>
        <v>118.0698044846323</v>
      </c>
      <c r="AM39" s="120">
        <f>AM28</f>
        <v>1317.3433265123847</v>
      </c>
      <c r="AN39" s="165">
        <f>SUM(AI39:AL39)</f>
        <v>1317.3433265123845</v>
      </c>
      <c r="AO39" s="129">
        <f>AM39/AN39</f>
        <v>1.0000000000000002</v>
      </c>
      <c r="AQ39" s="128"/>
      <c r="AR39" s="4" t="s">
        <v>14</v>
      </c>
      <c r="AS39" s="139">
        <f t="shared" ref="AS39:AV39" si="60">AS28*$AY28</f>
        <v>436.25489214242293</v>
      </c>
      <c r="AT39" s="139">
        <f t="shared" si="60"/>
        <v>837.16598839676567</v>
      </c>
      <c r="AU39" s="139">
        <f t="shared" si="60"/>
        <v>0</v>
      </c>
      <c r="AV39" s="139">
        <f t="shared" si="60"/>
        <v>124.58081708463079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462.50694546845739</v>
      </c>
      <c r="BD39" s="139">
        <f t="shared" si="61"/>
        <v>890.71808269786811</v>
      </c>
      <c r="BE39" s="139">
        <f t="shared" si="61"/>
        <v>0</v>
      </c>
      <c r="BF39" s="139">
        <f t="shared" si="61"/>
        <v>131.57528411285679</v>
      </c>
      <c r="BG39" s="120">
        <f>BG28</f>
        <v>1484.8003122791824</v>
      </c>
      <c r="BH39" s="165">
        <f>SUM(BC39:BF39)</f>
        <v>1484.8003122791822</v>
      </c>
      <c r="BI39" s="129">
        <f>BG39/BH39</f>
        <v>1.0000000000000002</v>
      </c>
      <c r="BK39" s="128"/>
      <c r="BL39" s="4" t="s">
        <v>14</v>
      </c>
      <c r="BM39" s="139">
        <f t="shared" ref="BM39:BP39" si="62">BM28*$BS28</f>
        <v>490.76273376462797</v>
      </c>
      <c r="BN39" s="139">
        <f t="shared" si="62"/>
        <v>948.35737463983264</v>
      </c>
      <c r="BO39" s="139">
        <f t="shared" si="62"/>
        <v>0</v>
      </c>
      <c r="BP39" s="139">
        <f t="shared" si="62"/>
        <v>139.08884246721186</v>
      </c>
      <c r="BQ39" s="120">
        <f>BQ28</f>
        <v>1578.2089508716722</v>
      </c>
      <c r="BR39" s="165">
        <f>SUM(BM39:BP39)</f>
        <v>1578.2089508716724</v>
      </c>
      <c r="BS39" s="129">
        <f>BQ39/BR39</f>
        <v>0.99999999999999989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1811.4299764745956</v>
      </c>
      <c r="F41" s="165">
        <f>SUM(F36:F39)</f>
        <v>1800.5723028086422</v>
      </c>
      <c r="G41" s="165">
        <f>SUM(G36:G39)</f>
        <v>1249.8456559306453</v>
      </c>
      <c r="H41" s="165">
        <f>SUM(H36:H39)</f>
        <v>1400.1520647861164</v>
      </c>
      <c r="K41" s="129"/>
      <c r="M41" s="128"/>
      <c r="N41" s="120" t="s">
        <v>195</v>
      </c>
      <c r="O41" s="165">
        <f>SUM(O36:O39)</f>
        <v>1229.0539420365299</v>
      </c>
      <c r="P41" s="165">
        <f>SUM(P36:P39)</f>
        <v>1505.5334064242707</v>
      </c>
      <c r="Q41" s="165">
        <f>SUM(Q36:Q39)</f>
        <v>2025.0975124599302</v>
      </c>
      <c r="R41" s="165">
        <f>SUM(R36:R39)</f>
        <v>1899.5249441564724</v>
      </c>
      <c r="U41" s="129"/>
      <c r="W41" s="128"/>
      <c r="X41" s="120" t="s">
        <v>195</v>
      </c>
      <c r="Y41" s="165">
        <f>SUM(Y36:Y39)</f>
        <v>1306.4332484373504</v>
      </c>
      <c r="Z41" s="165">
        <f>SUM(Z36:Z39)</f>
        <v>1598.080047474416</v>
      </c>
      <c r="AA41" s="165">
        <f>SUM(AA36:AA39)</f>
        <v>2157.8677571036174</v>
      </c>
      <c r="AB41" s="165">
        <f>SUM(AB36:AB39)</f>
        <v>2024.2540364059275</v>
      </c>
      <c r="AE41" s="129"/>
      <c r="AG41" s="128"/>
      <c r="AH41" s="120" t="s">
        <v>195</v>
      </c>
      <c r="AI41" s="165">
        <f>SUM(AI36:AI39)</f>
        <v>1388.1016509381191</v>
      </c>
      <c r="AJ41" s="165">
        <f>SUM(AJ36:AJ39)</f>
        <v>1699.5944767011183</v>
      </c>
      <c r="AK41" s="165">
        <f>SUM(AK36:AK39)</f>
        <v>2299.4777732711427</v>
      </c>
      <c r="AL41" s="165">
        <f>SUM(AL36:AL39)</f>
        <v>2159.4125137625247</v>
      </c>
      <c r="AO41" s="129"/>
      <c r="AQ41" s="128"/>
      <c r="AR41" s="120" t="s">
        <v>195</v>
      </c>
      <c r="AS41" s="165">
        <f>SUM(AS36:AS39)</f>
        <v>1476.9657618455731</v>
      </c>
      <c r="AT41" s="165">
        <f>SUM(AT36:AT39)</f>
        <v>1807.8547772672955</v>
      </c>
      <c r="AU41" s="165">
        <f>SUM(AU36:AU39)</f>
        <v>2452.3480250243756</v>
      </c>
      <c r="AV41" s="165">
        <f>SUM(AV36:AV39)</f>
        <v>2304.3830923523788</v>
      </c>
      <c r="AY41" s="129"/>
      <c r="BA41" s="128"/>
      <c r="BB41" s="120" t="s">
        <v>195</v>
      </c>
      <c r="BC41" s="165">
        <f>SUM(BC36:BC39)</f>
        <v>1572.703622316699</v>
      </c>
      <c r="BD41" s="165">
        <f>SUM(BD36:BD39)</f>
        <v>1924.3739526515471</v>
      </c>
      <c r="BE41" s="165">
        <f>SUM(BE36:BE39)</f>
        <v>2616.7332139887203</v>
      </c>
      <c r="BF41" s="165">
        <f>SUM(BF36:BF39)</f>
        <v>2460.3988550864351</v>
      </c>
      <c r="BI41" s="129"/>
      <c r="BK41" s="128"/>
      <c r="BL41" s="120" t="s">
        <v>195</v>
      </c>
      <c r="BM41" s="165">
        <f>SUM(BM36:BM39)</f>
        <v>1675.8479510411335</v>
      </c>
      <c r="BN41" s="165">
        <f>SUM(BN36:BN39)</f>
        <v>2049.7873580830405</v>
      </c>
      <c r="BO41" s="165">
        <f>SUM(BO36:BO39)</f>
        <v>2793.505234118898</v>
      </c>
      <c r="BP41" s="165">
        <f>SUM(BP36:BP39)</f>
        <v>2628.3043071229176</v>
      </c>
      <c r="BS41" s="129"/>
    </row>
    <row r="42" spans="3:71" x14ac:dyDescent="0.3">
      <c r="C42" s="128"/>
      <c r="D42" s="120" t="s">
        <v>194</v>
      </c>
      <c r="E42" s="120">
        <f>E40/E41</f>
        <v>1.1317025922192749</v>
      </c>
      <c r="F42" s="120">
        <f>F40/F41</f>
        <v>1.1385268988100534</v>
      </c>
      <c r="G42" s="120">
        <f>G40/G41</f>
        <v>0.84330412719255565</v>
      </c>
      <c r="H42" s="120">
        <f>H40/H41</f>
        <v>0.7913426176100774</v>
      </c>
      <c r="K42" s="129"/>
      <c r="M42" s="128"/>
      <c r="N42" s="120" t="s">
        <v>194</v>
      </c>
      <c r="O42" s="120">
        <f>O40/O41</f>
        <v>1.0805159639791342</v>
      </c>
      <c r="P42" s="120">
        <f>P40/P41</f>
        <v>1.1015735678447491</v>
      </c>
      <c r="Q42" s="120">
        <f>Q40/Q41</f>
        <v>0.94702157325957559</v>
      </c>
      <c r="R42" s="120">
        <f>R40/R41</f>
        <v>0.923878660944074</v>
      </c>
      <c r="U42" s="129"/>
      <c r="W42" s="128"/>
      <c r="X42" s="120" t="s">
        <v>194</v>
      </c>
      <c r="Y42" s="120">
        <f>Y40/Y41</f>
        <v>1.0165176112521761</v>
      </c>
      <c r="Z42" s="120">
        <f>Z40/Z41</f>
        <v>1.0377801841936789</v>
      </c>
      <c r="AA42" s="120">
        <f>AA40/AA41</f>
        <v>0.88875280977738147</v>
      </c>
      <c r="AB42" s="120">
        <f>AB40/AB41</f>
        <v>0.86695174136989051</v>
      </c>
      <c r="AE42" s="129"/>
      <c r="AG42" s="128"/>
      <c r="AH42" s="120" t="s">
        <v>194</v>
      </c>
      <c r="AI42" s="120">
        <f>AI40/AI41</f>
        <v>1.0829172412665913</v>
      </c>
      <c r="AJ42" s="120">
        <f>AJ40/AJ41</f>
        <v>1.107170861025528</v>
      </c>
      <c r="AK42" s="120">
        <f>AK40/AK41</f>
        <v>0.94459225781159051</v>
      </c>
      <c r="AL42" s="120">
        <f>AL40/AL41</f>
        <v>0.92135097382094211</v>
      </c>
      <c r="AO42" s="129"/>
      <c r="AQ42" s="128"/>
      <c r="AR42" s="120" t="s">
        <v>194</v>
      </c>
      <c r="AS42" s="120">
        <f>AS40/AS41</f>
        <v>1.0840393143622749</v>
      </c>
      <c r="AT42" s="120">
        <f>AT40/AT41</f>
        <v>1.1098300180262193</v>
      </c>
      <c r="AU42" s="120">
        <f>AU40/AU41</f>
        <v>0.94344554435485639</v>
      </c>
      <c r="AV42" s="120">
        <f>AV40/AV41</f>
        <v>0.9201570668778889</v>
      </c>
      <c r="AY42" s="129"/>
      <c r="BA42" s="128"/>
      <c r="BB42" s="120" t="s">
        <v>194</v>
      </c>
      <c r="BC42" s="120">
        <f>BC40/BC41</f>
        <v>1.0851110090096094</v>
      </c>
      <c r="BD42" s="120">
        <f>BD40/BD41</f>
        <v>1.1123964068640326</v>
      </c>
      <c r="BE42" s="120">
        <f>BE40/BE41</f>
        <v>0.94234247664288029</v>
      </c>
      <c r="BF42" s="120">
        <f>BF40/BF41</f>
        <v>0.91900794739343039</v>
      </c>
      <c r="BI42" s="129"/>
      <c r="BK42" s="128"/>
      <c r="BL42" s="120" t="s">
        <v>194</v>
      </c>
      <c r="BM42" s="120">
        <f>BM40/BM41</f>
        <v>1.1518696711122713</v>
      </c>
      <c r="BN42" s="120">
        <f>BN40/BN41</f>
        <v>1.1823456800284871</v>
      </c>
      <c r="BO42" s="120">
        <f>BO40/BO41</f>
        <v>0.9982505471340013</v>
      </c>
      <c r="BP42" s="120">
        <f>BP40/BP41</f>
        <v>0.97345598032972891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1220.1959522886236</v>
      </c>
      <c r="F47" s="139">
        <f t="shared" ref="F47:H47" si="63">F36*F$42</f>
        <v>0</v>
      </c>
      <c r="G47" s="139">
        <f t="shared" si="63"/>
        <v>463.27495800462145</v>
      </c>
      <c r="H47" s="139">
        <f t="shared" si="63"/>
        <v>334.30125616616147</v>
      </c>
      <c r="I47" s="120">
        <f>I36</f>
        <v>2050</v>
      </c>
      <c r="J47" s="165">
        <f>SUM(E47:H47)</f>
        <v>2017.7721664594067</v>
      </c>
      <c r="K47" s="129">
        <f>I47/J47</f>
        <v>1.0159719883524529</v>
      </c>
      <c r="L47" s="150"/>
      <c r="M47" s="128"/>
      <c r="N47" s="4" t="s">
        <v>11</v>
      </c>
      <c r="O47" s="139">
        <f>O36*O$42</f>
        <v>563.96509728957346</v>
      </c>
      <c r="P47" s="139">
        <f t="shared" ref="P47:R47" si="64">P36*P$42</f>
        <v>0</v>
      </c>
      <c r="Q47" s="139">
        <f t="shared" si="64"/>
        <v>941.72826448168371</v>
      </c>
      <c r="R47" s="139">
        <f t="shared" si="64"/>
        <v>619.36403061455837</v>
      </c>
      <c r="S47" s="120">
        <f>S36</f>
        <v>2186.7465511512801</v>
      </c>
      <c r="T47" s="165">
        <f>SUM(O47:R47)</f>
        <v>2125.0573923858155</v>
      </c>
      <c r="U47" s="129">
        <f>S47/T47</f>
        <v>1.0290294083286879</v>
      </c>
      <c r="W47" s="128"/>
      <c r="X47" s="4" t="s">
        <v>11</v>
      </c>
      <c r="Y47" s="139">
        <f>Y36*Y$42</f>
        <v>568.21321390891205</v>
      </c>
      <c r="Z47" s="139">
        <f t="shared" ref="Z47:AB47" si="65">Z36*Z$42</f>
        <v>0</v>
      </c>
      <c r="AA47" s="139">
        <f t="shared" si="65"/>
        <v>942.34922248122211</v>
      </c>
      <c r="AB47" s="139">
        <f t="shared" si="65"/>
        <v>619.57175165671651</v>
      </c>
      <c r="AC47" s="120">
        <f>AC36</f>
        <v>2333.9408020800124</v>
      </c>
      <c r="AD47" s="165">
        <f>SUM(Y47:AB47)</f>
        <v>2130.1341880468508</v>
      </c>
      <c r="AE47" s="129">
        <f>AC47/AD47</f>
        <v>1.0956778287381204</v>
      </c>
      <c r="AG47" s="128"/>
      <c r="AH47" s="4" t="s">
        <v>11</v>
      </c>
      <c r="AI47" s="139">
        <f>AI36*AI$42</f>
        <v>648.24381596813816</v>
      </c>
      <c r="AJ47" s="139">
        <f t="shared" ref="AJ47:AL47" si="66">AJ36*AJ$42</f>
        <v>0</v>
      </c>
      <c r="AK47" s="139">
        <f t="shared" si="66"/>
        <v>1068.2434239914057</v>
      </c>
      <c r="AL47" s="139">
        <f t="shared" si="66"/>
        <v>702.87188316049082</v>
      </c>
      <c r="AM47" s="120">
        <f>AM36</f>
        <v>2492.3840399622668</v>
      </c>
      <c r="AN47" s="165">
        <f>SUM(AI47:AL47)</f>
        <v>2419.3591231200344</v>
      </c>
      <c r="AO47" s="129">
        <f>AM47/AN47</f>
        <v>1.0301835788430032</v>
      </c>
      <c r="BA47" s="128"/>
      <c r="BB47" s="4" t="s">
        <v>11</v>
      </c>
      <c r="BC47" s="139">
        <f>BC36*BC$42</f>
        <v>746.42272712668466</v>
      </c>
      <c r="BD47" s="139">
        <f t="shared" ref="BD47:BF47" si="67">BD36*BD$42</f>
        <v>0</v>
      </c>
      <c r="BE47" s="139">
        <f t="shared" si="67"/>
        <v>1214.4129977020657</v>
      </c>
      <c r="BF47" s="139">
        <f t="shared" si="67"/>
        <v>799.48302112960846</v>
      </c>
      <c r="BG47" s="120">
        <f>BG36</f>
        <v>2846.535435076155</v>
      </c>
      <c r="BH47" s="165">
        <f>SUM(BC47:BF47)</f>
        <v>2760.3187459583587</v>
      </c>
      <c r="BI47" s="129">
        <f>BG47/BH47</f>
        <v>1.0312343236606403</v>
      </c>
      <c r="BK47" s="128"/>
      <c r="BL47" s="4" t="s">
        <v>11</v>
      </c>
      <c r="BM47" s="139">
        <f>BM36*BM$42</f>
        <v>849.92954701879023</v>
      </c>
      <c r="BN47" s="139">
        <f t="shared" ref="BN47:BP47" si="68">BN36*BN$42</f>
        <v>0</v>
      </c>
      <c r="BO47" s="139">
        <f t="shared" si="68"/>
        <v>1374.2369664163441</v>
      </c>
      <c r="BP47" s="139">
        <f t="shared" si="68"/>
        <v>904.98181588284365</v>
      </c>
      <c r="BQ47" s="120">
        <f>BQ36</f>
        <v>3044.1735794193137</v>
      </c>
      <c r="BR47" s="165">
        <f>SUM(BM47:BP47)</f>
        <v>3129.1483293179781</v>
      </c>
      <c r="BS47" s="129">
        <f>BQ47/BR47</f>
        <v>0.9728441285117394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502.97139525969368</v>
      </c>
      <c r="G48" s="139">
        <f t="shared" si="69"/>
        <v>559.7267185845983</v>
      </c>
      <c r="H48" s="139">
        <f t="shared" si="69"/>
        <v>747.41962562481433</v>
      </c>
      <c r="I48" s="120">
        <f>I37</f>
        <v>2050</v>
      </c>
      <c r="J48" s="165">
        <f>SUM(E48:H48)</f>
        <v>1810.1177394691063</v>
      </c>
      <c r="K48" s="129">
        <f>I48/J48</f>
        <v>1.1325230151057739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180.66276316978659</v>
      </c>
      <c r="Q48" s="139">
        <f t="shared" si="70"/>
        <v>852.30087969255464</v>
      </c>
      <c r="R48" s="139">
        <f t="shared" si="70"/>
        <v>1037.2957233159</v>
      </c>
      <c r="S48" s="120">
        <f>S37</f>
        <v>2186.7465511512801</v>
      </c>
      <c r="T48" s="165">
        <f>SUM(O48:R48)</f>
        <v>2070.2593661782412</v>
      </c>
      <c r="U48" s="129">
        <f>S48/T48</f>
        <v>1.0562669522843786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182.87138775638741</v>
      </c>
      <c r="AA48" s="139">
        <f t="shared" si="71"/>
        <v>853.34606589605846</v>
      </c>
      <c r="AB48" s="139">
        <f t="shared" si="71"/>
        <v>1038.2314930996872</v>
      </c>
      <c r="AC48" s="120">
        <f>AC37</f>
        <v>2333.9408020800124</v>
      </c>
      <c r="AD48" s="165">
        <f>SUM(Y48:AB48)</f>
        <v>2074.448946752133</v>
      </c>
      <c r="AE48" s="129">
        <f>AC48/AD48</f>
        <v>1.125089535577221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210.06512433152668</v>
      </c>
      <c r="AK48" s="139">
        <f t="shared" si="72"/>
        <v>967.43328077784338</v>
      </c>
      <c r="AL48" s="139">
        <f t="shared" si="72"/>
        <v>1177.9212099349756</v>
      </c>
      <c r="AM48" s="120">
        <f>AM37</f>
        <v>2492.3840399622668</v>
      </c>
      <c r="AN48" s="165">
        <f>SUM(AI48:AL48)</f>
        <v>2355.4196150443458</v>
      </c>
      <c r="AO48" s="129">
        <f>AM48/AN48</f>
        <v>1.0581486305213359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244.4737634435528</v>
      </c>
      <c r="BE48" s="139">
        <f t="shared" si="73"/>
        <v>1100.5439298567278</v>
      </c>
      <c r="BF48" s="139">
        <f t="shared" si="73"/>
        <v>1340.7243486722587</v>
      </c>
      <c r="BG48" s="120">
        <f>BG37</f>
        <v>2846.535435076155</v>
      </c>
      <c r="BH48" s="165">
        <f>SUM(BC48:BF48)</f>
        <v>2685.7420419725395</v>
      </c>
      <c r="BI48" s="129">
        <f>BG48/BH48</f>
        <v>1.0598692616754515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279.77692250380431</v>
      </c>
      <c r="BO48" s="139">
        <f t="shared" si="74"/>
        <v>1245.8048118593538</v>
      </c>
      <c r="BP48" s="139">
        <f t="shared" si="74"/>
        <v>1518.1598645154982</v>
      </c>
      <c r="BQ48" s="120">
        <f>BQ37</f>
        <v>3044.1735794193137</v>
      </c>
      <c r="BR48" s="165">
        <f>SUM(BM48:BP48)</f>
        <v>3043.7415988786561</v>
      </c>
      <c r="BS48" s="129">
        <f>BQ48/BR48</f>
        <v>1.0001419241833198</v>
      </c>
    </row>
    <row r="49" spans="3:71" x14ac:dyDescent="0.3">
      <c r="C49" s="128"/>
      <c r="D49" s="4" t="s">
        <v>13</v>
      </c>
      <c r="E49" s="139">
        <f t="shared" ref="E49:H49" si="75">E38*E$42</f>
        <v>403.39580080399986</v>
      </c>
      <c r="F49" s="139">
        <f t="shared" si="75"/>
        <v>752.32884930634316</v>
      </c>
      <c r="G49" s="139">
        <f t="shared" si="75"/>
        <v>30.99832341078034</v>
      </c>
      <c r="H49" s="139">
        <f t="shared" si="75"/>
        <v>0</v>
      </c>
      <c r="I49" s="120">
        <f>I38</f>
        <v>1054</v>
      </c>
      <c r="J49" s="165">
        <f>SUM(E49:H49)</f>
        <v>1186.7229735211233</v>
      </c>
      <c r="K49" s="129">
        <f>I49/J49</f>
        <v>0.88816010435247472</v>
      </c>
      <c r="L49" s="150"/>
      <c r="M49" s="128"/>
      <c r="N49" s="4" t="s">
        <v>13</v>
      </c>
      <c r="O49" s="139">
        <f t="shared" ref="O49:R49" si="76">O38*O$42</f>
        <v>366.2571723206807</v>
      </c>
      <c r="P49" s="139">
        <f t="shared" si="76"/>
        <v>708.65536112980305</v>
      </c>
      <c r="Q49" s="139">
        <f t="shared" si="76"/>
        <v>123.78188807961783</v>
      </c>
      <c r="R49" s="139">
        <f t="shared" si="76"/>
        <v>0</v>
      </c>
      <c r="S49" s="120">
        <f>S38</f>
        <v>1112.9834646689119</v>
      </c>
      <c r="T49" s="165">
        <f>SUM(O49:R49)</f>
        <v>1198.6944215301016</v>
      </c>
      <c r="U49" s="129">
        <f>S49/T49</f>
        <v>0.92849640799046851</v>
      </c>
      <c r="W49" s="128"/>
      <c r="X49" s="4" t="s">
        <v>13</v>
      </c>
      <c r="Y49" s="139">
        <f t="shared" ref="Y49:AB49" si="77">Y38*Y$42</f>
        <v>363.8090726684373</v>
      </c>
      <c r="Z49" s="139">
        <f t="shared" si="77"/>
        <v>706.79666542301004</v>
      </c>
      <c r="AA49" s="139">
        <f t="shared" si="77"/>
        <v>122.11574387657549</v>
      </c>
      <c r="AB49" s="139">
        <f t="shared" si="77"/>
        <v>0</v>
      </c>
      <c r="AC49" s="120">
        <f>AC38</f>
        <v>1176.364579366546</v>
      </c>
      <c r="AD49" s="165">
        <f>SUM(Y49:AB49)</f>
        <v>1192.721481968023</v>
      </c>
      <c r="AE49" s="129">
        <f>AC49/AD49</f>
        <v>0.98628606690768439</v>
      </c>
      <c r="AG49" s="128"/>
      <c r="AH49" s="4" t="s">
        <v>13</v>
      </c>
      <c r="AI49" s="139">
        <f t="shared" ref="AI49:AL49" si="78">AI38*AI$42</f>
        <v>408.9404706235681</v>
      </c>
      <c r="AJ49" s="139">
        <f t="shared" si="78"/>
        <v>799.87978118736714</v>
      </c>
      <c r="AK49" s="139">
        <f t="shared" si="78"/>
        <v>136.39219687250844</v>
      </c>
      <c r="AL49" s="139">
        <f t="shared" si="78"/>
        <v>0</v>
      </c>
      <c r="AM49" s="120">
        <f>AM38</f>
        <v>1244.4750082359867</v>
      </c>
      <c r="AN49" s="165">
        <f>SUM(AI49:AL49)</f>
        <v>1345.2124486834437</v>
      </c>
      <c r="AO49" s="129">
        <f>AM49/AN49</f>
        <v>0.92511410331799382</v>
      </c>
      <c r="BA49" s="128"/>
      <c r="BB49" s="4" t="s">
        <v>13</v>
      </c>
      <c r="BC49" s="139">
        <f t="shared" ref="BC49:BF49" si="79">BC38*BC$42</f>
        <v>458.26390908722624</v>
      </c>
      <c r="BD49" s="139">
        <f t="shared" si="79"/>
        <v>905.36131222683559</v>
      </c>
      <c r="BE49" s="139">
        <f t="shared" si="79"/>
        <v>150.90193002502153</v>
      </c>
      <c r="BF49" s="139">
        <f t="shared" si="79"/>
        <v>0</v>
      </c>
      <c r="BG49" s="120">
        <f>BG38</f>
        <v>1396.3384616119097</v>
      </c>
      <c r="BH49" s="165">
        <f>SUM(BC49:BF49)</f>
        <v>1514.5271513390835</v>
      </c>
      <c r="BI49" s="129">
        <f>BG49/BH49</f>
        <v>0.92196330741071486</v>
      </c>
      <c r="BK49" s="128"/>
      <c r="BL49" s="4" t="s">
        <v>13</v>
      </c>
      <c r="BM49" s="139">
        <f t="shared" ref="BM49:BP49" si="80">BM38*BM$42</f>
        <v>515.13417244551272</v>
      </c>
      <c r="BN49" s="139">
        <f t="shared" si="80"/>
        <v>1022.4940602741206</v>
      </c>
      <c r="BO49" s="139">
        <f t="shared" si="80"/>
        <v>168.57635010518823</v>
      </c>
      <c r="BP49" s="139">
        <f t="shared" si="80"/>
        <v>0</v>
      </c>
      <c r="BQ49" s="120">
        <f>BQ38</f>
        <v>1480.8887406556896</v>
      </c>
      <c r="BR49" s="165">
        <f>SUM(BM49:BP49)</f>
        <v>1706.2045828248215</v>
      </c>
      <c r="BS49" s="129">
        <f>BQ49/BR49</f>
        <v>0.86794324406508438</v>
      </c>
    </row>
    <row r="50" spans="3:71" x14ac:dyDescent="0.3">
      <c r="C50" s="128"/>
      <c r="D50" s="4" t="s">
        <v>14</v>
      </c>
      <c r="E50" s="139">
        <f t="shared" ref="E50:H50" si="81">E39*E$42</f>
        <v>426.40824690737679</v>
      </c>
      <c r="F50" s="139">
        <f t="shared" si="81"/>
        <v>794.69975543396311</v>
      </c>
      <c r="G50" s="139">
        <f t="shared" si="81"/>
        <v>0</v>
      </c>
      <c r="H50" s="139">
        <f t="shared" si="81"/>
        <v>26.279118209024237</v>
      </c>
      <c r="I50" s="120">
        <f>I39</f>
        <v>1108</v>
      </c>
      <c r="J50" s="165">
        <f>SUM(E50:H50)</f>
        <v>1247.3871205503642</v>
      </c>
      <c r="K50" s="129">
        <f>I50/J50</f>
        <v>0.88825672619670415</v>
      </c>
      <c r="L50" s="150"/>
      <c r="M50" s="128"/>
      <c r="N50" s="4" t="s">
        <v>14</v>
      </c>
      <c r="O50" s="139">
        <f t="shared" ref="O50:R50" si="82">O39*O$42</f>
        <v>397.79013535170168</v>
      </c>
      <c r="P50" s="139">
        <f t="shared" si="82"/>
        <v>769.13768172465302</v>
      </c>
      <c r="Q50" s="139">
        <f t="shared" si="82"/>
        <v>0</v>
      </c>
      <c r="R50" s="139">
        <f t="shared" si="82"/>
        <v>98.270807906690038</v>
      </c>
      <c r="S50" s="120">
        <f>S39</f>
        <v>1172.7332381057306</v>
      </c>
      <c r="T50" s="165">
        <f>SUM(O50:R50)</f>
        <v>1265.1986249830447</v>
      </c>
      <c r="U50" s="129">
        <f>S50/T50</f>
        <v>0.9269163078022209</v>
      </c>
      <c r="W50" s="128"/>
      <c r="X50" s="4" t="s">
        <v>14</v>
      </c>
      <c r="Y50" s="139">
        <f t="shared" ref="Y50:AB50" si="83">Y39*Y$42</f>
        <v>395.99011838460683</v>
      </c>
      <c r="Z50" s="139">
        <f t="shared" si="83"/>
        <v>768.78775284484493</v>
      </c>
      <c r="AA50" s="139">
        <f t="shared" si="83"/>
        <v>0</v>
      </c>
      <c r="AB50" s="139">
        <f t="shared" si="83"/>
        <v>97.127317080744717</v>
      </c>
      <c r="AC50" s="120">
        <f>AC39</f>
        <v>1242.3889058947407</v>
      </c>
      <c r="AD50" s="165">
        <f>SUM(Y50:AB50)</f>
        <v>1261.9051883101963</v>
      </c>
      <c r="AE50" s="129">
        <f>AC50/AD50</f>
        <v>0.9845342719910759</v>
      </c>
      <c r="AG50" s="128"/>
      <c r="AH50" s="4" t="s">
        <v>14</v>
      </c>
      <c r="AI50" s="139">
        <f t="shared" ref="AI50:AL50" si="84">AI39*AI$42</f>
        <v>446.01492383980252</v>
      </c>
      <c r="AJ50" s="139">
        <f t="shared" si="84"/>
        <v>871.79657464451509</v>
      </c>
      <c r="AK50" s="139">
        <f t="shared" si="84"/>
        <v>0</v>
      </c>
      <c r="AL50" s="139">
        <f t="shared" si="84"/>
        <v>108.78372934076421</v>
      </c>
      <c r="AM50" s="120">
        <f>AM39</f>
        <v>1317.3433265123847</v>
      </c>
      <c r="AN50" s="165">
        <f>SUM(AI50:AL50)</f>
        <v>1426.5952278250818</v>
      </c>
      <c r="AO50" s="129">
        <f>AM50/AN50</f>
        <v>0.92341772972333769</v>
      </c>
      <c r="BA50" s="128"/>
      <c r="BB50" s="4" t="s">
        <v>14</v>
      </c>
      <c r="BC50" s="139">
        <f t="shared" ref="BC50:BF50" si="85">BC39*BC$42</f>
        <v>501.87137827123018</v>
      </c>
      <c r="BD50" s="139">
        <f t="shared" si="85"/>
        <v>990.83159472192881</v>
      </c>
      <c r="BE50" s="139">
        <f t="shared" si="85"/>
        <v>0</v>
      </c>
      <c r="BF50" s="139">
        <f t="shared" si="85"/>
        <v>120.91873178026395</v>
      </c>
      <c r="BG50" s="120">
        <f>BG39</f>
        <v>1484.8003122791824</v>
      </c>
      <c r="BH50" s="165">
        <f>SUM(BC50:BF50)</f>
        <v>1613.6217047734228</v>
      </c>
      <c r="BI50" s="129">
        <f>BG50/BH50</f>
        <v>0.92016629913122738</v>
      </c>
      <c r="BK50" s="128"/>
      <c r="BL50" s="4" t="s">
        <v>14</v>
      </c>
      <c r="BM50" s="139">
        <f t="shared" ref="BM50:BP50" si="86">BM39*BM$42</f>
        <v>565.29470873562116</v>
      </c>
      <c r="BN50" s="139">
        <f t="shared" si="86"/>
        <v>1121.2862450285636</v>
      </c>
      <c r="BO50" s="139">
        <f t="shared" si="86"/>
        <v>0</v>
      </c>
      <c r="BP50" s="139">
        <f t="shared" si="86"/>
        <v>135.39686549684694</v>
      </c>
      <c r="BQ50" s="120">
        <f>BQ39</f>
        <v>1578.2089508716722</v>
      </c>
      <c r="BR50" s="165">
        <f>SUM(BM50:BP50)</f>
        <v>1821.9778192610318</v>
      </c>
      <c r="BS50" s="129">
        <f>BQ50/BR50</f>
        <v>0.86620645662512574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2050.0000000000005</v>
      </c>
      <c r="F52" s="165">
        <f>SUM(F47:F50)</f>
        <v>2050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1503.1992104315088</v>
      </c>
      <c r="AJ52" s="165">
        <f>SUM(AJ47:AJ50)</f>
        <v>1881.7414801634091</v>
      </c>
      <c r="AK52" s="165">
        <f>SUM(AK47:AK50)</f>
        <v>2172.0689016417577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0.99999999999999978</v>
      </c>
      <c r="F53" s="120">
        <f>F51/F52</f>
        <v>1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1</v>
      </c>
      <c r="Q53" s="120">
        <f>Q51/Q52</f>
        <v>0.99999999999999989</v>
      </c>
      <c r="R53" s="120">
        <f>R51/R52</f>
        <v>1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1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0.99999999999999989</v>
      </c>
      <c r="AJ53" s="120">
        <f>AJ51/AJ52</f>
        <v>0.99999999999999989</v>
      </c>
      <c r="AK53" s="120">
        <f>AK51/AK52</f>
        <v>0.99999999999999978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1.0000000000000002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1239.6849078262878</v>
      </c>
      <c r="F58" s="139">
        <f t="shared" ref="F58:H58" si="87">F47*$K47</f>
        <v>0</v>
      </c>
      <c r="G58" s="139">
        <f t="shared" si="87"/>
        <v>470.67438023785439</v>
      </c>
      <c r="H58" s="139">
        <f t="shared" si="87"/>
        <v>339.64071193585778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580.33667038192073</v>
      </c>
      <c r="P58" s="139">
        <f t="shared" ref="P58:R58" si="88">P47*$U47</f>
        <v>0</v>
      </c>
      <c r="Q58" s="139">
        <f t="shared" si="88"/>
        <v>969.06607880598915</v>
      </c>
      <c r="R58" s="139">
        <f t="shared" si="88"/>
        <v>637.34380196337042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667.81013429690165</v>
      </c>
      <c r="AJ58" s="139">
        <f t="shared" ref="AJ58:AL58" si="89">AJ47*$AO47</f>
        <v>0</v>
      </c>
      <c r="AK58" s="139">
        <f t="shared" si="89"/>
        <v>1100.4868336029699</v>
      </c>
      <c r="AL58" s="139">
        <f t="shared" si="89"/>
        <v>724.08707206239558</v>
      </c>
      <c r="AM58" s="120">
        <f>AM47</f>
        <v>2492.3840399622668</v>
      </c>
      <c r="AN58" s="165">
        <f>SUM(AI58:AL58)</f>
        <v>2492.3840399622673</v>
      </c>
      <c r="AO58" s="129">
        <f>AM58/AN58</f>
        <v>0.99999999999999978</v>
      </c>
      <c r="BA58" s="128"/>
      <c r="BB58" s="4" t="s">
        <v>11</v>
      </c>
      <c r="BC58" s="139">
        <f>BC47*$BI47</f>
        <v>769.73673617341728</v>
      </c>
      <c r="BD58" s="139">
        <f t="shared" ref="BD58:BF58" si="90">BD47*$BI47</f>
        <v>0</v>
      </c>
      <c r="BE58" s="139">
        <f t="shared" si="90"/>
        <v>1252.3443663299804</v>
      </c>
      <c r="BF58" s="139">
        <f t="shared" si="90"/>
        <v>824.45433257275715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826.84896946587241</v>
      </c>
      <c r="BN58" s="139">
        <f t="shared" ref="BN58:BP58" si="91">BN47*$BS47</f>
        <v>0</v>
      </c>
      <c r="BO58" s="139">
        <f t="shared" si="91"/>
        <v>1336.9183639619248</v>
      </c>
      <c r="BP58" s="139">
        <f t="shared" si="91"/>
        <v>880.40624599151647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569.62668107146624</v>
      </c>
      <c r="G59" s="139">
        <f t="shared" si="92"/>
        <v>633.90339096669027</v>
      </c>
      <c r="H59" s="139">
        <f t="shared" si="92"/>
        <v>846.4699279618435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190.82810624462496</v>
      </c>
      <c r="Q59" s="139">
        <f t="shared" si="93"/>
        <v>900.25725262214951</v>
      </c>
      <c r="R59" s="139">
        <f t="shared" si="93"/>
        <v>1095.6611922845057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222.2801236316991</v>
      </c>
      <c r="AK59" s="139">
        <f t="shared" si="94"/>
        <v>1023.688201175838</v>
      </c>
      <c r="AL59" s="139">
        <f t="shared" si="94"/>
        <v>1246.4157151547295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259.11022715993727</v>
      </c>
      <c r="BE59" s="139">
        <f t="shared" si="95"/>
        <v>1166.43268237865</v>
      </c>
      <c r="BF59" s="139">
        <f t="shared" si="95"/>
        <v>1420.9925255375674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279.81662961504242</v>
      </c>
      <c r="BO59" s="139">
        <f t="shared" si="96"/>
        <v>1245.9816216898528</v>
      </c>
      <c r="BP59" s="139">
        <f t="shared" si="96"/>
        <v>1518.3753281144184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358.2800565374306</v>
      </c>
      <c r="F60" s="139">
        <f t="shared" si="97"/>
        <v>668.18846930729899</v>
      </c>
      <c r="G60" s="139">
        <f t="shared" si="97"/>
        <v>27.531474155270427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340.06846890049809</v>
      </c>
      <c r="P60" s="139">
        <f t="shared" si="98"/>
        <v>657.98395731221046</v>
      </c>
      <c r="Q60" s="139">
        <f t="shared" si="98"/>
        <v>114.93103845620335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378.31659679136061</v>
      </c>
      <c r="AJ60" s="139">
        <f t="shared" si="99"/>
        <v>739.98006653534424</v>
      </c>
      <c r="AK60" s="139">
        <f t="shared" si="99"/>
        <v>126.17834490928192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422.50250928902227</v>
      </c>
      <c r="BD60" s="139">
        <f t="shared" si="100"/>
        <v>834.70990982235821</v>
      </c>
      <c r="BE60" s="139">
        <f t="shared" si="100"/>
        <v>139.12604250052911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447.10722476114091</v>
      </c>
      <c r="BN60" s="139">
        <f t="shared" si="101"/>
        <v>887.46681171160014</v>
      </c>
      <c r="BO60" s="139">
        <f t="shared" si="101"/>
        <v>146.3147041829485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378.75999342122242</v>
      </c>
      <c r="F61" s="139">
        <f t="shared" si="102"/>
        <v>705.89740307109355</v>
      </c>
      <c r="G61" s="139">
        <f t="shared" si="102"/>
        <v>0</v>
      </c>
      <c r="H61" s="139">
        <f t="shared" si="102"/>
        <v>23.342603507684064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368.71816354034502</v>
      </c>
      <c r="P61" s="139">
        <f t="shared" si="103"/>
        <v>712.92626013577512</v>
      </c>
      <c r="Q61" s="139">
        <f t="shared" si="103"/>
        <v>0</v>
      </c>
      <c r="R61" s="139">
        <f t="shared" si="103"/>
        <v>91.088814429610423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411.85808839487783</v>
      </c>
      <c r="AJ61" s="139">
        <f t="shared" si="104"/>
        <v>805.03241373882042</v>
      </c>
      <c r="AK61" s="139">
        <f t="shared" si="104"/>
        <v>0</v>
      </c>
      <c r="AL61" s="139">
        <f t="shared" si="104"/>
        <v>100.45282437868653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461.80512878372616</v>
      </c>
      <c r="BD61" s="139">
        <f t="shared" si="105"/>
        <v>911.72984157756946</v>
      </c>
      <c r="BE61" s="139">
        <f t="shared" si="105"/>
        <v>0</v>
      </c>
      <c r="BF61" s="139">
        <f t="shared" si="105"/>
        <v>111.26534191788701</v>
      </c>
      <c r="BG61" s="120">
        <f>BG50</f>
        <v>1484.8003122791824</v>
      </c>
      <c r="BH61" s="165">
        <f>SUM(BC61:BF61)</f>
        <v>1484.8003122791827</v>
      </c>
      <c r="BI61" s="129">
        <f>BG61/BH61</f>
        <v>0.99999999999999989</v>
      </c>
      <c r="BK61" s="128"/>
      <c r="BL61" s="4" t="s">
        <v>14</v>
      </c>
      <c r="BM61" s="139">
        <f t="shared" ref="BM61:BP61" si="106">BM50*$BS50</f>
        <v>489.6619266028149</v>
      </c>
      <c r="BN61" s="139">
        <f t="shared" si="106"/>
        <v>971.26538516868459</v>
      </c>
      <c r="BO61" s="139">
        <f t="shared" si="106"/>
        <v>0</v>
      </c>
      <c r="BP61" s="139">
        <f t="shared" si="106"/>
        <v>117.28163910017254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1976.7249577849409</v>
      </c>
      <c r="F63" s="165">
        <f>SUM(F58:F61)</f>
        <v>1943.7125534498589</v>
      </c>
      <c r="G63" s="165">
        <f>SUM(G58:G61)</f>
        <v>1132.1092453598151</v>
      </c>
      <c r="H63" s="165">
        <f>SUM(H58:H61)</f>
        <v>1209.4532434053854</v>
      </c>
      <c r="K63" s="129"/>
      <c r="M63" s="128"/>
      <c r="N63" s="120" t="s">
        <v>195</v>
      </c>
      <c r="O63" s="165">
        <f>SUM(O58:O61)</f>
        <v>1289.1233028227639</v>
      </c>
      <c r="P63" s="165">
        <f>SUM(P58:P61)</f>
        <v>1561.7383236926107</v>
      </c>
      <c r="Q63" s="165">
        <f>SUM(Q58:Q61)</f>
        <v>1984.2543698843422</v>
      </c>
      <c r="R63" s="165">
        <f>SUM(R58:R61)</f>
        <v>1824.0938086774865</v>
      </c>
      <c r="U63" s="129"/>
      <c r="AG63" s="128"/>
      <c r="AH63" s="120" t="s">
        <v>195</v>
      </c>
      <c r="AI63" s="165">
        <f>SUM(AI58:AI61)</f>
        <v>1457.98481948314</v>
      </c>
      <c r="AJ63" s="165">
        <f>SUM(AJ58:AJ61)</f>
        <v>1767.2926039058639</v>
      </c>
      <c r="AK63" s="165">
        <f>SUM(AK58:AK61)</f>
        <v>2250.3533796880897</v>
      </c>
      <c r="AL63" s="165">
        <f>SUM(AL58:AL61)</f>
        <v>2070.9556115958117</v>
      </c>
      <c r="AO63" s="129"/>
      <c r="BA63" s="128"/>
      <c r="BB63" s="120" t="s">
        <v>195</v>
      </c>
      <c r="BC63" s="165">
        <f>SUM(BC58:BC61)</f>
        <v>1654.0443742461657</v>
      </c>
      <c r="BD63" s="165">
        <f>SUM(BD58:BD61)</f>
        <v>2005.5499785598649</v>
      </c>
      <c r="BE63" s="165">
        <f>SUM(BE58:BE61)</f>
        <v>2557.9030912091594</v>
      </c>
      <c r="BF63" s="165">
        <f>SUM(BF58:BF61)</f>
        <v>2356.7122000282116</v>
      </c>
      <c r="BI63" s="129"/>
      <c r="BK63" s="128"/>
      <c r="BL63" s="120" t="s">
        <v>195</v>
      </c>
      <c r="BM63" s="165">
        <f>SUM(BM58:BM61)</f>
        <v>1763.6181208298283</v>
      </c>
      <c r="BN63" s="165">
        <f>SUM(BN58:BN61)</f>
        <v>2138.5488264953274</v>
      </c>
      <c r="BO63" s="165">
        <f>SUM(BO58:BO61)</f>
        <v>2729.214689834726</v>
      </c>
      <c r="BP63" s="165">
        <f>SUM(BP58:BP61)</f>
        <v>2516.0632132061073</v>
      </c>
      <c r="BS63" s="129"/>
    </row>
    <row r="64" spans="3:71" x14ac:dyDescent="0.3">
      <c r="C64" s="128"/>
      <c r="D64" s="120" t="s">
        <v>194</v>
      </c>
      <c r="E64" s="120">
        <f>E62/E63</f>
        <v>1.0370689113457487</v>
      </c>
      <c r="F64" s="120">
        <f>F62/F63</f>
        <v>1.0546826979953869</v>
      </c>
      <c r="G64" s="120">
        <f>G62/G63</f>
        <v>0.93100555827102194</v>
      </c>
      <c r="H64" s="120">
        <f>H62/H63</f>
        <v>0.91611644025218408</v>
      </c>
      <c r="K64" s="129"/>
      <c r="M64" s="128"/>
      <c r="N64" s="120" t="s">
        <v>194</v>
      </c>
      <c r="O64" s="120">
        <f>O62/O63</f>
        <v>1.030167092669908</v>
      </c>
      <c r="P64" s="120">
        <f>P62/P63</f>
        <v>1.061929377581611</v>
      </c>
      <c r="Q64" s="120">
        <f>Q62/Q63</f>
        <v>0.96651470767109404</v>
      </c>
      <c r="R64" s="120">
        <f>R62/R63</f>
        <v>0.96208350332021408</v>
      </c>
      <c r="U64" s="129"/>
      <c r="AG64" s="128"/>
      <c r="AH64" s="120" t="s">
        <v>194</v>
      </c>
      <c r="AI64" s="120">
        <f>AI62/AI63</f>
        <v>1.0310115649656746</v>
      </c>
      <c r="AJ64" s="120">
        <f>AJ62/AJ63</f>
        <v>1.0647594382529544</v>
      </c>
      <c r="AK64" s="120">
        <f>AK62/AK63</f>
        <v>0.9652123623103217</v>
      </c>
      <c r="AL64" s="120">
        <f>AL62/AL63</f>
        <v>0.96070471587902695</v>
      </c>
      <c r="AO64" s="129"/>
      <c r="BA64" s="128"/>
      <c r="BB64" s="120" t="s">
        <v>194</v>
      </c>
      <c r="BC64" s="120">
        <f>BC62/BC63</f>
        <v>1.0317486284265551</v>
      </c>
      <c r="BD64" s="120">
        <f>BD62/BD63</f>
        <v>1.0673713910283482</v>
      </c>
      <c r="BE64" s="120">
        <f>BE62/BE63</f>
        <v>0.96401574635814924</v>
      </c>
      <c r="BF64" s="120">
        <f>BF62/BF63</f>
        <v>0.95944091160348888</v>
      </c>
      <c r="BI64" s="129"/>
      <c r="BK64" s="128"/>
      <c r="BL64" s="120" t="s">
        <v>194</v>
      </c>
      <c r="BM64" s="120">
        <f>BM62/BM63</f>
        <v>1.0945444512055933</v>
      </c>
      <c r="BN64" s="120">
        <f>BN62/BN63</f>
        <v>1.1332718700550948</v>
      </c>
      <c r="BO64" s="120">
        <f>BO62/BO63</f>
        <v>1.0217657624251457</v>
      </c>
      <c r="BP64" s="120">
        <f>BP62/BP63</f>
        <v>1.0168816635711457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1285.6386777711632</v>
      </c>
      <c r="F69" s="139">
        <f t="shared" ref="F69:H69" si="107">F58*F$64</f>
        <v>0</v>
      </c>
      <c r="G69" s="139">
        <f t="shared" si="107"/>
        <v>438.20046413721087</v>
      </c>
      <c r="H69" s="139">
        <f t="shared" si="107"/>
        <v>311.15043998339553</v>
      </c>
      <c r="I69" s="120">
        <f>I58</f>
        <v>2050</v>
      </c>
      <c r="J69" s="165">
        <f>SUM(E69:H69)</f>
        <v>2034.9895818917696</v>
      </c>
      <c r="K69" s="129">
        <f>I69/J69</f>
        <v>1.0073761645965167</v>
      </c>
      <c r="M69" s="128"/>
      <c r="N69" s="4" t="s">
        <v>11</v>
      </c>
      <c r="O69" s="139">
        <f>O58*O$64</f>
        <v>597.84374049707799</v>
      </c>
      <c r="P69" s="139">
        <f t="shared" ref="P69:R69" si="108">P58*P$64</f>
        <v>0</v>
      </c>
      <c r="Q69" s="139">
        <f t="shared" si="108"/>
        <v>936.61661787114394</v>
      </c>
      <c r="R69" s="139">
        <f t="shared" si="108"/>
        <v>613.17795781234418</v>
      </c>
      <c r="S69" s="120">
        <f>S58</f>
        <v>2186.7465511512801</v>
      </c>
      <c r="T69" s="165">
        <f>SUM(O69:R69)</f>
        <v>2147.6383161805661</v>
      </c>
      <c r="U69" s="129">
        <f>S69/T69</f>
        <v>1.0182098795109342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600.77540484261181</v>
      </c>
      <c r="G70" s="139">
        <f t="shared" si="109"/>
        <v>590.16758039683737</v>
      </c>
      <c r="H70" s="139">
        <f t="shared" si="109"/>
        <v>775.46501718492675</v>
      </c>
      <c r="I70" s="120">
        <f>I59</f>
        <v>2050</v>
      </c>
      <c r="J70" s="165">
        <f>SUM(E70:H70)</f>
        <v>1966.4080024243758</v>
      </c>
      <c r="K70" s="129">
        <f>I70/J70</f>
        <v>1.0425099966398448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202.64597208943212</v>
      </c>
      <c r="Q70" s="139">
        <f t="shared" si="110"/>
        <v>870.11187534687906</v>
      </c>
      <c r="R70" s="139">
        <f t="shared" si="110"/>
        <v>1054.1175583250799</v>
      </c>
      <c r="S70" s="120">
        <f>S59</f>
        <v>2186.7465511512801</v>
      </c>
      <c r="T70" s="165">
        <f>SUM(O70:R70)</f>
        <v>2126.8754057613914</v>
      </c>
      <c r="U70" s="129">
        <f>S70/T70</f>
        <v>1.0281498132084779</v>
      </c>
    </row>
    <row r="71" spans="3:21" x14ac:dyDescent="0.3">
      <c r="C71" s="128"/>
      <c r="D71" s="4" t="s">
        <v>13</v>
      </c>
      <c r="E71" s="139">
        <f t="shared" ref="E71:H71" si="111">E60*E$64</f>
        <v>371.56110819016646</v>
      </c>
      <c r="F71" s="139">
        <f t="shared" si="111"/>
        <v>704.72681757842986</v>
      </c>
      <c r="G71" s="139">
        <f t="shared" si="111"/>
        <v>25.631955465951755</v>
      </c>
      <c r="H71" s="139">
        <f t="shared" si="111"/>
        <v>0</v>
      </c>
      <c r="I71" s="120">
        <f>I60</f>
        <v>1054</v>
      </c>
      <c r="J71" s="165">
        <f>SUM(E71:H71)</f>
        <v>1101.919881234548</v>
      </c>
      <c r="K71" s="129">
        <f>I71/J71</f>
        <v>0.95651237258659816</v>
      </c>
      <c r="M71" s="128"/>
      <c r="N71" s="4" t="s">
        <v>13</v>
      </c>
      <c r="O71" s="139">
        <f t="shared" ref="O71:R71" si="112">O60*O$64</f>
        <v>350.32734591593317</v>
      </c>
      <c r="P71" s="139">
        <f t="shared" si="112"/>
        <v>698.73249424724099</v>
      </c>
      <c r="Q71" s="139">
        <f t="shared" si="112"/>
        <v>111.08253903583265</v>
      </c>
      <c r="R71" s="139">
        <f t="shared" si="112"/>
        <v>0</v>
      </c>
      <c r="S71" s="120">
        <f>S60</f>
        <v>1112.9834646689119</v>
      </c>
      <c r="T71" s="165">
        <f>SUM(O71:R71)</f>
        <v>1160.1423791990069</v>
      </c>
      <c r="U71" s="129">
        <f>S71/T71</f>
        <v>0.95935075265274361</v>
      </c>
    </row>
    <row r="72" spans="3:21" x14ac:dyDescent="0.3">
      <c r="C72" s="128"/>
      <c r="D72" s="4" t="s">
        <v>14</v>
      </c>
      <c r="E72" s="139">
        <f t="shared" ref="E72:H72" si="113">E61*E$64</f>
        <v>392.80021403867011</v>
      </c>
      <c r="F72" s="139">
        <f t="shared" si="113"/>
        <v>744.49777757895811</v>
      </c>
      <c r="G72" s="139">
        <f t="shared" si="113"/>
        <v>0</v>
      </c>
      <c r="H72" s="139">
        <f t="shared" si="113"/>
        <v>21.38454283167767</v>
      </c>
      <c r="I72" s="120">
        <f>I61</f>
        <v>1108</v>
      </c>
      <c r="J72" s="165">
        <f>SUM(E72:H72)</f>
        <v>1158.6825344493059</v>
      </c>
      <c r="K72" s="129">
        <f>I72/J72</f>
        <v>0.9562584806947193</v>
      </c>
      <c r="M72" s="128"/>
      <c r="N72" s="4" t="s">
        <v>14</v>
      </c>
      <c r="O72" s="139">
        <f t="shared" ref="O72:R72" si="114">O61*O$64</f>
        <v>379.84131854894491</v>
      </c>
      <c r="P72" s="139">
        <f t="shared" si="114"/>
        <v>757.07733968756941</v>
      </c>
      <c r="Q72" s="139">
        <f t="shared" si="114"/>
        <v>0</v>
      </c>
      <c r="R72" s="139">
        <f t="shared" si="114"/>
        <v>87.635045699724458</v>
      </c>
      <c r="S72" s="120">
        <f>S61</f>
        <v>1172.7332381057306</v>
      </c>
      <c r="T72" s="165">
        <f>SUM(O72:R72)</f>
        <v>1224.5537039362389</v>
      </c>
      <c r="U72" s="129">
        <f>S72/T72</f>
        <v>0.95768216153857921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2049.9999999999995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1.0000000000000002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1.0000000000000002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1295.1217602700515</v>
      </c>
      <c r="F80" s="139">
        <f t="shared" ref="F80:H80" si="115">F69*$K69</f>
        <v>0</v>
      </c>
      <c r="G80" s="139">
        <f t="shared" si="115"/>
        <v>441.43270288695697</v>
      </c>
      <c r="H80" s="139">
        <f t="shared" si="115"/>
        <v>313.44553684299166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608.73040297789601</v>
      </c>
      <c r="P80" s="139">
        <f t="shared" ref="P80:R80" si="116">P69*$U69</f>
        <v>0</v>
      </c>
      <c r="Q80" s="139">
        <f t="shared" si="116"/>
        <v>953.67229363051615</v>
      </c>
      <c r="R80" s="139">
        <f t="shared" si="116"/>
        <v>624.34385454286769</v>
      </c>
      <c r="S80" s="120">
        <f>S69</f>
        <v>2186.7465511512801</v>
      </c>
      <c r="T80" s="165">
        <f>SUM(O80:R80)</f>
        <v>2186.7465511512796</v>
      </c>
      <c r="U80" s="129">
        <f>S80/T80</f>
        <v>1.0000000000000002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626.31436528377264</v>
      </c>
      <c r="G81" s="139">
        <f t="shared" si="117"/>
        <v>615.25560225645222</v>
      </c>
      <c r="H81" s="139">
        <f t="shared" si="117"/>
        <v>808.43003245977513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208.35041835120006</v>
      </c>
      <c r="Q81" s="139">
        <f t="shared" si="118"/>
        <v>894.60536210837211</v>
      </c>
      <c r="R81" s="139">
        <f t="shared" si="118"/>
        <v>1083.7907706917076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355.40279715588184</v>
      </c>
      <c r="F82" s="139">
        <f t="shared" si="119"/>
        <v>674.0799203073467</v>
      </c>
      <c r="G82" s="139">
        <f t="shared" si="119"/>
        <v>24.517282536771535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336.08680297928856</v>
      </c>
      <c r="P82" s="139">
        <f t="shared" si="120"/>
        <v>670.32954425901949</v>
      </c>
      <c r="Q82" s="139">
        <f t="shared" si="120"/>
        <v>106.56711743060383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375.61853589317923</v>
      </c>
      <c r="F83" s="139">
        <f t="shared" si="121"/>
        <v>711.93231366824955</v>
      </c>
      <c r="G83" s="139">
        <f t="shared" si="121"/>
        <v>0</v>
      </c>
      <c r="H83" s="139">
        <f t="shared" si="121"/>
        <v>20.449150438571241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363.76725498961758</v>
      </c>
      <c r="P83" s="139">
        <f t="shared" si="122"/>
        <v>725.0394631238687</v>
      </c>
      <c r="Q83" s="139">
        <f t="shared" si="122"/>
        <v>0</v>
      </c>
      <c r="R83" s="139">
        <f t="shared" si="122"/>
        <v>83.926519992244295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2026.1430933191127</v>
      </c>
      <c r="F85" s="165">
        <f>SUM(F80:F83)</f>
        <v>2012.3265992593688</v>
      </c>
      <c r="G85" s="165">
        <f>SUM(G80:G83)</f>
        <v>1081.2055876801808</v>
      </c>
      <c r="H85" s="165">
        <f>SUM(H80:H83)</f>
        <v>1142.324719741338</v>
      </c>
      <c r="K85" s="129"/>
      <c r="M85" s="128"/>
      <c r="N85" s="120" t="s">
        <v>195</v>
      </c>
      <c r="O85" s="165">
        <f>SUM(O80:O83)</f>
        <v>1308.5844609468022</v>
      </c>
      <c r="P85" s="165">
        <f>SUM(P80:P83)</f>
        <v>1603.7194257340882</v>
      </c>
      <c r="Q85" s="165">
        <f>SUM(Q80:Q83)</f>
        <v>1954.8447731694921</v>
      </c>
      <c r="R85" s="165">
        <f>SUM(R80:R83)</f>
        <v>1792.0611452268195</v>
      </c>
      <c r="U85" s="129"/>
    </row>
    <row r="86" spans="3:21" x14ac:dyDescent="0.3">
      <c r="C86" s="128"/>
      <c r="D86" s="120" t="s">
        <v>194</v>
      </c>
      <c r="E86" s="120">
        <f>E84/E85</f>
        <v>1.0117745418670339</v>
      </c>
      <c r="F86" s="120">
        <f>F84/F85</f>
        <v>1.0187213152946926</v>
      </c>
      <c r="G86" s="120">
        <f>G84/G85</f>
        <v>0.97483772929942702</v>
      </c>
      <c r="H86" s="120">
        <f>H84/H85</f>
        <v>0.96995187169799646</v>
      </c>
      <c r="K86" s="129"/>
      <c r="M86" s="128"/>
      <c r="N86" s="120" t="s">
        <v>194</v>
      </c>
      <c r="O86" s="120">
        <f>O84/O85</f>
        <v>1.01484653424747</v>
      </c>
      <c r="P86" s="120">
        <f>P84/P85</f>
        <v>1.0341308955992095</v>
      </c>
      <c r="Q86" s="120">
        <f>Q84/Q85</f>
        <v>0.98105540581844186</v>
      </c>
      <c r="R86" s="120">
        <f>R84/R85</f>
        <v>0.9792805153504005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1310.3712256592578</v>
      </c>
      <c r="F91" s="139">
        <f t="shared" ref="F91:H91" si="123">F80*F$86</f>
        <v>0</v>
      </c>
      <c r="G91" s="139">
        <f t="shared" si="123"/>
        <v>430.32525372082978</v>
      </c>
      <c r="H91" s="139">
        <f t="shared" si="123"/>
        <v>304.02708513624304</v>
      </c>
      <c r="I91" s="120">
        <f>I80</f>
        <v>2050</v>
      </c>
      <c r="J91" s="165">
        <f>SUM(E91:H91)</f>
        <v>2044.7235645163305</v>
      </c>
      <c r="K91" s="129">
        <f>I91/J91</f>
        <v>1.0025805128748138</v>
      </c>
      <c r="M91" s="128"/>
      <c r="N91" s="4" t="s">
        <v>11</v>
      </c>
      <c r="O91" s="139">
        <f>O80*O$86</f>
        <v>617.76793975318355</v>
      </c>
      <c r="P91" s="139">
        <f t="shared" ref="P91:R91" si="124">P80*P$86</f>
        <v>0</v>
      </c>
      <c r="Q91" s="139">
        <f t="shared" si="124"/>
        <v>935.60535904549022</v>
      </c>
      <c r="R91" s="139">
        <f t="shared" si="124"/>
        <v>611.40777163259497</v>
      </c>
      <c r="S91" s="120">
        <f>S80</f>
        <v>2186.7465511512801</v>
      </c>
      <c r="T91" s="165">
        <f>SUM(O91:R91)</f>
        <v>2164.7810704312687</v>
      </c>
      <c r="U91" s="129">
        <f>S91/T91</f>
        <v>1.0101467446385399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638.03979398984541</v>
      </c>
      <c r="G92" s="139">
        <f t="shared" si="125"/>
        <v>599.77437424243135</v>
      </c>
      <c r="H92" s="139">
        <f t="shared" si="125"/>
        <v>784.13822312123091</v>
      </c>
      <c r="I92" s="120">
        <f>I81</f>
        <v>2050</v>
      </c>
      <c r="J92" s="165">
        <f>SUM(E92:H92)</f>
        <v>2021.9523913535077</v>
      </c>
      <c r="K92" s="129">
        <f>I92/J92</f>
        <v>1.0138715475035083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215.46160472799647</v>
      </c>
      <c r="Q92" s="139">
        <f t="shared" si="126"/>
        <v>877.65742657058308</v>
      </c>
      <c r="R92" s="139">
        <f t="shared" si="126"/>
        <v>1061.3351844549832</v>
      </c>
      <c r="S92" s="120">
        <f>S81</f>
        <v>2186.7465511512801</v>
      </c>
      <c r="T92" s="165">
        <f>SUM(O92:R92)</f>
        <v>2154.4542157535625</v>
      </c>
      <c r="U92" s="129">
        <f>S92/T92</f>
        <v>1.0149886384967446</v>
      </c>
    </row>
    <row r="93" spans="3:21" x14ac:dyDescent="0.3">
      <c r="C93" s="128"/>
      <c r="D93" s="4" t="s">
        <v>13</v>
      </c>
      <c r="E93" s="139">
        <f t="shared" ref="E93:H93" si="127">E82*E$86</f>
        <v>359.58750227065474</v>
      </c>
      <c r="F93" s="139">
        <f t="shared" si="127"/>
        <v>686.69958302924181</v>
      </c>
      <c r="G93" s="139">
        <f t="shared" si="127"/>
        <v>23.900372036738858</v>
      </c>
      <c r="H93" s="139">
        <f t="shared" si="127"/>
        <v>0</v>
      </c>
      <c r="I93" s="120">
        <f>I82</f>
        <v>1054</v>
      </c>
      <c r="J93" s="165">
        <f>SUM(E93:H93)</f>
        <v>1070.1874573366354</v>
      </c>
      <c r="K93" s="129">
        <f>I93/J93</f>
        <v>0.98487418514797309</v>
      </c>
      <c r="M93" s="128"/>
      <c r="N93" s="4" t="s">
        <v>13</v>
      </c>
      <c r="O93" s="139">
        <f t="shared" ref="O93:R93" si="128">O82*O$86</f>
        <v>341.07652720984328</v>
      </c>
      <c r="P93" s="139">
        <f t="shared" si="128"/>
        <v>693.20849195118979</v>
      </c>
      <c r="Q93" s="139">
        <f t="shared" si="128"/>
        <v>104.54824663778258</v>
      </c>
      <c r="R93" s="139">
        <f t="shared" si="128"/>
        <v>0</v>
      </c>
      <c r="S93" s="120">
        <f>S82</f>
        <v>1112.9834646689119</v>
      </c>
      <c r="T93" s="165">
        <f>SUM(O93:R93)</f>
        <v>1138.8332657988155</v>
      </c>
      <c r="U93" s="129">
        <f>S93/T93</f>
        <v>0.97730150505239088</v>
      </c>
    </row>
    <row r="94" spans="3:21" x14ac:dyDescent="0.3">
      <c r="C94" s="128"/>
      <c r="D94" s="4" t="s">
        <v>14</v>
      </c>
      <c r="E94" s="139">
        <f t="shared" ref="E94:H94" si="129">E83*E$86</f>
        <v>380.04127207008742</v>
      </c>
      <c r="F94" s="139">
        <f t="shared" si="129"/>
        <v>725.26062298091279</v>
      </c>
      <c r="G94" s="139">
        <f t="shared" si="129"/>
        <v>0</v>
      </c>
      <c r="H94" s="139">
        <f t="shared" si="129"/>
        <v>19.834691742526079</v>
      </c>
      <c r="I94" s="120">
        <f>I83</f>
        <v>1108</v>
      </c>
      <c r="J94" s="165">
        <f>SUM(E94:H94)</f>
        <v>1125.1365867935262</v>
      </c>
      <c r="K94" s="129">
        <f>I94/J94</f>
        <v>0.98476932756905278</v>
      </c>
      <c r="M94" s="128"/>
      <c r="N94" s="4" t="s">
        <v>14</v>
      </c>
      <c r="O94" s="139">
        <f t="shared" ref="O94:R94" si="130">O83*O$86</f>
        <v>369.16793799892906</v>
      </c>
      <c r="P94" s="139">
        <f t="shared" si="130"/>
        <v>749.78570934505638</v>
      </c>
      <c r="Q94" s="139">
        <f t="shared" si="130"/>
        <v>0</v>
      </c>
      <c r="R94" s="139">
        <f t="shared" si="130"/>
        <v>82.187605749570679</v>
      </c>
      <c r="S94" s="120">
        <f>S83</f>
        <v>1172.7332381057306</v>
      </c>
      <c r="T94" s="165">
        <f>SUM(O94:R94)</f>
        <v>1201.1412530935561</v>
      </c>
      <c r="U94" s="129">
        <f>S94/T94</f>
        <v>0.97634914718426313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1313.7526554778569</v>
      </c>
      <c r="F102" s="139">
        <f t="shared" ref="F102:H102" si="131">F91*$K91</f>
        <v>0</v>
      </c>
      <c r="G102" s="139">
        <f t="shared" si="131"/>
        <v>431.43571357841387</v>
      </c>
      <c r="H102" s="139">
        <f t="shared" si="131"/>
        <v>304.8116309437292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624.03627328373602</v>
      </c>
      <c r="P102" s="139">
        <f t="shared" ref="P102:R102" si="132">P91*$U91</f>
        <v>0</v>
      </c>
      <c r="Q102" s="139">
        <f t="shared" si="132"/>
        <v>945.09870770617431</v>
      </c>
      <c r="R102" s="139">
        <f t="shared" si="132"/>
        <v>617.61157016136963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646.89039330130413</v>
      </c>
      <c r="G103" s="139">
        <f t="shared" si="133"/>
        <v>608.09417296612219</v>
      </c>
      <c r="H103" s="139">
        <f t="shared" si="133"/>
        <v>795.01543373257368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218.69108083119289</v>
      </c>
      <c r="Q103" s="139">
        <f t="shared" si="134"/>
        <v>890.81231646143272</v>
      </c>
      <c r="R103" s="139">
        <f t="shared" si="134"/>
        <v>1077.2431538586548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354.148448288206</v>
      </c>
      <c r="F104" s="139">
        <f t="shared" si="135"/>
        <v>676.31269227737744</v>
      </c>
      <c r="G104" s="139">
        <f t="shared" si="135"/>
        <v>23.538859434416583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333.33460338022257</v>
      </c>
      <c r="P104" s="139">
        <f t="shared" si="136"/>
        <v>677.47370249899598</v>
      </c>
      <c r="Q104" s="139">
        <f t="shared" si="136"/>
        <v>102.17515878969348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374.25298794494745</v>
      </c>
      <c r="F105" s="139">
        <f t="shared" si="137"/>
        <v>714.21441600522576</v>
      </c>
      <c r="G105" s="139">
        <f t="shared" si="137"/>
        <v>0</v>
      </c>
      <c r="H105" s="139">
        <f t="shared" si="137"/>
        <v>19.53259604982685</v>
      </c>
      <c r="I105" s="120">
        <f>I94</f>
        <v>1108</v>
      </c>
      <c r="J105" s="165">
        <f>SUM(E105:H105)</f>
        <v>1108.0000000000002</v>
      </c>
      <c r="K105" s="129">
        <f>I105/J105</f>
        <v>0.99999999999999978</v>
      </c>
      <c r="M105" s="128"/>
      <c r="N105" s="4" t="s">
        <v>14</v>
      </c>
      <c r="O105" s="139">
        <f t="shared" ref="O105:R105" si="138">O94*$U94</f>
        <v>360.43680143302731</v>
      </c>
      <c r="P105" s="139">
        <f t="shared" si="138"/>
        <v>732.05263788999355</v>
      </c>
      <c r="Q105" s="139">
        <f t="shared" si="138"/>
        <v>0</v>
      </c>
      <c r="R105" s="139">
        <f t="shared" si="138"/>
        <v>80.243798782709774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2042.1540917110106</v>
      </c>
      <c r="F107" s="165">
        <f>SUM(F102:F105)</f>
        <v>2037.4175015839073</v>
      </c>
      <c r="G107" s="165">
        <f>SUM(G102:G105)</f>
        <v>1063.0687459789526</v>
      </c>
      <c r="H107" s="165">
        <f>SUM(H102:H105)</f>
        <v>1119.3596607261297</v>
      </c>
      <c r="K107" s="129"/>
      <c r="M107" s="128"/>
      <c r="N107" s="120" t="s">
        <v>195</v>
      </c>
      <c r="O107" s="165">
        <f>SUM(O102:O105)</f>
        <v>1317.8076780969859</v>
      </c>
      <c r="P107" s="165">
        <f>SUM(P102:P105)</f>
        <v>1628.2174212201824</v>
      </c>
      <c r="Q107" s="165">
        <f>SUM(Q102:Q105)</f>
        <v>1938.0861829573007</v>
      </c>
      <c r="R107" s="165">
        <f>SUM(R102:R105)</f>
        <v>1775.0985228027341</v>
      </c>
      <c r="U107" s="129"/>
    </row>
    <row r="108" spans="3:21" x14ac:dyDescent="0.3">
      <c r="C108" s="128"/>
      <c r="D108" s="120" t="s">
        <v>194</v>
      </c>
      <c r="E108" s="120">
        <f>E106/E107</f>
        <v>1.0038419766269526</v>
      </c>
      <c r="F108" s="120">
        <f>F106/F107</f>
        <v>1.0061757093999197</v>
      </c>
      <c r="G108" s="120">
        <f>G106/G107</f>
        <v>0.99146927608091662</v>
      </c>
      <c r="H108" s="120">
        <f>H106/H107</f>
        <v>0.98985164364529565</v>
      </c>
      <c r="K108" s="129"/>
      <c r="M108" s="128"/>
      <c r="N108" s="120" t="s">
        <v>194</v>
      </c>
      <c r="O108" s="120">
        <f>O106/O107</f>
        <v>1.0077437148337962</v>
      </c>
      <c r="P108" s="120">
        <f>P106/P107</f>
        <v>1.0185714661997656</v>
      </c>
      <c r="Q108" s="120">
        <f>Q106/Q107</f>
        <v>0.98953857115244115</v>
      </c>
      <c r="R108" s="120">
        <f>R106/R107</f>
        <v>0.98863839910488915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1318.8000624737997</v>
      </c>
      <c r="F113" s="139">
        <f t="shared" ref="F113:H113" si="139">F102*F$108</f>
        <v>0</v>
      </c>
      <c r="G113" s="139">
        <f t="shared" si="139"/>
        <v>427.7552546170437</v>
      </c>
      <c r="H113" s="139">
        <f t="shared" si="139"/>
        <v>301.71829389185359</v>
      </c>
      <c r="I113" s="120">
        <f>I102</f>
        <v>2050</v>
      </c>
      <c r="J113" s="165">
        <f>SUM(E113:H113)</f>
        <v>2048.2736109826969</v>
      </c>
      <c r="K113" s="129">
        <f>I113/J113</f>
        <v>1.0008428507832383</v>
      </c>
      <c r="M113" s="128"/>
      <c r="N113" s="4" t="s">
        <v>11</v>
      </c>
      <c r="O113" s="139">
        <f>O102*O$108</f>
        <v>628.86863222999023</v>
      </c>
      <c r="P113" s="139">
        <f t="shared" ref="P113:R113" si="140">P102*P$108</f>
        <v>0</v>
      </c>
      <c r="Q113" s="139">
        <f t="shared" si="140"/>
        <v>935.21162482158638</v>
      </c>
      <c r="R113" s="139">
        <f t="shared" si="140"/>
        <v>610.59451399299337</v>
      </c>
      <c r="S113" s="120">
        <f>S102</f>
        <v>2186.7465511512801</v>
      </c>
      <c r="T113" s="165">
        <f>SUM(O113:R113)</f>
        <v>2174.6747710445698</v>
      </c>
      <c r="U113" s="129">
        <f>S113/T113</f>
        <v>1.0055510737823623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650.88540038393273</v>
      </c>
      <c r="G114" s="139">
        <f t="shared" si="141"/>
        <v>602.90668945974483</v>
      </c>
      <c r="H114" s="139">
        <f t="shared" si="141"/>
        <v>786.9473338035657</v>
      </c>
      <c r="I114" s="120">
        <f>I103</f>
        <v>2050</v>
      </c>
      <c r="J114" s="165">
        <f>SUM(E114:H114)</f>
        <v>2040.7394236472433</v>
      </c>
      <c r="K114" s="129">
        <f>I114/J114</f>
        <v>1.0045378534101164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222.7524948470396</v>
      </c>
      <c r="Q114" s="139">
        <f t="shared" si="142"/>
        <v>881.4931467962424</v>
      </c>
      <c r="R114" s="139">
        <f t="shared" si="142"/>
        <v>1065.0039470775223</v>
      </c>
      <c r="S114" s="120">
        <f>S103</f>
        <v>2186.7465511512801</v>
      </c>
      <c r="T114" s="165">
        <f>SUM(O114:R114)</f>
        <v>2169.2495887208042</v>
      </c>
      <c r="U114" s="129">
        <f>S114/T114</f>
        <v>1.0080659056115315</v>
      </c>
    </row>
    <row r="115" spans="3:71" x14ac:dyDescent="0.3">
      <c r="C115" s="128"/>
      <c r="D115" s="4" t="s">
        <v>13</v>
      </c>
      <c r="E115" s="139">
        <f t="shared" ref="E115:H115" si="143">E104*E$108</f>
        <v>355.50907834900084</v>
      </c>
      <c r="F115" s="139">
        <f t="shared" si="143"/>
        <v>680.48940292835982</v>
      </c>
      <c r="G115" s="139">
        <f t="shared" si="143"/>
        <v>23.338055923211463</v>
      </c>
      <c r="H115" s="139">
        <f t="shared" si="143"/>
        <v>0</v>
      </c>
      <c r="I115" s="120">
        <f>I104</f>
        <v>1054</v>
      </c>
      <c r="J115" s="165">
        <f>SUM(E115:H115)</f>
        <v>1059.3365372005721</v>
      </c>
      <c r="K115" s="129">
        <f>I115/J115</f>
        <v>0.99496237785333586</v>
      </c>
      <c r="M115" s="128"/>
      <c r="N115" s="4" t="s">
        <v>13</v>
      </c>
      <c r="O115" s="139">
        <f t="shared" ref="O115:R115" si="144">O104*O$108</f>
        <v>335.91585149303558</v>
      </c>
      <c r="P115" s="139">
        <f t="shared" si="144"/>
        <v>690.05538246618607</v>
      </c>
      <c r="Q115" s="139">
        <f t="shared" si="144"/>
        <v>101.10626063602707</v>
      </c>
      <c r="R115" s="139">
        <f t="shared" si="144"/>
        <v>0</v>
      </c>
      <c r="S115" s="120">
        <f>S104</f>
        <v>1112.9834646689119</v>
      </c>
      <c r="T115" s="165">
        <f>SUM(O115:R115)</f>
        <v>1127.0774945952487</v>
      </c>
      <c r="U115" s="129">
        <f>S115/T115</f>
        <v>0.98749506578392088</v>
      </c>
    </row>
    <row r="116" spans="3:71" x14ac:dyDescent="0.3">
      <c r="C116" s="128"/>
      <c r="D116" s="4" t="s">
        <v>14</v>
      </c>
      <c r="E116" s="139">
        <f t="shared" ref="E116:H116" si="145">E105*E$108</f>
        <v>375.69085917719912</v>
      </c>
      <c r="F116" s="139">
        <f t="shared" si="145"/>
        <v>718.62519668770744</v>
      </c>
      <c r="G116" s="139">
        <f t="shared" si="145"/>
        <v>0</v>
      </c>
      <c r="H116" s="139">
        <f t="shared" si="145"/>
        <v>19.334372304580718</v>
      </c>
      <c r="I116" s="120">
        <f>I105</f>
        <v>1108</v>
      </c>
      <c r="J116" s="165">
        <f>SUM(E116:H116)</f>
        <v>1113.6504281694872</v>
      </c>
      <c r="K116" s="129">
        <f>I116/J116</f>
        <v>0.99492621021232408</v>
      </c>
      <c r="M116" s="128"/>
      <c r="N116" s="4" t="s">
        <v>14</v>
      </c>
      <c r="O116" s="139">
        <f t="shared" ref="O116:R116" si="146">O105*O$108</f>
        <v>363.22792123893032</v>
      </c>
      <c r="P116" s="139">
        <f t="shared" si="146"/>
        <v>745.64792871101679</v>
      </c>
      <c r="Q116" s="139">
        <f t="shared" si="146"/>
        <v>0</v>
      </c>
      <c r="R116" s="139">
        <f t="shared" si="146"/>
        <v>79.332100766633047</v>
      </c>
      <c r="S116" s="120">
        <f>S105</f>
        <v>1172.7332381057306</v>
      </c>
      <c r="T116" s="165">
        <f>SUM(O116:R116)</f>
        <v>1188.2079507165802</v>
      </c>
      <c r="U116" s="129">
        <f>S116/T116</f>
        <v>0.98697642731517066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2049.9999999999995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1.0000000000000002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1318.8000624737997</v>
      </c>
      <c r="F122" s="159">
        <f t="shared" si="148"/>
        <v>0</v>
      </c>
      <c r="G122" s="159">
        <f t="shared" si="148"/>
        <v>427.7552546170437</v>
      </c>
      <c r="H122" s="158">
        <f t="shared" si="148"/>
        <v>301.71829389185359</v>
      </c>
      <c r="N122" s="150"/>
      <c r="O122" s="160" t="str">
        <f>N36</f>
        <v>A</v>
      </c>
      <c r="P122" s="159">
        <f>O113</f>
        <v>628.86863222999023</v>
      </c>
      <c r="Q122" s="159">
        <f t="shared" ref="Q122:S122" si="149">P113</f>
        <v>0</v>
      </c>
      <c r="R122" s="159">
        <f t="shared" si="149"/>
        <v>935.21162482158638</v>
      </c>
      <c r="S122" s="159">
        <f t="shared" si="149"/>
        <v>610.59451399299337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568.21321390891205</v>
      </c>
      <c r="AA122" s="159">
        <f t="shared" ref="AA122:AC122" si="150">Z47</f>
        <v>0</v>
      </c>
      <c r="AB122" s="159">
        <f t="shared" si="150"/>
        <v>942.34922248122211</v>
      </c>
      <c r="AC122" s="159">
        <f t="shared" si="150"/>
        <v>619.57175165671651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667.81013429690165</v>
      </c>
      <c r="AK122" s="159">
        <f t="shared" ref="AK122:AM122" si="151">AJ58</f>
        <v>0</v>
      </c>
      <c r="AL122" s="159">
        <f t="shared" si="151"/>
        <v>1100.4868336029699</v>
      </c>
      <c r="AM122" s="159">
        <f t="shared" si="151"/>
        <v>724.08707206239558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641.54595884354717</v>
      </c>
      <c r="AU122" s="159">
        <f t="shared" si="147"/>
        <v>0</v>
      </c>
      <c r="AV122" s="159">
        <f t="shared" si="147"/>
        <v>1206.9479948308988</v>
      </c>
      <c r="AW122" s="158">
        <f t="shared" si="147"/>
        <v>814.44521112145992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769.73673617341728</v>
      </c>
      <c r="BE122" s="159">
        <f t="shared" ref="BE122:BG122" si="152">BD58</f>
        <v>0</v>
      </c>
      <c r="BF122" s="159">
        <f t="shared" si="152"/>
        <v>1252.3443663299804</v>
      </c>
      <c r="BG122" s="159">
        <f t="shared" si="152"/>
        <v>824.45433257275715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826.84896946587241</v>
      </c>
      <c r="BO122" s="159">
        <f t="shared" ref="BO122:BQ122" si="153">BN58</f>
        <v>0</v>
      </c>
      <c r="BP122" s="159">
        <f t="shared" si="153"/>
        <v>1336.9183639619248</v>
      </c>
      <c r="BQ122" s="159">
        <f t="shared" si="153"/>
        <v>880.40624599151647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650.88540038393273</v>
      </c>
      <c r="G123" s="159">
        <f t="shared" si="148"/>
        <v>602.90668945974483</v>
      </c>
      <c r="H123" s="158">
        <f t="shared" si="148"/>
        <v>786.9473338035657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222.7524948470396</v>
      </c>
      <c r="R123" s="159">
        <f t="shared" si="154"/>
        <v>881.4931467962424</v>
      </c>
      <c r="S123" s="159">
        <f t="shared" si="154"/>
        <v>1065.0039470775223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182.87138775638741</v>
      </c>
      <c r="AB123" s="159">
        <f t="shared" si="155"/>
        <v>853.34606589605846</v>
      </c>
      <c r="AC123" s="159">
        <f t="shared" si="155"/>
        <v>1038.2314930996872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222.2801236316991</v>
      </c>
      <c r="AL123" s="159">
        <f t="shared" si="156"/>
        <v>1023.688201175838</v>
      </c>
      <c r="AM123" s="159">
        <f t="shared" si="156"/>
        <v>1246.4157151547295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204.17056997480526</v>
      </c>
      <c r="AV123" s="159">
        <f t="shared" si="147"/>
        <v>1093.4115306748124</v>
      </c>
      <c r="AW123" s="158">
        <f t="shared" si="147"/>
        <v>1365.3570641462882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259.11022715993727</v>
      </c>
      <c r="BF123" s="159">
        <f t="shared" si="157"/>
        <v>1166.43268237865</v>
      </c>
      <c r="BG123" s="159">
        <f t="shared" si="157"/>
        <v>1420.9925255375674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279.81662961504242</v>
      </c>
      <c r="BP123" s="159">
        <f t="shared" si="158"/>
        <v>1245.9816216898528</v>
      </c>
      <c r="BQ123" s="159">
        <f t="shared" si="158"/>
        <v>1518.3753281144184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355.50907834900084</v>
      </c>
      <c r="F124" s="159">
        <f t="shared" si="148"/>
        <v>680.48940292835982</v>
      </c>
      <c r="G124" s="159">
        <f t="shared" si="148"/>
        <v>23.338055923211463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335.91585149303558</v>
      </c>
      <c r="Q124" s="159">
        <f t="shared" si="159"/>
        <v>690.05538246618607</v>
      </c>
      <c r="R124" s="159">
        <f t="shared" si="159"/>
        <v>101.10626063602707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363.8090726684373</v>
      </c>
      <c r="AA124" s="159">
        <f t="shared" si="160"/>
        <v>706.79666542301004</v>
      </c>
      <c r="AB124" s="159">
        <f t="shared" si="160"/>
        <v>122.11574387657549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378.31659679136061</v>
      </c>
      <c r="AK124" s="159">
        <f t="shared" si="161"/>
        <v>739.98006653534424</v>
      </c>
      <c r="AL124" s="159">
        <f t="shared" si="161"/>
        <v>126.17834490928192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399.16491085960297</v>
      </c>
      <c r="AU124" s="159">
        <f t="shared" si="147"/>
        <v>766.51821889572454</v>
      </c>
      <c r="AV124" s="159">
        <f t="shared" si="147"/>
        <v>151.98849951866453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422.50250928902227</v>
      </c>
      <c r="BE124" s="159">
        <f t="shared" si="162"/>
        <v>834.70990982235821</v>
      </c>
      <c r="BF124" s="159">
        <f t="shared" si="162"/>
        <v>139.12604250052911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447.10722476114091</v>
      </c>
      <c r="BO124" s="159">
        <f t="shared" si="163"/>
        <v>887.46681171160014</v>
      </c>
      <c r="BP124" s="159">
        <f t="shared" si="163"/>
        <v>146.3147041829485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375.69085917719912</v>
      </c>
      <c r="F125" s="154">
        <f t="shared" si="148"/>
        <v>718.62519668770744</v>
      </c>
      <c r="G125" s="154">
        <f t="shared" si="148"/>
        <v>0</v>
      </c>
      <c r="H125" s="153">
        <f t="shared" si="148"/>
        <v>19.334372304580718</v>
      </c>
      <c r="N125" s="152"/>
      <c r="O125" s="155" t="str">
        <f>N39</f>
        <v>D</v>
      </c>
      <c r="P125" s="159">
        <f t="shared" ref="P125:S125" si="164">O116</f>
        <v>363.22792123893032</v>
      </c>
      <c r="Q125" s="159">
        <f t="shared" si="164"/>
        <v>745.64792871101679</v>
      </c>
      <c r="R125" s="159">
        <f t="shared" si="164"/>
        <v>0</v>
      </c>
      <c r="S125" s="159">
        <f t="shared" si="164"/>
        <v>79.332100766633047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395.99011838460683</v>
      </c>
      <c r="AA125" s="159">
        <f t="shared" si="165"/>
        <v>768.78775284484493</v>
      </c>
      <c r="AB125" s="159">
        <f t="shared" si="165"/>
        <v>0</v>
      </c>
      <c r="AC125" s="159">
        <f t="shared" si="165"/>
        <v>97.127317080744717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411.85808839487783</v>
      </c>
      <c r="AK125" s="159">
        <f t="shared" si="166"/>
        <v>805.03241373882042</v>
      </c>
      <c r="AL125" s="159">
        <f t="shared" si="166"/>
        <v>0</v>
      </c>
      <c r="AM125" s="159">
        <f t="shared" si="166"/>
        <v>100.45282437868653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436.25489214242293</v>
      </c>
      <c r="AU125" s="154">
        <f t="shared" si="147"/>
        <v>837.16598839676567</v>
      </c>
      <c r="AV125" s="154">
        <f t="shared" si="147"/>
        <v>0</v>
      </c>
      <c r="AW125" s="153">
        <f t="shared" si="147"/>
        <v>124.58081708463079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461.80512878372616</v>
      </c>
      <c r="BE125" s="159">
        <f t="shared" si="167"/>
        <v>911.72984157756946</v>
      </c>
      <c r="BF125" s="159">
        <f t="shared" si="167"/>
        <v>0</v>
      </c>
      <c r="BG125" s="159">
        <f t="shared" si="167"/>
        <v>111.26534191788701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489.6619266028149</v>
      </c>
      <c r="BO125" s="159">
        <f t="shared" si="168"/>
        <v>971.26538516868459</v>
      </c>
      <c r="BP125" s="159">
        <f t="shared" si="168"/>
        <v>0</v>
      </c>
      <c r="BQ125" s="159">
        <f t="shared" si="168"/>
        <v>117.28163910017254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1.1390680113286764E-85</v>
      </c>
      <c r="F134" s="130" t="e">
        <f t="shared" si="169"/>
        <v>#DIV/0!</v>
      </c>
      <c r="G134" s="148">
        <f t="shared" si="169"/>
        <v>427.7552546170437</v>
      </c>
      <c r="H134" s="148">
        <f t="shared" si="169"/>
        <v>301.71829389185359</v>
      </c>
      <c r="N134" s="130" t="s">
        <v>11</v>
      </c>
      <c r="O134" s="130">
        <f t="shared" ref="O134:R137" si="170">O129*P122</f>
        <v>5.4316356412474073E-86</v>
      </c>
      <c r="P134" s="130" t="e">
        <f t="shared" si="170"/>
        <v>#DIV/0!</v>
      </c>
      <c r="Q134" s="148">
        <f t="shared" si="170"/>
        <v>935.21162482158638</v>
      </c>
      <c r="R134" s="148">
        <f t="shared" si="170"/>
        <v>610.59451399299337</v>
      </c>
      <c r="W134" s="130" t="s">
        <v>11</v>
      </c>
      <c r="X134" s="130">
        <f t="shared" ref="X134:AA137" si="171">X129*Z122</f>
        <v>4.9077454118695016E-86</v>
      </c>
      <c r="Y134" s="130" t="e">
        <f t="shared" si="171"/>
        <v>#DIV/0!</v>
      </c>
      <c r="Z134" s="148">
        <f t="shared" si="171"/>
        <v>942.34922248122211</v>
      </c>
      <c r="AA134" s="148">
        <f t="shared" si="171"/>
        <v>619.57175165671651</v>
      </c>
      <c r="AG134" s="130" t="s">
        <v>11</v>
      </c>
      <c r="AH134" s="130">
        <f t="shared" ref="AH134:AK137" si="172">AH129*AJ122</f>
        <v>5.7679794175307022E-86</v>
      </c>
      <c r="AI134" s="130" t="e">
        <f t="shared" si="172"/>
        <v>#DIV/0!</v>
      </c>
      <c r="AJ134" s="148">
        <f t="shared" si="172"/>
        <v>1100.4868336029699</v>
      </c>
      <c r="AK134" s="148">
        <f t="shared" si="172"/>
        <v>724.08707206239558</v>
      </c>
      <c r="AQ134" s="130" t="s">
        <v>11</v>
      </c>
      <c r="AR134" s="130">
        <f t="shared" ref="AR134:AU137" si="173">AR129*AT122</f>
        <v>5.5411316719617315E-86</v>
      </c>
      <c r="AS134" s="130" t="e">
        <f t="shared" si="173"/>
        <v>#DIV/0!</v>
      </c>
      <c r="AT134" s="148">
        <f t="shared" si="173"/>
        <v>1206.9479948308988</v>
      </c>
      <c r="AU134" s="148">
        <f t="shared" si="173"/>
        <v>814.44521112145992</v>
      </c>
      <c r="BA134" s="130" t="s">
        <v>11</v>
      </c>
      <c r="BB134" s="130">
        <f t="shared" ref="BB134:BE137" si="174">BB129*BD122</f>
        <v>6.6483352425311204E-86</v>
      </c>
      <c r="BC134" s="130" t="e">
        <f t="shared" si="174"/>
        <v>#DIV/0!</v>
      </c>
      <c r="BD134" s="148">
        <f t="shared" si="174"/>
        <v>1252.3443663299804</v>
      </c>
      <c r="BE134" s="148">
        <f t="shared" si="174"/>
        <v>824.45433257275715</v>
      </c>
      <c r="BK134" s="130" t="s">
        <v>11</v>
      </c>
      <c r="BL134" s="130">
        <f t="shared" ref="BL134:BO137" si="175">BL129*BN122</f>
        <v>7.1416224348060952E-86</v>
      </c>
      <c r="BM134" s="130" t="e">
        <f t="shared" si="175"/>
        <v>#DIV/0!</v>
      </c>
      <c r="BN134" s="148">
        <f t="shared" si="175"/>
        <v>1336.9183639619248</v>
      </c>
      <c r="BO134" s="148">
        <f t="shared" si="175"/>
        <v>880.40624599151647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5.6217978730413114E-86</v>
      </c>
      <c r="G135" s="148">
        <f t="shared" si="169"/>
        <v>602.90668945974483</v>
      </c>
      <c r="H135" s="148">
        <f t="shared" si="169"/>
        <v>786.9473338035657</v>
      </c>
      <c r="N135" s="130" t="s">
        <v>12</v>
      </c>
      <c r="O135" s="130" t="e">
        <f t="shared" si="170"/>
        <v>#DIV/0!</v>
      </c>
      <c r="P135" s="130">
        <f t="shared" si="170"/>
        <v>1.9239477502599787E-86</v>
      </c>
      <c r="Q135" s="148">
        <f t="shared" si="170"/>
        <v>881.4931467962424</v>
      </c>
      <c r="R135" s="148">
        <f t="shared" si="170"/>
        <v>1065.0039470775223</v>
      </c>
      <c r="W135" s="130" t="s">
        <v>12</v>
      </c>
      <c r="X135" s="130" t="e">
        <f t="shared" si="171"/>
        <v>#DIV/0!</v>
      </c>
      <c r="Y135" s="130">
        <f t="shared" si="171"/>
        <v>1.5794884600615628E-86</v>
      </c>
      <c r="Z135" s="148">
        <f t="shared" si="171"/>
        <v>853.34606589605846</v>
      </c>
      <c r="AA135" s="148">
        <f t="shared" si="171"/>
        <v>1038.2314930996872</v>
      </c>
      <c r="AG135" s="130" t="s">
        <v>12</v>
      </c>
      <c r="AH135" s="130" t="e">
        <f t="shared" si="172"/>
        <v>#DIV/0!</v>
      </c>
      <c r="AI135" s="130">
        <f t="shared" si="172"/>
        <v>1.9198678070132555E-86</v>
      </c>
      <c r="AJ135" s="148">
        <f t="shared" si="172"/>
        <v>1023.688201175838</v>
      </c>
      <c r="AK135" s="148">
        <f t="shared" si="172"/>
        <v>1246.4157151547295</v>
      </c>
      <c r="AQ135" s="130" t="s">
        <v>12</v>
      </c>
      <c r="AR135" s="130" t="e">
        <f t="shared" si="173"/>
        <v>#DIV/0!</v>
      </c>
      <c r="AS135" s="130">
        <f t="shared" si="173"/>
        <v>1.763452791144102E-86</v>
      </c>
      <c r="AT135" s="148">
        <f t="shared" si="173"/>
        <v>1093.4115306748124</v>
      </c>
      <c r="AU135" s="148">
        <f t="shared" si="173"/>
        <v>1365.3570641462882</v>
      </c>
      <c r="BA135" s="130" t="s">
        <v>12</v>
      </c>
      <c r="BB135" s="130" t="e">
        <f t="shared" si="174"/>
        <v>#DIV/0!</v>
      </c>
      <c r="BC135" s="130">
        <f t="shared" si="174"/>
        <v>2.2379751075561911E-86</v>
      </c>
      <c r="BD135" s="148">
        <f t="shared" si="174"/>
        <v>1166.43268237865</v>
      </c>
      <c r="BE135" s="148">
        <f t="shared" si="174"/>
        <v>1420.9925255375674</v>
      </c>
      <c r="BK135" s="130" t="s">
        <v>12</v>
      </c>
      <c r="BL135" s="130" t="e">
        <f t="shared" si="175"/>
        <v>#DIV/0!</v>
      </c>
      <c r="BM135" s="130">
        <f t="shared" si="175"/>
        <v>2.4168195081400472E-86</v>
      </c>
      <c r="BN135" s="148">
        <f t="shared" si="175"/>
        <v>1245.9816216898528</v>
      </c>
      <c r="BO135" s="148">
        <f t="shared" si="175"/>
        <v>1518.3753281144184</v>
      </c>
    </row>
    <row r="136" spans="4:67" x14ac:dyDescent="0.3">
      <c r="D136" s="130" t="s">
        <v>13</v>
      </c>
      <c r="E136" s="148">
        <f t="shared" si="169"/>
        <v>355.50907834900084</v>
      </c>
      <c r="F136" s="148">
        <f t="shared" si="169"/>
        <v>680.48940292835982</v>
      </c>
      <c r="G136" s="130">
        <f t="shared" si="169"/>
        <v>2.0157439861554488E-87</v>
      </c>
      <c r="H136" s="130" t="e">
        <f t="shared" si="169"/>
        <v>#DIV/0!</v>
      </c>
      <c r="N136" s="130" t="s">
        <v>13</v>
      </c>
      <c r="O136" s="148">
        <f t="shared" si="170"/>
        <v>335.91585149303558</v>
      </c>
      <c r="P136" s="148">
        <f t="shared" si="170"/>
        <v>690.05538246618607</v>
      </c>
      <c r="Q136" s="130">
        <f t="shared" si="170"/>
        <v>8.7327041082731366E-87</v>
      </c>
      <c r="R136" s="130" t="e">
        <f t="shared" si="170"/>
        <v>#DIV/0!</v>
      </c>
      <c r="W136" s="130" t="s">
        <v>13</v>
      </c>
      <c r="X136" s="148">
        <f t="shared" si="171"/>
        <v>363.8090726684373</v>
      </c>
      <c r="Y136" s="148">
        <f t="shared" si="171"/>
        <v>706.79666542301004</v>
      </c>
      <c r="Z136" s="130">
        <f t="shared" si="171"/>
        <v>1.0547325670313749E-86</v>
      </c>
      <c r="AA136" s="130" t="e">
        <f t="shared" si="171"/>
        <v>#DIV/0!</v>
      </c>
      <c r="AG136" s="130" t="s">
        <v>13</v>
      </c>
      <c r="AH136" s="148">
        <f t="shared" si="172"/>
        <v>378.31659679136061</v>
      </c>
      <c r="AI136" s="148">
        <f t="shared" si="172"/>
        <v>739.98006653534424</v>
      </c>
      <c r="AJ136" s="130">
        <f t="shared" si="172"/>
        <v>1.0898218804976357E-86</v>
      </c>
      <c r="AK136" s="130" t="e">
        <f t="shared" si="172"/>
        <v>#DIV/0!</v>
      </c>
      <c r="AQ136" s="130" t="s">
        <v>13</v>
      </c>
      <c r="AR136" s="148">
        <f t="shared" si="173"/>
        <v>399.16491085960297</v>
      </c>
      <c r="AS136" s="148">
        <f t="shared" si="173"/>
        <v>766.51821889572454</v>
      </c>
      <c r="AT136" s="130">
        <f t="shared" si="173"/>
        <v>1.312748177815575E-86</v>
      </c>
      <c r="AU136" s="130" t="e">
        <f t="shared" si="173"/>
        <v>#DIV/0!</v>
      </c>
      <c r="BA136" s="130" t="s">
        <v>13</v>
      </c>
      <c r="BB136" s="148">
        <f t="shared" si="174"/>
        <v>422.50250928902227</v>
      </c>
      <c r="BC136" s="148">
        <f t="shared" si="174"/>
        <v>834.70990982235821</v>
      </c>
      <c r="BD136" s="130">
        <f t="shared" si="174"/>
        <v>1.2016531471635032E-86</v>
      </c>
      <c r="BE136" s="130" t="e">
        <f t="shared" si="174"/>
        <v>#DIV/0!</v>
      </c>
      <c r="BK136" s="130" t="s">
        <v>13</v>
      </c>
      <c r="BL136" s="148">
        <f t="shared" si="175"/>
        <v>447.10722476114091</v>
      </c>
      <c r="BM136" s="148">
        <f t="shared" si="175"/>
        <v>887.46681171160014</v>
      </c>
      <c r="BN136" s="130">
        <f t="shared" si="175"/>
        <v>1.2637427299570346E-86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375.69085917719912</v>
      </c>
      <c r="F137" s="148">
        <f t="shared" si="169"/>
        <v>718.62519668770744</v>
      </c>
      <c r="G137" s="130" t="e">
        <f t="shared" si="169"/>
        <v>#DIV/0!</v>
      </c>
      <c r="H137" s="130">
        <f t="shared" si="169"/>
        <v>1.669939639671842E-87</v>
      </c>
      <c r="N137" s="130" t="s">
        <v>14</v>
      </c>
      <c r="O137" s="148">
        <f t="shared" si="170"/>
        <v>363.22792123893032</v>
      </c>
      <c r="P137" s="148">
        <f t="shared" si="170"/>
        <v>745.64792871101679</v>
      </c>
      <c r="Q137" s="130" t="e">
        <f t="shared" si="170"/>
        <v>#DIV/0!</v>
      </c>
      <c r="R137" s="130">
        <f t="shared" si="170"/>
        <v>6.8520362431033871E-87</v>
      </c>
      <c r="W137" s="130" t="s">
        <v>14</v>
      </c>
      <c r="X137" s="148">
        <f t="shared" si="171"/>
        <v>395.99011838460683</v>
      </c>
      <c r="Y137" s="148">
        <f t="shared" si="171"/>
        <v>768.78775284484493</v>
      </c>
      <c r="Z137" s="130" t="e">
        <f t="shared" si="171"/>
        <v>#DIV/0!</v>
      </c>
      <c r="AA137" s="130">
        <f t="shared" si="171"/>
        <v>8.3890365993254288E-87</v>
      </c>
      <c r="AG137" s="130" t="s">
        <v>14</v>
      </c>
      <c r="AH137" s="148">
        <f t="shared" si="172"/>
        <v>411.85808839487783</v>
      </c>
      <c r="AI137" s="148">
        <f t="shared" si="172"/>
        <v>805.03241373882042</v>
      </c>
      <c r="AJ137" s="130" t="e">
        <f t="shared" si="172"/>
        <v>#DIV/0!</v>
      </c>
      <c r="AK137" s="130">
        <f t="shared" si="172"/>
        <v>8.6762658080820691E-87</v>
      </c>
      <c r="AQ137" s="130" t="s">
        <v>14</v>
      </c>
      <c r="AR137" s="148">
        <f t="shared" si="173"/>
        <v>436.25489214242293</v>
      </c>
      <c r="AS137" s="148">
        <f t="shared" si="173"/>
        <v>837.16598839676567</v>
      </c>
      <c r="AT137" s="130" t="e">
        <f t="shared" si="173"/>
        <v>#DIV/0!</v>
      </c>
      <c r="AU137" s="130">
        <f t="shared" si="173"/>
        <v>1.0760237855926793E-86</v>
      </c>
      <c r="BA137" s="130" t="s">
        <v>14</v>
      </c>
      <c r="BB137" s="148">
        <f t="shared" si="174"/>
        <v>461.80512878372616</v>
      </c>
      <c r="BC137" s="148">
        <f t="shared" si="174"/>
        <v>911.72984157756946</v>
      </c>
      <c r="BD137" s="130" t="e">
        <f t="shared" si="174"/>
        <v>#DIV/0!</v>
      </c>
      <c r="BE137" s="130">
        <f t="shared" si="174"/>
        <v>9.6101596712451374E-87</v>
      </c>
      <c r="BK137" s="130" t="s">
        <v>14</v>
      </c>
      <c r="BL137" s="148">
        <f t="shared" si="175"/>
        <v>489.6619266028149</v>
      </c>
      <c r="BM137" s="148">
        <f t="shared" si="175"/>
        <v>971.26538516868459</v>
      </c>
      <c r="BN137" s="130" t="e">
        <f t="shared" si="175"/>
        <v>#DIV/0!</v>
      </c>
      <c r="BO137" s="130">
        <f t="shared" si="175"/>
        <v>1.0129796564053098E-86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2.440989855217664E-71</v>
      </c>
      <c r="H140" s="130">
        <f>'Mode Choice Q'!O38</f>
        <v>1.641689745831514E-69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5.5355306953342915E-49</v>
      </c>
      <c r="H141" s="130">
        <f>'Mode Choice Q'!O39</f>
        <v>2.8373883406576729E-50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4.686202540252336E-64</v>
      </c>
      <c r="F142" s="130">
        <f>'Mode Choice Q'!M40</f>
        <v>5.5355306953342915E-49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2.402041860390878E-65</v>
      </c>
      <c r="F143" s="130">
        <f>'Mode Choice Q'!M41</f>
        <v>2.8373883406576729E-50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9.0920731782309964E-5</v>
      </c>
      <c r="F145" s="130" t="e">
        <f t="shared" si="176"/>
        <v>#DIV/0!</v>
      </c>
      <c r="G145" s="217">
        <f t="shared" si="176"/>
        <v>1.0441462370362526E-68</v>
      </c>
      <c r="H145" s="130">
        <f t="shared" si="176"/>
        <v>4.9532782921203517E-67</v>
      </c>
      <c r="N145" s="130" t="s">
        <v>11</v>
      </c>
      <c r="O145" s="130">
        <f t="shared" ref="O145:R148" si="177">O140*P122</f>
        <v>4.3355469766992823E-5</v>
      </c>
      <c r="P145" s="130" t="e">
        <f t="shared" si="177"/>
        <v>#DIV/0!</v>
      </c>
      <c r="Q145" s="149">
        <f t="shared" si="177"/>
        <v>2.8846992599821099E-84</v>
      </c>
      <c r="R145" s="130">
        <f t="shared" si="177"/>
        <v>1.8834042433986521E-84</v>
      </c>
      <c r="W145" s="130" t="s">
        <v>11</v>
      </c>
      <c r="X145" s="130">
        <f t="shared" ref="X145:AA148" si="178">X140*Z122</f>
        <v>3.9173763094967159E-5</v>
      </c>
      <c r="Y145" s="130" t="e">
        <f t="shared" si="178"/>
        <v>#DIV/0!</v>
      </c>
      <c r="Z145" s="149">
        <f t="shared" si="178"/>
        <v>2.9067154776384388E-84</v>
      </c>
      <c r="AA145" s="130">
        <f t="shared" si="178"/>
        <v>1.9110949073702062E-84</v>
      </c>
      <c r="AG145" s="130" t="s">
        <v>11</v>
      </c>
      <c r="AH145" s="130">
        <f t="shared" ref="AH145:AK148" si="179">AH140*AJ122</f>
        <v>4.6040175330309603E-5</v>
      </c>
      <c r="AI145" s="130" t="e">
        <f t="shared" si="179"/>
        <v>#DIV/0!</v>
      </c>
      <c r="AJ145" s="149">
        <f t="shared" si="179"/>
        <v>3.3944975343095925E-84</v>
      </c>
      <c r="AK145" s="130">
        <f t="shared" si="179"/>
        <v>2.233476771997448E-84</v>
      </c>
      <c r="AQ145" s="130" t="s">
        <v>11</v>
      </c>
      <c r="AR145" s="130">
        <f t="shared" ref="AR145:AU148" si="180">AR140*AT122</f>
        <v>4.4229470190215321E-5</v>
      </c>
      <c r="AS145" s="130" t="e">
        <f t="shared" si="180"/>
        <v>#DIV/0!</v>
      </c>
      <c r="AT145" s="149">
        <f t="shared" si="180"/>
        <v>3.722881426104811E-84</v>
      </c>
      <c r="AU145" s="130">
        <f t="shared" si="180"/>
        <v>2.5121902203324918E-84</v>
      </c>
      <c r="BA145" s="130" t="s">
        <v>11</v>
      </c>
      <c r="BB145" s="130">
        <f t="shared" ref="BB145:BE148" si="181">BB140*BD122</f>
        <v>5.3067200498410909E-5</v>
      </c>
      <c r="BC145" s="130" t="e">
        <f t="shared" si="181"/>
        <v>#DIV/0!</v>
      </c>
      <c r="BD145" s="149">
        <f t="shared" si="181"/>
        <v>3.8629084272600376E-84</v>
      </c>
      <c r="BE145" s="130">
        <f t="shared" si="181"/>
        <v>2.5430637728817731E-84</v>
      </c>
      <c r="BK145" s="130" t="s">
        <v>11</v>
      </c>
      <c r="BL145" s="130">
        <f t="shared" ref="BL145:BO148" si="182">BL140*BN122</f>
        <v>5.7004632860168315E-5</v>
      </c>
      <c r="BM145" s="130" t="e">
        <f t="shared" si="182"/>
        <v>#DIV/0!</v>
      </c>
      <c r="BN145" s="149">
        <f t="shared" si="182"/>
        <v>4.123780450134157E-84</v>
      </c>
      <c r="BO145" s="130">
        <f t="shared" si="182"/>
        <v>2.7156497833095946E-84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4.4873350095480969E-5</v>
      </c>
      <c r="G146" s="130">
        <f t="shared" si="176"/>
        <v>3.337408485926797E-46</v>
      </c>
      <c r="H146" s="130">
        <f t="shared" si="176"/>
        <v>2.2328751896458792E-47</v>
      </c>
      <c r="N146" s="130" t="s">
        <v>12</v>
      </c>
      <c r="O146" s="130" t="e">
        <f t="shared" si="177"/>
        <v>#DIV/0!</v>
      </c>
      <c r="P146" s="130">
        <f t="shared" si="177"/>
        <v>1.5357005518969961E-5</v>
      </c>
      <c r="Q146" s="130">
        <f t="shared" si="177"/>
        <v>7.3364137390895467E-85</v>
      </c>
      <c r="R146" s="130">
        <f t="shared" si="177"/>
        <v>8.8637213095999051E-85</v>
      </c>
      <c r="W146" s="130" t="s">
        <v>12</v>
      </c>
      <c r="X146" s="130" t="e">
        <f t="shared" si="178"/>
        <v>#DIV/0!</v>
      </c>
      <c r="Y146" s="130">
        <f t="shared" si="178"/>
        <v>1.2607521693370881E-5</v>
      </c>
      <c r="Z146" s="130">
        <f t="shared" si="178"/>
        <v>7.1021536863802469E-85</v>
      </c>
      <c r="AA146" s="130">
        <f t="shared" si="178"/>
        <v>8.6409018811040719E-85</v>
      </c>
      <c r="AG146" s="130" t="s">
        <v>12</v>
      </c>
      <c r="AH146" s="130" t="e">
        <f t="shared" si="179"/>
        <v>#DIV/0!</v>
      </c>
      <c r="AI146" s="130">
        <f t="shared" si="179"/>
        <v>1.5324439296239357E-5</v>
      </c>
      <c r="AJ146" s="130">
        <f t="shared" si="179"/>
        <v>8.5198622484427196E-85</v>
      </c>
      <c r="AK146" s="130">
        <f t="shared" si="179"/>
        <v>1.0373559239243834E-84</v>
      </c>
      <c r="AQ146" s="130" t="s">
        <v>12</v>
      </c>
      <c r="AR146" s="130" t="e">
        <f t="shared" si="180"/>
        <v>#DIV/0!</v>
      </c>
      <c r="AS146" s="130">
        <f t="shared" si="180"/>
        <v>1.4075930202565799E-5</v>
      </c>
      <c r="AT146" s="130">
        <f t="shared" si="180"/>
        <v>9.1001494512762781E-85</v>
      </c>
      <c r="AU146" s="130">
        <f t="shared" si="180"/>
        <v>1.1363473851806577E-84</v>
      </c>
      <c r="BA146" s="130" t="s">
        <v>12</v>
      </c>
      <c r="BB146" s="130" t="e">
        <f t="shared" si="181"/>
        <v>#DIV/0!</v>
      </c>
      <c r="BC146" s="130">
        <f t="shared" si="181"/>
        <v>1.7863580792884663E-5</v>
      </c>
      <c r="BD146" s="130">
        <f t="shared" si="181"/>
        <v>9.7078834791030507E-85</v>
      </c>
      <c r="BE146" s="130">
        <f t="shared" si="181"/>
        <v>1.1826511783315208E-84</v>
      </c>
      <c r="BK146" s="130" t="s">
        <v>12</v>
      </c>
      <c r="BL146" s="130" t="e">
        <f t="shared" si="182"/>
        <v>#DIV/0!</v>
      </c>
      <c r="BM146" s="130">
        <f t="shared" si="182"/>
        <v>1.9291121871602639E-5</v>
      </c>
      <c r="BN146" s="130">
        <f t="shared" si="182"/>
        <v>1.0369946404281537E-84</v>
      </c>
      <c r="BO146" s="130">
        <f t="shared" si="182"/>
        <v>1.2637000819302005E-84</v>
      </c>
    </row>
    <row r="147" spans="4:67" x14ac:dyDescent="0.3">
      <c r="D147" s="130" t="s">
        <v>13</v>
      </c>
      <c r="E147" s="130">
        <f t="shared" si="176"/>
        <v>1.6659875460418545E-61</v>
      </c>
      <c r="F147" s="130">
        <f t="shared" si="176"/>
        <v>3.7668699777596403E-46</v>
      </c>
      <c r="G147" s="130">
        <f t="shared" si="176"/>
        <v>1.6089725677860403E-6</v>
      </c>
      <c r="H147" s="130" t="e">
        <f t="shared" si="176"/>
        <v>#DIV/0!</v>
      </c>
      <c r="N147" s="130" t="s">
        <v>13</v>
      </c>
      <c r="O147" s="130">
        <f t="shared" si="177"/>
        <v>1.0361464533795575E-84</v>
      </c>
      <c r="P147" s="130">
        <f t="shared" si="177"/>
        <v>5.7431323284329812E-85</v>
      </c>
      <c r="Q147" s="130">
        <f t="shared" si="177"/>
        <v>6.970469191180502E-6</v>
      </c>
      <c r="R147" s="130" t="e">
        <f t="shared" si="177"/>
        <v>#DIV/0!</v>
      </c>
      <c r="W147" s="130" t="s">
        <v>13</v>
      </c>
      <c r="X147" s="130">
        <f t="shared" si="178"/>
        <v>1.1221842573884083E-84</v>
      </c>
      <c r="Y147" s="130">
        <f t="shared" si="178"/>
        <v>5.8824652078102259E-85</v>
      </c>
      <c r="Z147" s="130">
        <f t="shared" si="178"/>
        <v>8.4189052695165143E-6</v>
      </c>
      <c r="AA147" s="130" t="e">
        <f t="shared" si="178"/>
        <v>#DIV/0!</v>
      </c>
      <c r="AG147" s="130" t="s">
        <v>13</v>
      </c>
      <c r="AH147" s="130">
        <f t="shared" si="179"/>
        <v>1.1669333205852578E-84</v>
      </c>
      <c r="AI147" s="130">
        <f t="shared" si="179"/>
        <v>6.1586411040325037E-85</v>
      </c>
      <c r="AJ147" s="130">
        <f t="shared" si="179"/>
        <v>8.6989891649785494E-6</v>
      </c>
      <c r="AK147" s="130" t="e">
        <f t="shared" si="179"/>
        <v>#DIV/0!</v>
      </c>
      <c r="AQ147" s="130" t="s">
        <v>13</v>
      </c>
      <c r="AR147" s="130">
        <f t="shared" si="180"/>
        <v>1.2312408148125744E-84</v>
      </c>
      <c r="AS147" s="130">
        <f t="shared" si="180"/>
        <v>6.3795105076056999E-85</v>
      </c>
      <c r="AT147" s="130">
        <f t="shared" si="180"/>
        <v>1.0478393193893848E-5</v>
      </c>
      <c r="AU147" s="130" t="e">
        <f t="shared" si="180"/>
        <v>#DIV/0!</v>
      </c>
      <c r="BA147" s="130" t="s">
        <v>13</v>
      </c>
      <c r="BB147" s="130">
        <f t="shared" si="181"/>
        <v>1.3032266104681285E-84</v>
      </c>
      <c r="BC147" s="130">
        <f t="shared" si="181"/>
        <v>6.9470503234558441E-85</v>
      </c>
      <c r="BD147" s="130">
        <f t="shared" si="181"/>
        <v>9.5916295078096172E-6</v>
      </c>
      <c r="BE147" s="130" t="e">
        <f t="shared" si="181"/>
        <v>#DIV/0!</v>
      </c>
      <c r="BK147" s="130" t="s">
        <v>13</v>
      </c>
      <c r="BL147" s="130">
        <f t="shared" si="182"/>
        <v>1.379120881487302E-84</v>
      </c>
      <c r="BM147" s="130">
        <f t="shared" si="182"/>
        <v>7.3861308327697753E-85</v>
      </c>
      <c r="BN147" s="130">
        <f t="shared" si="182"/>
        <v>1.0087230318955324E-5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9.0242517030984672E-63</v>
      </c>
      <c r="F148" s="130">
        <f t="shared" si="176"/>
        <v>2.0390187543845282E-47</v>
      </c>
      <c r="G148" s="130" t="e">
        <f t="shared" si="176"/>
        <v>#DIV/0!</v>
      </c>
      <c r="H148" s="130">
        <f t="shared" si="176"/>
        <v>1.332950557483788E-6</v>
      </c>
      <c r="N148" s="130" t="s">
        <v>14</v>
      </c>
      <c r="O148" s="130">
        <f t="shared" si="177"/>
        <v>1.1203916715670375E-84</v>
      </c>
      <c r="P148" s="130">
        <f t="shared" si="177"/>
        <v>6.2058130895300629E-85</v>
      </c>
      <c r="Q148" s="130" t="e">
        <f t="shared" si="177"/>
        <v>#DIV/0!</v>
      </c>
      <c r="R148" s="130">
        <f t="shared" si="177"/>
        <v>5.4693147663340578E-6</v>
      </c>
      <c r="W148" s="130" t="s">
        <v>14</v>
      </c>
      <c r="X148" s="130">
        <f t="shared" si="178"/>
        <v>1.2214480350179846E-84</v>
      </c>
      <c r="Y148" s="130">
        <f t="shared" si="178"/>
        <v>6.3983991854203506E-85</v>
      </c>
      <c r="Z148" s="130" t="e">
        <f t="shared" si="178"/>
        <v>#DIV/0!</v>
      </c>
      <c r="AA148" s="130">
        <f t="shared" si="178"/>
        <v>6.6961528106609458E-6</v>
      </c>
      <c r="AG148" s="130" t="s">
        <v>14</v>
      </c>
      <c r="AH148" s="130">
        <f t="shared" si="179"/>
        <v>1.2703934502920726E-84</v>
      </c>
      <c r="AI148" s="130">
        <f t="shared" si="179"/>
        <v>6.7000530656775364E-85</v>
      </c>
      <c r="AJ148" s="130" t="e">
        <f t="shared" si="179"/>
        <v>#DIV/0!</v>
      </c>
      <c r="AK148" s="130">
        <f t="shared" si="179"/>
        <v>6.9254199798701438E-6</v>
      </c>
      <c r="AQ148" s="130" t="s">
        <v>14</v>
      </c>
      <c r="AR148" s="130">
        <f t="shared" si="180"/>
        <v>1.3456464089257919E-84</v>
      </c>
      <c r="AS148" s="130">
        <f t="shared" si="180"/>
        <v>6.9674915584932976E-85</v>
      </c>
      <c r="AT148" s="130" t="e">
        <f t="shared" si="180"/>
        <v>#DIV/0!</v>
      </c>
      <c r="AU148" s="130">
        <f t="shared" si="180"/>
        <v>8.5888523800382864E-6</v>
      </c>
      <c r="BA148" s="130" t="s">
        <v>14</v>
      </c>
      <c r="BB148" s="130">
        <f t="shared" si="181"/>
        <v>1.424457179424497E-84</v>
      </c>
      <c r="BC148" s="130">
        <f t="shared" si="181"/>
        <v>7.5880650466744272E-85</v>
      </c>
      <c r="BD148" s="130" t="e">
        <f t="shared" si="181"/>
        <v>#DIV/0!</v>
      </c>
      <c r="BE148" s="130">
        <f t="shared" si="181"/>
        <v>7.670856710612412E-6</v>
      </c>
      <c r="BK148" s="130" t="s">
        <v>14</v>
      </c>
      <c r="BL148" s="130">
        <f t="shared" si="182"/>
        <v>1.5103826340717558E-84</v>
      </c>
      <c r="BM148" s="130">
        <f t="shared" si="182"/>
        <v>8.0835622397648944E-85</v>
      </c>
      <c r="BN148" s="130" t="e">
        <f t="shared" si="182"/>
        <v>#DIV/0!</v>
      </c>
      <c r="BO148" s="130">
        <f t="shared" si="182"/>
        <v>8.0856323524994612E-6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9.9445838891347875E-47</v>
      </c>
      <c r="H151" s="130">
        <f>'Mode Choice Q'!T38</f>
        <v>6.6882381188339974E-45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3.2251583901866421E-27</v>
      </c>
      <c r="H152" s="130">
        <f>'Mode Choice Q'!T39</f>
        <v>1.6531435406550872E-28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1.9091572291217223E-39</v>
      </c>
      <c r="F153" s="130">
        <f>'Mode Choice Q'!R40</f>
        <v>3.2251583901866421E-27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9.7859098983188674E-41</v>
      </c>
      <c r="F154" s="130">
        <f>'Mode Choice Q'!R41</f>
        <v>1.6531435406550872E-28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1318.799971553068</v>
      </c>
      <c r="F156" s="130" t="e">
        <f t="shared" si="183"/>
        <v>#DIV/0!</v>
      </c>
      <c r="G156" s="130">
        <f t="shared" si="183"/>
        <v>4.2538480135574016E-44</v>
      </c>
      <c r="H156" s="130">
        <f t="shared" si="183"/>
        <v>2.0179637943570539E-42</v>
      </c>
      <c r="N156" s="130" t="s">
        <v>11</v>
      </c>
      <c r="O156" s="148">
        <f t="shared" ref="O156:R159" si="184">O151*P122</f>
        <v>628.86858887452047</v>
      </c>
      <c r="P156" s="130" t="e">
        <f t="shared" si="184"/>
        <v>#DIV/0!</v>
      </c>
      <c r="Q156" s="130">
        <f t="shared" si="184"/>
        <v>1.1752254407980361E-59</v>
      </c>
      <c r="R156" s="130">
        <f t="shared" si="184"/>
        <v>7.6729821123980872E-60</v>
      </c>
      <c r="W156" s="130" t="s">
        <v>11</v>
      </c>
      <c r="X156" s="148">
        <f t="shared" ref="X156:AA159" si="185">X151*Z122</f>
        <v>568.21317473514898</v>
      </c>
      <c r="Y156" s="130" t="e">
        <f t="shared" si="185"/>
        <v>#DIV/0!</v>
      </c>
      <c r="Z156" s="130">
        <f t="shared" si="185"/>
        <v>1.1841948399512862E-59</v>
      </c>
      <c r="AA156" s="130">
        <f t="shared" si="185"/>
        <v>7.7857937778060147E-60</v>
      </c>
      <c r="AG156" s="130" t="s">
        <v>11</v>
      </c>
      <c r="AH156" s="148">
        <f t="shared" ref="AH156:AK159" si="186">AH151*AJ122</f>
        <v>667.81008825672632</v>
      </c>
      <c r="AI156" s="130" t="e">
        <f t="shared" si="186"/>
        <v>#DIV/0!</v>
      </c>
      <c r="AJ156" s="130">
        <f t="shared" si="186"/>
        <v>1.3829170743682924E-59</v>
      </c>
      <c r="AK156" s="130">
        <f t="shared" si="186"/>
        <v>9.0991763345866228E-60</v>
      </c>
      <c r="AQ156" s="130" t="s">
        <v>11</v>
      </c>
      <c r="AR156" s="148">
        <f t="shared" ref="AR156:AU159" si="187">AR151*AT122</f>
        <v>641.54591461407699</v>
      </c>
      <c r="AS156" s="130" t="e">
        <f t="shared" si="187"/>
        <v>#DIV/0!</v>
      </c>
      <c r="AT156" s="130">
        <f t="shared" si="187"/>
        <v>1.5167005537554656E-59</v>
      </c>
      <c r="AU156" s="130">
        <f t="shared" si="187"/>
        <v>1.0234653920482089E-59</v>
      </c>
      <c r="BA156" s="130" t="s">
        <v>11</v>
      </c>
      <c r="BB156" s="148">
        <f t="shared" ref="BB156:BE159" si="188">BB151*BD122</f>
        <v>769.73668310621679</v>
      </c>
      <c r="BC156" s="130" t="e">
        <f t="shared" si="188"/>
        <v>#DIV/0!</v>
      </c>
      <c r="BD156" s="130">
        <f t="shared" si="188"/>
        <v>1.5737475036539099E-59</v>
      </c>
      <c r="BE156" s="130">
        <f t="shared" si="188"/>
        <v>1.036043266250581E-59</v>
      </c>
      <c r="BK156" s="130" t="s">
        <v>11</v>
      </c>
      <c r="BL156" s="148">
        <f t="shared" ref="BL156:BO159" si="189">BL151*BN122</f>
        <v>826.84891246123959</v>
      </c>
      <c r="BM156" s="130" t="e">
        <f t="shared" si="189"/>
        <v>#DIV/0!</v>
      </c>
      <c r="BN156" s="130">
        <f t="shared" si="189"/>
        <v>1.6800266719288076E-59</v>
      </c>
      <c r="BO156" s="130">
        <f t="shared" si="189"/>
        <v>1.1063547448141623E-59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650.8853555105826</v>
      </c>
      <c r="G157" s="130">
        <f t="shared" si="183"/>
        <v>1.9444695680107482E-24</v>
      </c>
      <c r="H157" s="130">
        <f t="shared" si="183"/>
        <v>1.3009369017131073E-25</v>
      </c>
      <c r="N157" s="130" t="s">
        <v>12</v>
      </c>
      <c r="O157" s="130" t="e">
        <f t="shared" si="184"/>
        <v>#DIV/0!</v>
      </c>
      <c r="P157" s="148">
        <f t="shared" si="184"/>
        <v>222.75247949003409</v>
      </c>
      <c r="Q157" s="130">
        <f t="shared" si="184"/>
        <v>4.2744043212421042E-63</v>
      </c>
      <c r="R157" s="130">
        <f t="shared" si="184"/>
        <v>5.164257362718119E-63</v>
      </c>
      <c r="W157" s="130" t="s">
        <v>12</v>
      </c>
      <c r="X157" s="130" t="e">
        <f t="shared" si="185"/>
        <v>#DIV/0!</v>
      </c>
      <c r="Y157" s="148">
        <f t="shared" si="185"/>
        <v>182.87137514886572</v>
      </c>
      <c r="Z157" s="130">
        <f t="shared" si="185"/>
        <v>4.1379177193129034E-63</v>
      </c>
      <c r="AA157" s="130">
        <f t="shared" si="185"/>
        <v>5.0344363954320669E-63</v>
      </c>
      <c r="AG157" s="130" t="s">
        <v>12</v>
      </c>
      <c r="AH157" s="130" t="e">
        <f t="shared" si="186"/>
        <v>#DIV/0!</v>
      </c>
      <c r="AI157" s="148">
        <f t="shared" si="186"/>
        <v>222.28010830725981</v>
      </c>
      <c r="AJ157" s="130">
        <f t="shared" si="186"/>
        <v>4.9639152460954912E-63</v>
      </c>
      <c r="AK157" s="130">
        <f t="shared" si="186"/>
        <v>6.0439320921379096E-63</v>
      </c>
      <c r="AQ157" s="130" t="s">
        <v>12</v>
      </c>
      <c r="AR157" s="130" t="e">
        <f t="shared" si="187"/>
        <v>#DIV/0!</v>
      </c>
      <c r="AS157" s="148">
        <f t="shared" si="187"/>
        <v>204.17055589887505</v>
      </c>
      <c r="AT157" s="130">
        <f t="shared" si="187"/>
        <v>5.3020071552441524E-63</v>
      </c>
      <c r="AU157" s="130">
        <f t="shared" si="187"/>
        <v>6.6206846374658673E-63</v>
      </c>
      <c r="BA157" s="130" t="s">
        <v>12</v>
      </c>
      <c r="BB157" s="130" t="e">
        <f t="shared" si="188"/>
        <v>#DIV/0!</v>
      </c>
      <c r="BC157" s="148">
        <f t="shared" si="188"/>
        <v>259.11020929635646</v>
      </c>
      <c r="BD157" s="130">
        <f t="shared" si="188"/>
        <v>5.6560903690721395E-63</v>
      </c>
      <c r="BE157" s="130">
        <f t="shared" si="188"/>
        <v>6.8904637701221895E-63</v>
      </c>
      <c r="BK157" s="130" t="s">
        <v>12</v>
      </c>
      <c r="BL157" s="130" t="e">
        <f t="shared" si="189"/>
        <v>#DIV/0!</v>
      </c>
      <c r="BM157" s="148">
        <f t="shared" si="189"/>
        <v>279.81661032392054</v>
      </c>
      <c r="BN157" s="130">
        <f t="shared" si="189"/>
        <v>6.0418271512329974E-63</v>
      </c>
      <c r="BO157" s="130">
        <f t="shared" si="189"/>
        <v>7.3626778465015898E-63</v>
      </c>
    </row>
    <row r="158" spans="4:67" x14ac:dyDescent="0.3">
      <c r="D158" s="130" t="s">
        <v>13</v>
      </c>
      <c r="E158" s="130">
        <f t="shared" si="183"/>
        <v>6.7872272694839577E-37</v>
      </c>
      <c r="F158" s="130">
        <f t="shared" si="183"/>
        <v>2.1946861072874983E-24</v>
      </c>
      <c r="G158" s="148">
        <f t="shared" si="183"/>
        <v>23.338054314238896</v>
      </c>
      <c r="H158" s="130" t="e">
        <f t="shared" si="183"/>
        <v>#DIV/0!</v>
      </c>
      <c r="N158" s="130" t="s">
        <v>13</v>
      </c>
      <c r="O158" s="130">
        <f t="shared" si="184"/>
        <v>4.2212569237178096E-60</v>
      </c>
      <c r="P158" s="130">
        <f t="shared" si="184"/>
        <v>3.3461130349452786E-63</v>
      </c>
      <c r="Q158" s="148">
        <f t="shared" si="184"/>
        <v>101.10625366555789</v>
      </c>
      <c r="R158" s="130" t="e">
        <f t="shared" si="184"/>
        <v>#DIV/0!</v>
      </c>
      <c r="W158" s="130" t="s">
        <v>13</v>
      </c>
      <c r="X158" s="130">
        <f t="shared" si="185"/>
        <v>4.5717746277443428E-60</v>
      </c>
      <c r="Y158" s="130">
        <f t="shared" si="185"/>
        <v>3.4272923526448703E-63</v>
      </c>
      <c r="Z158" s="148">
        <f t="shared" si="185"/>
        <v>122.11573545767023</v>
      </c>
      <c r="AA158" s="130" t="e">
        <f t="shared" si="185"/>
        <v>#DIV/0!</v>
      </c>
      <c r="AG158" s="130" t="s">
        <v>13</v>
      </c>
      <c r="AH158" s="130">
        <f t="shared" si="186"/>
        <v>4.7540821502316013E-60</v>
      </c>
      <c r="AI158" s="130">
        <f t="shared" si="186"/>
        <v>3.5882003229717885E-63</v>
      </c>
      <c r="AJ158" s="148">
        <f t="shared" si="186"/>
        <v>126.17833621029276</v>
      </c>
      <c r="AK158" s="130" t="e">
        <f t="shared" si="186"/>
        <v>#DIV/0!</v>
      </c>
      <c r="AQ158" s="130" t="s">
        <v>13</v>
      </c>
      <c r="AR158" s="130">
        <f t="shared" si="187"/>
        <v>5.0160706503790438E-60</v>
      </c>
      <c r="AS158" s="130">
        <f t="shared" si="187"/>
        <v>3.7168851500056296E-63</v>
      </c>
      <c r="AT158" s="148">
        <f t="shared" si="187"/>
        <v>151.98848904027133</v>
      </c>
      <c r="AU158" s="130" t="e">
        <f t="shared" si="187"/>
        <v>#DIV/0!</v>
      </c>
      <c r="BA158" s="130" t="s">
        <v>13</v>
      </c>
      <c r="BB158" s="130">
        <f t="shared" si="188"/>
        <v>5.3093405229238185E-60</v>
      </c>
      <c r="BC158" s="130">
        <f t="shared" si="188"/>
        <v>4.0475500671737088E-63</v>
      </c>
      <c r="BD158" s="148">
        <f t="shared" si="188"/>
        <v>139.12603290889962</v>
      </c>
      <c r="BE158" s="130" t="e">
        <f t="shared" si="188"/>
        <v>#DIV/0!</v>
      </c>
      <c r="BK158" s="130" t="s">
        <v>13</v>
      </c>
      <c r="BL158" s="130">
        <f t="shared" si="189"/>
        <v>5.618533510039942E-60</v>
      </c>
      <c r="BM158" s="130">
        <f t="shared" si="189"/>
        <v>4.303370920949271E-63</v>
      </c>
      <c r="BN158" s="148">
        <f t="shared" si="189"/>
        <v>146.31469409571818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3.6764768975300726E-38</v>
      </c>
      <c r="F159" s="130">
        <f t="shared" si="183"/>
        <v>1.1879906020562751E-25</v>
      </c>
      <c r="G159" s="130" t="e">
        <f t="shared" si="183"/>
        <v>#DIV/0!</v>
      </c>
      <c r="H159" s="148">
        <f t="shared" si="183"/>
        <v>19.334370971630161</v>
      </c>
      <c r="N159" s="130" t="s">
        <v>14</v>
      </c>
      <c r="O159" s="130">
        <f t="shared" si="184"/>
        <v>4.5644716395565832E-60</v>
      </c>
      <c r="P159" s="130">
        <f t="shared" si="184"/>
        <v>3.6156840699117967E-63</v>
      </c>
      <c r="Q159" s="130" t="e">
        <f t="shared" si="184"/>
        <v>#DIV/0!</v>
      </c>
      <c r="R159" s="148">
        <f t="shared" si="184"/>
        <v>79.332095297318276</v>
      </c>
      <c r="W159" s="130" t="s">
        <v>14</v>
      </c>
      <c r="X159" s="130">
        <f t="shared" si="185"/>
        <v>4.9761749007236495E-60</v>
      </c>
      <c r="Y159" s="130">
        <f t="shared" si="185"/>
        <v>3.7278902335443769E-63</v>
      </c>
      <c r="Z159" s="130" t="e">
        <f t="shared" si="185"/>
        <v>#DIV/0!</v>
      </c>
      <c r="AA159" s="148">
        <f t="shared" si="185"/>
        <v>97.127310384591908</v>
      </c>
      <c r="AG159" s="130" t="s">
        <v>14</v>
      </c>
      <c r="AH159" s="130">
        <f t="shared" si="186"/>
        <v>5.1755783464779561E-60</v>
      </c>
      <c r="AI159" s="130">
        <f t="shared" si="186"/>
        <v>3.9036424055382612E-63</v>
      </c>
      <c r="AJ159" s="130" t="e">
        <f t="shared" si="186"/>
        <v>#DIV/0!</v>
      </c>
      <c r="AK159" s="148">
        <f t="shared" si="186"/>
        <v>100.45281745326655</v>
      </c>
      <c r="AQ159" s="130" t="s">
        <v>14</v>
      </c>
      <c r="AR159" s="130">
        <f t="shared" si="187"/>
        <v>5.482158629242744E-60</v>
      </c>
      <c r="AS159" s="130">
        <f t="shared" si="187"/>
        <v>4.0594597149230001E-63</v>
      </c>
      <c r="AT159" s="130" t="e">
        <f t="shared" si="187"/>
        <v>#DIV/0!</v>
      </c>
      <c r="AU159" s="148">
        <f t="shared" si="187"/>
        <v>124.58080849577841</v>
      </c>
      <c r="BA159" s="130" t="s">
        <v>14</v>
      </c>
      <c r="BB159" s="130">
        <f t="shared" si="188"/>
        <v>5.8032334247468966E-60</v>
      </c>
      <c r="BC159" s="130">
        <f t="shared" si="188"/>
        <v>4.4210235653089641E-63</v>
      </c>
      <c r="BD159" s="130" t="e">
        <f t="shared" si="188"/>
        <v>#DIV/0!</v>
      </c>
      <c r="BE159" s="148">
        <f t="shared" si="188"/>
        <v>111.26533424703031</v>
      </c>
      <c r="BK159" s="130" t="s">
        <v>14</v>
      </c>
      <c r="BL159" s="130">
        <f t="shared" si="189"/>
        <v>6.1532934178784609E-60</v>
      </c>
      <c r="BM159" s="130">
        <f t="shared" si="189"/>
        <v>4.7097143914580452E-63</v>
      </c>
      <c r="BN159" s="130" t="e">
        <f t="shared" si="189"/>
        <v>#DIV/0!</v>
      </c>
      <c r="BO159" s="148">
        <f t="shared" si="189"/>
        <v>117.2816310145402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-296.53386203283048</v>
      </c>
      <c r="J28" s="206">
        <f t="shared" si="7"/>
        <v>-300.74235462764244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-295.02201788477197</v>
      </c>
      <c r="J29" s="206">
        <f t="shared" si="10"/>
        <v>-292.05112938102081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-313.3041766099509</v>
      </c>
      <c r="H30" s="206">
        <f t="shared" si="10"/>
        <v>-295.02201788477197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-310.33328810619969</v>
      </c>
      <c r="H31" s="206">
        <f t="shared" si="10"/>
        <v>-292.05112938102081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1.6480865748684366E-129</v>
      </c>
      <c r="J33" s="206">
        <f t="shared" si="13"/>
        <v>2.450501149799565E-131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7.4742151077798544E-129</v>
      </c>
      <c r="J34" s="206">
        <f t="shared" si="16"/>
        <v>1.458163007149622E-127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8.5846964044316743E-137</v>
      </c>
      <c r="H35" s="206">
        <f t="shared" si="16"/>
        <v>7.4742151077798544E-129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1.6748095343848981E-135</v>
      </c>
      <c r="H36" s="206">
        <f t="shared" si="16"/>
        <v>1.458163007149622E-127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2.440989855217664E-71</v>
      </c>
      <c r="O38" s="206">
        <f t="shared" si="20"/>
        <v>1.641689745831514E-69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9.9445838891347875E-47</v>
      </c>
      <c r="T38" s="206">
        <f t="shared" si="21"/>
        <v>6.6882381188339974E-45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5.5355306953342915E-49</v>
      </c>
      <c r="O39" s="206">
        <f t="shared" si="20"/>
        <v>2.8373883406576729E-50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3.2251583901866421E-27</v>
      </c>
      <c r="T39" s="206">
        <f t="shared" si="21"/>
        <v>1.6531435406550872E-28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4.686202540252336E-64</v>
      </c>
      <c r="M40" s="206">
        <f t="shared" si="20"/>
        <v>5.5355306953342915E-49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1.9091572291217223E-39</v>
      </c>
      <c r="R40" s="206">
        <f t="shared" si="21"/>
        <v>3.2251583901866421E-27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2.402041860390878E-65</v>
      </c>
      <c r="M41" s="206">
        <f t="shared" si="20"/>
        <v>2.8373883406576729E-50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9.7859098983188674E-41</v>
      </c>
      <c r="R41" s="206">
        <f t="shared" si="21"/>
        <v>1.6531435406550872E-28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14.185499425978657</v>
      </c>
      <c r="J46">
        <f>'Trip Length Frequency'!L28</f>
        <v>14.379269516443777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14.115890136966339</v>
      </c>
      <c r="J47">
        <f>'Trip Length Frequency'!L29</f>
        <v>13.97910260053505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14.957648906945572</v>
      </c>
      <c r="H48">
        <f>'Trip Length Frequency'!J30</f>
        <v>14.115890136966339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14.820861370514281</v>
      </c>
      <c r="H49">
        <f>'Trip Length Frequency'!J31</f>
        <v>13.97910260053505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I91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Gravity!BB134</f>
        <v>6.6483352425311204E-86</v>
      </c>
      <c r="G25" s="4" t="e">
        <f>Gravity!BC134</f>
        <v>#DIV/0!</v>
      </c>
      <c r="H25" s="4">
        <f>Gravity!BD134</f>
        <v>1252.3443663299804</v>
      </c>
      <c r="I25" s="4">
        <f>Gravity!BE134</f>
        <v>824.45433257275715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Gravity!BB135</f>
        <v>#DIV/0!</v>
      </c>
      <c r="G26" s="4">
        <f>Gravity!BC135</f>
        <v>2.2379751075561911E-86</v>
      </c>
      <c r="H26" s="4">
        <f>Gravity!BD135</f>
        <v>1166.43268237865</v>
      </c>
      <c r="I26" s="4">
        <f>Gravity!BE135</f>
        <v>1420.9925255375674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Gravity!BB136</f>
        <v>422.50250928902227</v>
      </c>
      <c r="G27" s="4">
        <f>Gravity!BC136</f>
        <v>834.70990982235821</v>
      </c>
      <c r="H27" s="4">
        <f>Gravity!BD136</f>
        <v>1.2016531471635032E-86</v>
      </c>
      <c r="I27" s="4" t="e">
        <f>Gravity!BE136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Gravity!BB137</f>
        <v>461.80512878372616</v>
      </c>
      <c r="G28" s="4">
        <f>Gravity!BC137</f>
        <v>911.72984157756946</v>
      </c>
      <c r="H28" s="4" t="e">
        <f>Gravity!BD137</f>
        <v>#DIV/0!</v>
      </c>
      <c r="I28" s="4">
        <f>Gravity!BE137</f>
        <v>9.6101596712451374E-87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1252.3443663299804</v>
      </c>
      <c r="D36" s="31">
        <f>E36-H36</f>
        <v>0</v>
      </c>
      <c r="E36">
        <f>W6*G66+(W6*0.17/X6^3.8)*(G66^4.8/4.8)</f>
        <v>3322.5412739768217</v>
      </c>
      <c r="F36" s="258"/>
      <c r="G36" s="32" t="s">
        <v>62</v>
      </c>
      <c r="H36" s="33">
        <f>W6*G66+0.17*W6/X6^3.8*G66^4.8/4.8</f>
        <v>3322.5412739768217</v>
      </c>
      <c r="I36" s="32" t="s">
        <v>63</v>
      </c>
      <c r="J36" s="33">
        <f>W6*(1+0.17*(G66/X6)^3.8)</f>
        <v>2.519147514063302</v>
      </c>
      <c r="K36" s="34">
        <v>1</v>
      </c>
      <c r="L36" s="35" t="s">
        <v>61</v>
      </c>
      <c r="M36" s="36" t="s">
        <v>64</v>
      </c>
      <c r="N36" s="37">
        <f>J36+J54+J51</f>
        <v>15.098499415289675</v>
      </c>
      <c r="O36" s="38" t="s">
        <v>65</v>
      </c>
      <c r="P36" s="39">
        <v>0</v>
      </c>
      <c r="Q36" s="39">
        <f>IF(P36&lt;=0,0,P36)</f>
        <v>0</v>
      </c>
      <c r="R36" s="40">
        <f>G58</f>
        <v>1252.3443673831919</v>
      </c>
      <c r="S36" s="40" t="s">
        <v>39</v>
      </c>
      <c r="T36" s="40">
        <f>I58</f>
        <v>1252.3443663299804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824.45433257275715</v>
      </c>
      <c r="D37" s="31">
        <f t="shared" ref="D37:D54" si="1">E37-H37</f>
        <v>0</v>
      </c>
      <c r="E37">
        <f t="shared" ref="E37:E54" si="2">W7*G67+(W7*0.17/X7^3.8)*(G67^4.8/4.8)</f>
        <v>887.93978665273448</v>
      </c>
      <c r="F37" s="258"/>
      <c r="G37" s="44" t="s">
        <v>67</v>
      </c>
      <c r="H37" s="33">
        <f t="shared" ref="H37:H53" si="3">W7*G67+0.17*W7/X7^3.8*G67^4.8/4.8</f>
        <v>887.93978665273448</v>
      </c>
      <c r="I37" s="44" t="s">
        <v>68</v>
      </c>
      <c r="J37" s="33">
        <f t="shared" ref="J37:J54" si="4">W7*(1+0.17*(G67/X7)^3.8)</f>
        <v>2.5017810763919055</v>
      </c>
      <c r="K37" s="34">
        <v>2</v>
      </c>
      <c r="L37" s="45"/>
      <c r="M37" s="46" t="s">
        <v>69</v>
      </c>
      <c r="N37" s="47">
        <f>J36+J47+J39+J40+J51</f>
        <v>14.31392028921001</v>
      </c>
      <c r="O37" s="48" t="s">
        <v>70</v>
      </c>
      <c r="P37" s="39">
        <v>813.6565924053449</v>
      </c>
      <c r="Q37" s="39">
        <f t="shared" ref="Q37:Q60" si="5">IF(P37&lt;=0,0,P37)</f>
        <v>813.6565924053449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1166.43268237865</v>
      </c>
      <c r="D38" s="31">
        <f t="shared" si="1"/>
        <v>0</v>
      </c>
      <c r="E38">
        <f t="shared" si="2"/>
        <v>2772.822908595323</v>
      </c>
      <c r="F38" s="258"/>
      <c r="G38" s="44" t="s">
        <v>72</v>
      </c>
      <c r="H38" s="33">
        <f t="shared" si="3"/>
        <v>2772.822908595323</v>
      </c>
      <c r="I38" s="44" t="s">
        <v>73</v>
      </c>
      <c r="J38" s="33">
        <f t="shared" si="4"/>
        <v>2.5445949212259973</v>
      </c>
      <c r="K38" s="34">
        <v>3</v>
      </c>
      <c r="L38" s="45"/>
      <c r="M38" s="46" t="s">
        <v>74</v>
      </c>
      <c r="N38" s="47">
        <f>J36+J47+J39+J49+J43</f>
        <v>14.245053283943825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1420.9925255375674</v>
      </c>
      <c r="D39" s="31">
        <f t="shared" si="1"/>
        <v>0</v>
      </c>
      <c r="E39">
        <f t="shared" si="2"/>
        <v>8276.3648189977812</v>
      </c>
      <c r="F39" s="258"/>
      <c r="G39" s="44" t="s">
        <v>77</v>
      </c>
      <c r="H39" s="33">
        <f t="shared" si="3"/>
        <v>8276.3648189977812</v>
      </c>
      <c r="I39" s="44" t="s">
        <v>78</v>
      </c>
      <c r="J39" s="33">
        <f t="shared" si="4"/>
        <v>3.9407626108143061</v>
      </c>
      <c r="K39" s="34">
        <v>4</v>
      </c>
      <c r="L39" s="45"/>
      <c r="M39" s="46" t="s">
        <v>79</v>
      </c>
      <c r="N39" s="47">
        <f>J36+J47+J48+J42+J43</f>
        <v>14.257044668960436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4080.7153027123263</v>
      </c>
      <c r="F40" s="258"/>
      <c r="G40" s="44" t="s">
        <v>81</v>
      </c>
      <c r="H40" s="33">
        <f t="shared" si="3"/>
        <v>4080.7153027123263</v>
      </c>
      <c r="I40" s="44" t="s">
        <v>82</v>
      </c>
      <c r="J40" s="33">
        <f t="shared" si="4"/>
        <v>2.6852743874534517</v>
      </c>
      <c r="K40" s="34">
        <v>5</v>
      </c>
      <c r="L40" s="45"/>
      <c r="M40" s="46" t="s">
        <v>83</v>
      </c>
      <c r="N40" s="47">
        <f>J45+J38+J39+J40+J51</f>
        <v>14.310957493674945</v>
      </c>
      <c r="O40" s="48" t="s">
        <v>84</v>
      </c>
      <c r="P40" s="39">
        <v>438.68777497784697</v>
      </c>
      <c r="Q40" s="39">
        <f t="shared" si="5"/>
        <v>438.68777497784697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6476.150852856832</v>
      </c>
      <c r="F41" s="258"/>
      <c r="G41" s="44" t="s">
        <v>85</v>
      </c>
      <c r="H41" s="33">
        <f t="shared" si="3"/>
        <v>6476.150852856832</v>
      </c>
      <c r="I41" s="44" t="s">
        <v>86</v>
      </c>
      <c r="J41" s="33">
        <f t="shared" si="4"/>
        <v>4.4253219213882522</v>
      </c>
      <c r="K41" s="34">
        <v>6</v>
      </c>
      <c r="L41" s="45"/>
      <c r="M41" s="46" t="s">
        <v>87</v>
      </c>
      <c r="N41" s="47">
        <f>J45+J38+J39+J49+J43</f>
        <v>14.24209048840876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6307.4404166035938</v>
      </c>
      <c r="F42" s="258"/>
      <c r="G42" s="44" t="s">
        <v>89</v>
      </c>
      <c r="H42" s="33">
        <f t="shared" si="3"/>
        <v>6307.4404166035938</v>
      </c>
      <c r="I42" s="44" t="s">
        <v>90</v>
      </c>
      <c r="J42" s="33">
        <f t="shared" si="4"/>
        <v>2.706285842413668</v>
      </c>
      <c r="K42" s="34">
        <v>7</v>
      </c>
      <c r="L42" s="45"/>
      <c r="M42" s="46" t="s">
        <v>91</v>
      </c>
      <c r="N42" s="47">
        <f>J45+J38+J48+J42+J43</f>
        <v>14.25408187342537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2060.725832573617</v>
      </c>
      <c r="F43" s="258"/>
      <c r="G43" s="44" t="s">
        <v>93</v>
      </c>
      <c r="H43" s="33">
        <f t="shared" si="3"/>
        <v>2060.7258325736166</v>
      </c>
      <c r="I43" s="44" t="s">
        <v>94</v>
      </c>
      <c r="J43" s="33">
        <f t="shared" si="4"/>
        <v>2.6919984967949406</v>
      </c>
      <c r="K43" s="34">
        <v>8</v>
      </c>
      <c r="L43" s="53"/>
      <c r="M43" s="54" t="s">
        <v>95</v>
      </c>
      <c r="N43" s="55">
        <f>J45+J46+J41+J42+J43</f>
        <v>14.884579933551677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14.474795889690988</v>
      </c>
      <c r="O44" s="38" t="s">
        <v>100</v>
      </c>
      <c r="P44" s="39">
        <v>399.17119379140877</v>
      </c>
      <c r="Q44" s="39">
        <f t="shared" si="5"/>
        <v>399.17119379140877</v>
      </c>
      <c r="R44" s="40">
        <f>G59</f>
        <v>824.4543311419834</v>
      </c>
      <c r="S44" s="40" t="s">
        <v>39</v>
      </c>
      <c r="T44" s="40">
        <f>I59</f>
        <v>824.45433257275715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1884.2744191597765</v>
      </c>
      <c r="F45" s="258"/>
      <c r="G45" s="44" t="s">
        <v>101</v>
      </c>
      <c r="H45" s="33">
        <f t="shared" si="3"/>
        <v>1884.2744191597765</v>
      </c>
      <c r="I45" s="44" t="s">
        <v>102</v>
      </c>
      <c r="J45" s="33">
        <f t="shared" si="4"/>
        <v>2.5609736729548178</v>
      </c>
      <c r="K45" s="34">
        <v>10</v>
      </c>
      <c r="L45" s="45"/>
      <c r="M45" s="46" t="s">
        <v>103</v>
      </c>
      <c r="N45" s="47">
        <f>J36+J47+J48+J42+J50</f>
        <v>14.486787274707599</v>
      </c>
      <c r="O45" s="48" t="s">
        <v>104</v>
      </c>
      <c r="P45" s="39">
        <v>114.07148818424221</v>
      </c>
      <c r="Q45" s="39">
        <f t="shared" si="5"/>
        <v>114.07148818424221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14.471833094155922</v>
      </c>
      <c r="O46" s="48" t="s">
        <v>108</v>
      </c>
      <c r="P46" s="39">
        <v>177.24719613146036</v>
      </c>
      <c r="Q46" s="39">
        <f t="shared" si="5"/>
        <v>177.24719613146036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3341.9572275659821</v>
      </c>
      <c r="F47" s="258"/>
      <c r="G47" s="44" t="s">
        <v>109</v>
      </c>
      <c r="H47" s="33">
        <f t="shared" si="3"/>
        <v>3341.9572275659821</v>
      </c>
      <c r="I47" s="44" t="s">
        <v>110</v>
      </c>
      <c r="J47" s="33">
        <f t="shared" si="4"/>
        <v>2.589383875652576</v>
      </c>
      <c r="K47" s="34">
        <v>12</v>
      </c>
      <c r="L47" s="45"/>
      <c r="M47" s="46" t="s">
        <v>111</v>
      </c>
      <c r="N47" s="47">
        <f>J45+J38+J48+J42+J50</f>
        <v>14.483824479172533</v>
      </c>
      <c r="O47" s="48" t="s">
        <v>112</v>
      </c>
      <c r="P47" s="39">
        <v>133.96445303487212</v>
      </c>
      <c r="Q47" s="39">
        <f t="shared" si="5"/>
        <v>133.96445303487212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930.14660985444937</v>
      </c>
      <c r="F48" s="258"/>
      <c r="G48" s="44" t="s">
        <v>113</v>
      </c>
      <c r="H48" s="33">
        <f t="shared" si="3"/>
        <v>930.14660985444937</v>
      </c>
      <c r="I48" s="44" t="s">
        <v>114</v>
      </c>
      <c r="J48" s="33">
        <f t="shared" si="4"/>
        <v>3.7502289400359472</v>
      </c>
      <c r="K48" s="34">
        <v>13</v>
      </c>
      <c r="L48" s="45"/>
      <c r="M48" s="46" t="s">
        <v>115</v>
      </c>
      <c r="N48" s="47">
        <f>J45+J46+J41+J42+J50</f>
        <v>15.11432253929884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1441.4975970087546</v>
      </c>
      <c r="F49" s="258"/>
      <c r="G49" s="44" t="s">
        <v>117</v>
      </c>
      <c r="H49" s="33">
        <f t="shared" si="3"/>
        <v>1441.4975970087546</v>
      </c>
      <c r="I49" s="44" t="s">
        <v>118</v>
      </c>
      <c r="J49" s="33">
        <f t="shared" si="4"/>
        <v>2.5037607866186979</v>
      </c>
      <c r="K49" s="34">
        <v>14</v>
      </c>
      <c r="L49" s="53"/>
      <c r="M49" s="54" t="s">
        <v>119</v>
      </c>
      <c r="N49" s="55">
        <f>J45+J46+J53+J44</f>
        <v>15.060973672954818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5810.9082319146555</v>
      </c>
      <c r="F50" s="258"/>
      <c r="G50" s="44" t="s">
        <v>121</v>
      </c>
      <c r="H50" s="33">
        <f t="shared" si="3"/>
        <v>5810.9082319146555</v>
      </c>
      <c r="I50" s="44" t="s">
        <v>122</v>
      </c>
      <c r="J50" s="33">
        <f t="shared" si="4"/>
        <v>2.9217411025421041</v>
      </c>
      <c r="K50" s="34">
        <v>15</v>
      </c>
      <c r="L50" s="35" t="s">
        <v>71</v>
      </c>
      <c r="M50" s="36" t="s">
        <v>123</v>
      </c>
      <c r="N50" s="37">
        <f>J37+J46+J41+J42+J43</f>
        <v>14.825387336988765</v>
      </c>
      <c r="O50" s="38" t="s">
        <v>124</v>
      </c>
      <c r="P50" s="39">
        <v>0</v>
      </c>
      <c r="Q50" s="39">
        <f t="shared" si="5"/>
        <v>0</v>
      </c>
      <c r="R50" s="40">
        <f>G60</f>
        <v>1166.4326891307592</v>
      </c>
      <c r="S50" s="40" t="s">
        <v>39</v>
      </c>
      <c r="T50" s="40">
        <f>I60</f>
        <v>1166.43268237865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4045.243018978344</v>
      </c>
      <c r="F51" s="258"/>
      <c r="G51" s="44" t="s">
        <v>125</v>
      </c>
      <c r="H51" s="33">
        <f t="shared" si="3"/>
        <v>4045.243018978344</v>
      </c>
      <c r="I51" s="44" t="s">
        <v>126</v>
      </c>
      <c r="J51" s="33">
        <f t="shared" si="4"/>
        <v>2.5793519012263726</v>
      </c>
      <c r="K51" s="34">
        <v>16</v>
      </c>
      <c r="L51" s="45"/>
      <c r="M51" s="46" t="s">
        <v>127</v>
      </c>
      <c r="N51" s="47">
        <f>J37+J38+J39+J40+J51</f>
        <v>14.251764897112032</v>
      </c>
      <c r="O51" s="48" t="s">
        <v>128</v>
      </c>
      <c r="P51" s="39">
        <v>355.12320619786237</v>
      </c>
      <c r="Q51" s="39">
        <f t="shared" si="5"/>
        <v>355.12320619786237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6476.150852856832</v>
      </c>
      <c r="F52" s="258"/>
      <c r="G52" s="44" t="s">
        <v>129</v>
      </c>
      <c r="H52" s="33">
        <f t="shared" si="3"/>
        <v>6476.150852856832</v>
      </c>
      <c r="I52" s="44" t="s">
        <v>130</v>
      </c>
      <c r="J52" s="33">
        <f t="shared" si="4"/>
        <v>4.4253219213882522</v>
      </c>
      <c r="K52" s="34">
        <v>17</v>
      </c>
      <c r="L52" s="45"/>
      <c r="M52" s="46" t="s">
        <v>131</v>
      </c>
      <c r="N52" s="47">
        <f>J37+J38+J39+J49+J43</f>
        <v>14.182897891845847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14.194889276862458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14.248928181985114</v>
      </c>
      <c r="O54" s="56" t="s">
        <v>140</v>
      </c>
      <c r="P54" s="39">
        <v>811.30948293289691</v>
      </c>
      <c r="Q54" s="39">
        <f t="shared" si="5"/>
        <v>811.30948293289691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58114.87915030781</v>
      </c>
      <c r="K55" s="34">
        <v>20</v>
      </c>
      <c r="L55" s="35" t="s">
        <v>76</v>
      </c>
      <c r="M55" s="36" t="s">
        <v>142</v>
      </c>
      <c r="N55" s="37">
        <f>J37+J38+J39+J49+J50</f>
        <v>14.41264049759301</v>
      </c>
      <c r="O55" s="38" t="s">
        <v>143</v>
      </c>
      <c r="P55" s="39">
        <v>0</v>
      </c>
      <c r="Q55" s="39">
        <f t="shared" si="5"/>
        <v>0</v>
      </c>
      <c r="R55" s="40">
        <f>G61</f>
        <v>1420.9925255375674</v>
      </c>
      <c r="S55" s="40" t="s">
        <v>39</v>
      </c>
      <c r="T55" s="40">
        <f>I61</f>
        <v>1420.9925255375674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14.424631882609621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15.055129942735928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1252.3443673831919</v>
      </c>
      <c r="H58" s="68" t="s">
        <v>39</v>
      </c>
      <c r="I58" s="69">
        <f>C36</f>
        <v>1252.3443663299804</v>
      </c>
      <c r="K58" s="34">
        <v>23</v>
      </c>
      <c r="L58" s="45"/>
      <c r="M58" s="46" t="s">
        <v>149</v>
      </c>
      <c r="N58" s="47">
        <f>J37+J46+J53+J44</f>
        <v>15.001781076391906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824.4543311419834</v>
      </c>
      <c r="H59" s="68" t="s">
        <v>39</v>
      </c>
      <c r="I59" s="69">
        <f t="shared" ref="I59:I60" si="6">C37</f>
        <v>824.45433257275715</v>
      </c>
      <c r="K59" s="34">
        <v>24</v>
      </c>
      <c r="L59" s="45"/>
      <c r="M59" s="46" t="s">
        <v>151</v>
      </c>
      <c r="N59" s="47">
        <f>J52+J53+J44</f>
        <v>14.425321921388253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1166.4326891307592</v>
      </c>
      <c r="H60" s="68" t="s">
        <v>39</v>
      </c>
      <c r="I60" s="69">
        <f t="shared" si="6"/>
        <v>1166.43268237865</v>
      </c>
      <c r="K60" s="34">
        <v>25</v>
      </c>
      <c r="L60" s="53"/>
      <c r="M60" s="54" t="s">
        <v>153</v>
      </c>
      <c r="N60" s="55">
        <f>J52+J41+J42+J50</f>
        <v>14.478670787732277</v>
      </c>
      <c r="O60" s="56" t="s">
        <v>154</v>
      </c>
      <c r="P60" s="39">
        <v>1420.9925255375674</v>
      </c>
      <c r="Q60" s="71">
        <f t="shared" si="5"/>
        <v>1420.9925255375674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1420.9925255375674</v>
      </c>
      <c r="H61" s="74" t="s">
        <v>39</v>
      </c>
      <c r="I61" s="69">
        <f>C39</f>
        <v>1420.9925255375674</v>
      </c>
      <c r="K61" s="264" t="s">
        <v>155</v>
      </c>
      <c r="L61" s="264"/>
      <c r="M61" s="264"/>
      <c r="N61" s="76">
        <f>SUM(N36:N60)</f>
        <v>363.20080808969061</v>
      </c>
      <c r="U61" s="77" t="s">
        <v>156</v>
      </c>
      <c r="V61" s="78">
        <f>SUMPRODUCT($Q$36:$Q$60,V36:V60)</f>
        <v>1326.8992743809958</v>
      </c>
      <c r="W61" s="78">
        <f>SUMPRODUCT($Q$36:$Q$60,W36:W60)</f>
        <v>355.12320619786237</v>
      </c>
      <c r="X61" s="78">
        <f t="shared" ref="X61:AN61" si="7">SUMPRODUCT($Q$36:$Q$60,X36:X60)</f>
        <v>1105.0226303420418</v>
      </c>
      <c r="Y61" s="78">
        <f t="shared" si="7"/>
        <v>2183.8859635039234</v>
      </c>
      <c r="Z61" s="78">
        <f t="shared" si="7"/>
        <v>1607.4675735810542</v>
      </c>
      <c r="AA61" s="78">
        <f t="shared" si="7"/>
        <v>2232.3020084704644</v>
      </c>
      <c r="AB61" s="78">
        <f t="shared" si="7"/>
        <v>2480.3379496895786</v>
      </c>
      <c r="AC61" s="78">
        <f t="shared" si="7"/>
        <v>811.30948293289691</v>
      </c>
      <c r="AD61" s="78">
        <f t="shared" si="7"/>
        <v>0</v>
      </c>
      <c r="AE61" s="78">
        <f t="shared" si="7"/>
        <v>749.89942414417942</v>
      </c>
      <c r="AF61" s="78">
        <f t="shared" si="7"/>
        <v>0</v>
      </c>
      <c r="AG61" s="78">
        <f t="shared" si="7"/>
        <v>1326.8992743809958</v>
      </c>
      <c r="AH61" s="78">
        <f t="shared" si="7"/>
        <v>248.03594121911433</v>
      </c>
      <c r="AI61" s="78">
        <f t="shared" si="7"/>
        <v>576.4183899228691</v>
      </c>
      <c r="AJ61" s="78">
        <f t="shared" si="7"/>
        <v>2245.4468566795508</v>
      </c>
      <c r="AK61" s="78">
        <f t="shared" si="7"/>
        <v>1607.4675735810542</v>
      </c>
      <c r="AL61" s="78">
        <f t="shared" si="7"/>
        <v>2232.3020084704644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0.44229975812699862</v>
      </c>
      <c r="W64">
        <f t="shared" ref="W64:AN64" si="8">W61/W63</f>
        <v>0.23674880413190824</v>
      </c>
      <c r="X64">
        <f t="shared" si="8"/>
        <v>0.55251131517102092</v>
      </c>
      <c r="Y64">
        <f t="shared" si="8"/>
        <v>0.72796198783464117</v>
      </c>
      <c r="Z64">
        <f t="shared" si="8"/>
        <v>0.80373378679052709</v>
      </c>
      <c r="AA64">
        <f t="shared" si="8"/>
        <v>1.4882013389803097</v>
      </c>
      <c r="AB64">
        <f t="shared" si="8"/>
        <v>0.82677931656319292</v>
      </c>
      <c r="AC64">
        <f t="shared" si="8"/>
        <v>0.81130948293289695</v>
      </c>
      <c r="AD64">
        <f t="shared" si="8"/>
        <v>0</v>
      </c>
      <c r="AE64">
        <f t="shared" si="8"/>
        <v>0.59991953931534359</v>
      </c>
      <c r="AF64">
        <f t="shared" si="8"/>
        <v>0</v>
      </c>
      <c r="AG64">
        <f t="shared" si="8"/>
        <v>0.66344963719049788</v>
      </c>
      <c r="AH64">
        <f t="shared" si="8"/>
        <v>0.12401797060955717</v>
      </c>
      <c r="AI64">
        <f t="shared" si="8"/>
        <v>0.28820919496143454</v>
      </c>
      <c r="AJ64">
        <f t="shared" si="8"/>
        <v>0.997976380746467</v>
      </c>
      <c r="AK64">
        <f t="shared" si="8"/>
        <v>0.6429870294324217</v>
      </c>
      <c r="AL64">
        <f t="shared" si="8"/>
        <v>1.4882013389803097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1326.8992743809958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355.12320619786237</v>
      </c>
      <c r="H67" s="6"/>
      <c r="U67" t="s">
        <v>162</v>
      </c>
      <c r="V67" s="82">
        <f>AA15*(1+0.17*(V61/AA16)^3.8)</f>
        <v>2.519147514063302</v>
      </c>
      <c r="W67" s="82">
        <f t="shared" ref="W67:AN67" si="9">AB15*(1+0.17*(W61/AB16)^3.8)</f>
        <v>2.5017810763919055</v>
      </c>
      <c r="X67" s="82">
        <f t="shared" si="9"/>
        <v>2.5445949212259973</v>
      </c>
      <c r="Y67" s="82">
        <f t="shared" si="9"/>
        <v>3.9407626108143061</v>
      </c>
      <c r="Z67" s="82">
        <f t="shared" si="9"/>
        <v>2.6852743874534517</v>
      </c>
      <c r="AA67" s="82">
        <f t="shared" si="9"/>
        <v>4.4253219213882522</v>
      </c>
      <c r="AB67" s="82">
        <f t="shared" si="9"/>
        <v>2.706285842413668</v>
      </c>
      <c r="AC67" s="82">
        <f t="shared" si="9"/>
        <v>2.6919984967949406</v>
      </c>
      <c r="AD67" s="82">
        <f t="shared" si="9"/>
        <v>2.5</v>
      </c>
      <c r="AE67" s="82">
        <f t="shared" si="9"/>
        <v>2.5609736729548178</v>
      </c>
      <c r="AF67" s="82">
        <f t="shared" si="9"/>
        <v>2.5</v>
      </c>
      <c r="AG67" s="82">
        <f t="shared" si="9"/>
        <v>2.589383875652576</v>
      </c>
      <c r="AH67" s="82">
        <f t="shared" si="9"/>
        <v>3.7502289400359472</v>
      </c>
      <c r="AI67" s="82">
        <f t="shared" si="9"/>
        <v>2.5037607866186979</v>
      </c>
      <c r="AJ67" s="82">
        <f t="shared" si="9"/>
        <v>2.9217411025421041</v>
      </c>
      <c r="AK67" s="82">
        <f t="shared" si="9"/>
        <v>2.5793519012263726</v>
      </c>
      <c r="AL67" s="82">
        <f t="shared" si="9"/>
        <v>4.4253219213882522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1105.0226303420418</v>
      </c>
      <c r="H68" s="6"/>
    </row>
    <row r="69" spans="6:40" x14ac:dyDescent="0.3">
      <c r="F69" s="4" t="s">
        <v>45</v>
      </c>
      <c r="G69" s="4">
        <f>Y61</f>
        <v>2183.8859635039234</v>
      </c>
      <c r="H69" s="6"/>
    </row>
    <row r="70" spans="6:40" x14ac:dyDescent="0.3">
      <c r="F70" s="4" t="s">
        <v>46</v>
      </c>
      <c r="G70" s="4">
        <f>Z61</f>
        <v>1607.4675735810542</v>
      </c>
      <c r="U70" s="41" t="s">
        <v>65</v>
      </c>
      <c r="V70">
        <f t="shared" ref="V70:V94" si="10">SUMPRODUCT($V$67:$AN$67,V36:AN36)</f>
        <v>15.098499415289675</v>
      </c>
      <c r="X70">
        <v>15.000195603366421</v>
      </c>
    </row>
    <row r="71" spans="6:40" x14ac:dyDescent="0.3">
      <c r="F71" s="4" t="s">
        <v>47</v>
      </c>
      <c r="G71" s="4">
        <f>AA61</f>
        <v>2232.3020084704644</v>
      </c>
      <c r="U71" s="41" t="s">
        <v>70</v>
      </c>
      <c r="V71">
        <f t="shared" si="10"/>
        <v>14.313920289210008</v>
      </c>
      <c r="X71">
        <v>13.75090229828113</v>
      </c>
    </row>
    <row r="72" spans="6:40" x14ac:dyDescent="0.3">
      <c r="F72" s="4" t="s">
        <v>48</v>
      </c>
      <c r="G72" s="4">
        <f>AB61</f>
        <v>2480.3379496895786</v>
      </c>
      <c r="U72" s="41" t="s">
        <v>75</v>
      </c>
      <c r="V72">
        <f t="shared" si="10"/>
        <v>14.245053283943822</v>
      </c>
      <c r="X72">
        <v>14.225219683523857</v>
      </c>
    </row>
    <row r="73" spans="6:40" x14ac:dyDescent="0.3">
      <c r="F73" s="4" t="s">
        <v>49</v>
      </c>
      <c r="G73" s="4">
        <f>AC61</f>
        <v>811.30948293289691</v>
      </c>
      <c r="U73" s="41" t="s">
        <v>80</v>
      </c>
      <c r="V73">
        <f t="shared" si="10"/>
        <v>14.257044668960434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14.310957493674946</v>
      </c>
      <c r="X74">
        <v>13.805151472614</v>
      </c>
    </row>
    <row r="75" spans="6:40" x14ac:dyDescent="0.3">
      <c r="F75" s="4" t="s">
        <v>51</v>
      </c>
      <c r="G75" s="4">
        <f>AE61</f>
        <v>749.89942414417942</v>
      </c>
      <c r="U75" s="41" t="s">
        <v>88</v>
      </c>
      <c r="V75">
        <f t="shared" si="10"/>
        <v>14.24209048840876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14.254081873425372</v>
      </c>
      <c r="X76">
        <v>14.326575531725375</v>
      </c>
    </row>
    <row r="77" spans="6:40" x14ac:dyDescent="0.3">
      <c r="F77" s="4" t="s">
        <v>53</v>
      </c>
      <c r="G77" s="4">
        <f>AG61</f>
        <v>1326.8992743809958</v>
      </c>
      <c r="U77" s="41" t="s">
        <v>96</v>
      </c>
      <c r="V77">
        <f t="shared" si="10"/>
        <v>14.884579933551679</v>
      </c>
      <c r="X77">
        <v>13.750902037729439</v>
      </c>
    </row>
    <row r="78" spans="6:40" x14ac:dyDescent="0.3">
      <c r="F78" s="4" t="s">
        <v>54</v>
      </c>
      <c r="G78" s="4">
        <f>AH61</f>
        <v>248.03594121911433</v>
      </c>
      <c r="U78" s="41" t="s">
        <v>100</v>
      </c>
      <c r="V78">
        <f t="shared" si="10"/>
        <v>14.474795889690984</v>
      </c>
      <c r="X78">
        <v>13.750771910176033</v>
      </c>
    </row>
    <row r="79" spans="6:40" x14ac:dyDescent="0.3">
      <c r="F79" s="4" t="s">
        <v>55</v>
      </c>
      <c r="G79" s="4">
        <f>AI61</f>
        <v>576.4183899228691</v>
      </c>
      <c r="U79" s="41" t="s">
        <v>104</v>
      </c>
      <c r="V79">
        <f t="shared" si="10"/>
        <v>14.486787274707597</v>
      </c>
      <c r="X79">
        <v>13.801434953032715</v>
      </c>
    </row>
    <row r="80" spans="6:40" x14ac:dyDescent="0.3">
      <c r="F80" s="4" t="s">
        <v>56</v>
      </c>
      <c r="G80" s="4">
        <f>AJ61</f>
        <v>2245.4468566795508</v>
      </c>
      <c r="U80" s="41" t="s">
        <v>108</v>
      </c>
      <c r="V80">
        <f t="shared" si="10"/>
        <v>14.471833094155922</v>
      </c>
      <c r="X80">
        <v>13.808577453496937</v>
      </c>
    </row>
    <row r="81" spans="6:24" x14ac:dyDescent="0.3">
      <c r="F81" s="4" t="s">
        <v>57</v>
      </c>
      <c r="G81" s="4">
        <f>AK61</f>
        <v>1607.4675735810542</v>
      </c>
      <c r="U81" s="41" t="s">
        <v>112</v>
      </c>
      <c r="V81">
        <f t="shared" si="10"/>
        <v>14.483824479172535</v>
      </c>
      <c r="X81">
        <v>13.855684127365585</v>
      </c>
    </row>
    <row r="82" spans="6:24" x14ac:dyDescent="0.3">
      <c r="F82" s="4" t="s">
        <v>58</v>
      </c>
      <c r="G82" s="4">
        <f>AL61</f>
        <v>2232.3020084704644</v>
      </c>
      <c r="U82" s="41" t="s">
        <v>116</v>
      </c>
      <c r="V82">
        <f t="shared" si="10"/>
        <v>15.114322539298842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15.060973672954818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14.825387336988767</v>
      </c>
      <c r="X84">
        <v>13.696318465991869</v>
      </c>
    </row>
    <row r="85" spans="6:24" x14ac:dyDescent="0.3">
      <c r="U85" s="41" t="s">
        <v>128</v>
      </c>
      <c r="V85">
        <f t="shared" si="10"/>
        <v>14.251764897112032</v>
      </c>
      <c r="X85">
        <v>13.75056790087643</v>
      </c>
    </row>
    <row r="86" spans="6:24" x14ac:dyDescent="0.3">
      <c r="U86" s="41" t="s">
        <v>132</v>
      </c>
      <c r="V86">
        <f t="shared" si="10"/>
        <v>14.182897891845847</v>
      </c>
      <c r="X86">
        <v>14.224885286119157</v>
      </c>
    </row>
    <row r="87" spans="6:24" x14ac:dyDescent="0.3">
      <c r="U87" s="41" t="s">
        <v>136</v>
      </c>
      <c r="V87">
        <f t="shared" si="10"/>
        <v>14.194889276862458</v>
      </c>
      <c r="X87">
        <v>14.271991959987805</v>
      </c>
    </row>
    <row r="88" spans="6:24" x14ac:dyDescent="0.3">
      <c r="U88" s="41" t="s">
        <v>140</v>
      </c>
      <c r="V88">
        <f t="shared" si="10"/>
        <v>14.248928181985114</v>
      </c>
      <c r="X88">
        <v>11.68222407686552</v>
      </c>
    </row>
    <row r="89" spans="6:24" x14ac:dyDescent="0.3">
      <c r="U89" s="41" t="s">
        <v>143</v>
      </c>
      <c r="V89">
        <f t="shared" si="10"/>
        <v>14.41264049759301</v>
      </c>
      <c r="X89">
        <v>13.753993881759367</v>
      </c>
    </row>
    <row r="90" spans="6:24" x14ac:dyDescent="0.3">
      <c r="U90" s="41" t="s">
        <v>145</v>
      </c>
      <c r="V90">
        <f t="shared" si="10"/>
        <v>14.424631882609621</v>
      </c>
      <c r="X90">
        <v>13.801100555628015</v>
      </c>
    </row>
    <row r="91" spans="6:24" x14ac:dyDescent="0.3">
      <c r="U91" s="41" t="s">
        <v>148</v>
      </c>
      <c r="V91">
        <f t="shared" si="10"/>
        <v>15.055129942735929</v>
      </c>
      <c r="X91">
        <v>13.225427061632079</v>
      </c>
    </row>
    <row r="92" spans="6:24" x14ac:dyDescent="0.3">
      <c r="U92" s="41" t="s">
        <v>150</v>
      </c>
      <c r="V92">
        <f t="shared" si="10"/>
        <v>15.001781076391906</v>
      </c>
      <c r="X92">
        <v>15.239521451121469</v>
      </c>
    </row>
    <row r="93" spans="6:24" x14ac:dyDescent="0.3">
      <c r="U93" s="41" t="s">
        <v>152</v>
      </c>
      <c r="V93">
        <f t="shared" si="10"/>
        <v>14.425321921388253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14.478670787732277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2.519147514063302</v>
      </c>
      <c r="K97" s="4" t="s">
        <v>61</v>
      </c>
      <c r="L97" s="76">
        <f>MIN(N36:N43)</f>
        <v>14.24209048840876</v>
      </c>
      <c r="M97" s="135" t="s">
        <v>11</v>
      </c>
      <c r="N97" s="4">
        <v>15</v>
      </c>
      <c r="O97" s="4">
        <v>99999</v>
      </c>
      <c r="P97" s="76">
        <f>L97</f>
        <v>14.24209048840876</v>
      </c>
      <c r="Q97" s="76">
        <f>L98</f>
        <v>14.471833094155922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2.5017810763919055</v>
      </c>
      <c r="K98" s="4" t="s">
        <v>66</v>
      </c>
      <c r="L98" s="76">
        <f>MIN(N44:N49)</f>
        <v>14.471833094155922</v>
      </c>
      <c r="M98" s="135" t="s">
        <v>12</v>
      </c>
      <c r="N98" s="4">
        <v>99999</v>
      </c>
      <c r="O98" s="4">
        <v>15</v>
      </c>
      <c r="P98" s="76">
        <f>L99</f>
        <v>14.182897891845847</v>
      </c>
      <c r="Q98" s="76">
        <f>L100</f>
        <v>14.41264049759301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2.5445949212259973</v>
      </c>
      <c r="K99" s="4" t="s">
        <v>71</v>
      </c>
      <c r="L99" s="76">
        <f>MIN(N50:N54)</f>
        <v>14.182897891845847</v>
      </c>
      <c r="M99" s="135" t="s">
        <v>13</v>
      </c>
      <c r="N99" s="76">
        <f>L101</f>
        <v>14.884579933551679</v>
      </c>
      <c r="O99" s="76">
        <f>L102</f>
        <v>14.248928181985114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3.9407626108143061</v>
      </c>
      <c r="K100" s="4" t="s">
        <v>76</v>
      </c>
      <c r="L100" s="76">
        <f>MIN(N55:N60)</f>
        <v>14.41264049759301</v>
      </c>
      <c r="M100" s="135" t="s">
        <v>14</v>
      </c>
      <c r="N100" s="76">
        <f>L104</f>
        <v>15.114322539298842</v>
      </c>
      <c r="O100" s="76">
        <f>L105</f>
        <v>14.478670787732277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2.6852743874534517</v>
      </c>
      <c r="K101" s="4" t="s">
        <v>252</v>
      </c>
      <c r="L101" s="76">
        <f>J104+J103+J102+J107+J106</f>
        <v>14.884579933551679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4.4253219213882522</v>
      </c>
      <c r="K102" s="4" t="s">
        <v>253</v>
      </c>
      <c r="L102" s="76">
        <f>J104+J103+J102+J113</f>
        <v>14.248928181985114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2.706285842413668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2.6919984967949406</v>
      </c>
      <c r="K104" s="4" t="s">
        <v>255</v>
      </c>
      <c r="L104" s="76">
        <f>J111+J103+J102+J107+J106</f>
        <v>15.114322539298842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14.478670787732277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2.5609736729548178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2.589383875652576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3.7502289400359472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2.5037607866186979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2.9217411025421041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2.5793519012263726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4.4253219213882522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2024-01-07T17:34:27Z</dcterms:modified>
</cp:coreProperties>
</file>