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70CC9409-4379-4AA1-800E-178F1D38E4AF}" xr6:coauthVersionLast="47" xr6:coauthVersionMax="47" xr10:uidLastSave="{00000000-0000-0000-0000-000000000000}"/>
  <bookViews>
    <workbookView xWindow="-108" yWindow="324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/>
  <c r="T88" i="4" l="1"/>
  <c r="V91" i="4"/>
  <c r="V92" i="4" s="1"/>
  <c r="S87" i="4"/>
  <c r="S91" i="4" s="1"/>
  <c r="S92" i="4" s="1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<sst xmlns="http://schemas.openxmlformats.org/spreadsheetml/2006/main" count="2044" uniqueCount="259">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</sst>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14.24209048840876</v>
      </c>
      <c r="L28" s="147">
        <v>14.471833094155922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14.182897891845847</v>
      </c>
      <c r="L29" s="147">
        <v>14.41264049759301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14.884579933551679</v>
      </c>
      <c r="J30" s="4">
        <v>14.248928181985114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15.114322539298842</v>
      </c>
      <c r="J31" s="4">
        <v>14.478670787732277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14.64284870784703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2.4027446653705289E-11</v>
      </c>
      <c r="V44" s="215">
        <f t="shared" si="1"/>
        <v>1.5661443300277994E-11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2.6827200263400989E-11</v>
      </c>
      <c r="V45" s="215">
        <f t="shared" si="1"/>
        <v>1.7487812118971422E-11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7.2535968428958194E-12</v>
      </c>
      <c r="T46" s="215">
        <f t="shared" si="1"/>
        <v>2.3723432476854515E-11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4.7239516948196999E-12</v>
      </c>
      <c r="T47" s="215">
        <f t="shared" si="1"/>
        <v>1.54631351356624E-11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2.4027446653705289E-11</v>
      </c>
      <c r="V53" s="216">
        <f t="shared" si="2"/>
        <v>1.5661443300277994E-11</v>
      </c>
      <c r="W53" s="165">
        <f>N40</f>
        <v>2050</v>
      </c>
      <c r="X53" s="165">
        <f>SUM(S53:V53)</f>
        <v>4.5536797233852791E-11</v>
      </c>
      <c r="Y53" s="129">
        <f>W53/X53</f>
        <v>45018537194706.281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2.6827200263400989E-11</v>
      </c>
      <c r="V54" s="216">
        <f t="shared" si="2"/>
        <v>1.7487812118971422E-11</v>
      </c>
      <c r="W54" s="165">
        <f>N41</f>
        <v>2050</v>
      </c>
      <c r="X54" s="165">
        <f>SUM(S54:V54)</f>
        <v>5.0162919662241919E-11</v>
      </c>
      <c r="Y54" s="129">
        <f>W54/X54</f>
        <v>40866839765370.625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7.2535968428958194E-12</v>
      </c>
      <c r="T55" s="216">
        <f t="shared" si="2"/>
        <v>2.3723432476854515E-11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3.6824936599619841E-11</v>
      </c>
      <c r="Y55" s="129">
        <f>W55/X55</f>
        <v>28621909426746.465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4.7239516948196999E-12</v>
      </c>
      <c r="T56" s="216">
        <f t="shared" si="2"/>
        <v>1.54631351356624E-11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2.6034994110351607E-11</v>
      </c>
      <c r="Y56" s="129">
        <f>W56/X56</f>
        <v>42558104499799.188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1.7825455817585025E-11</v>
      </c>
      <c r="T58" s="165">
        <f>SUM(T53:T56)</f>
        <v>4.5034474892386423E-11</v>
      </c>
      <c r="U58" s="165">
        <f>SUM(U53:U56)</f>
        <v>5.6702554196975785E-11</v>
      </c>
      <c r="V58" s="165">
        <f>SUM(V53:V56)</f>
        <v>3.8997162699118925E-11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115004071759985.55</v>
      </c>
      <c r="T59" s="120">
        <f>T57/T58</f>
        <v>45520681764329.289</v>
      </c>
      <c r="U59" s="120">
        <f>U57/U58</f>
        <v>18588227901314.098</v>
      </c>
      <c r="V59" s="120">
        <f>V57/V58</f>
        <v>28412323443854.887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672.5331484598546</v>
      </c>
      <c r="T64" s="216">
        <f t="shared" si="3"/>
        <v>0</v>
      </c>
      <c r="U64" s="216">
        <f t="shared" si="3"/>
        <v>446.62765428574068</v>
      </c>
      <c r="V64" s="216">
        <f t="shared" si="3"/>
        <v>444.97799264509251</v>
      </c>
      <c r="W64" s="165">
        <f>W53</f>
        <v>2050</v>
      </c>
      <c r="X64" s="165">
        <f>SUM(S64:V64)</f>
        <v>1564.1387953906878</v>
      </c>
      <c r="Y64" s="129">
        <f>W64/X64</f>
        <v>1.3106253780298025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266.20072627424435</v>
      </c>
      <c r="U65" s="216">
        <f t="shared" si="3"/>
        <v>498.67011245029119</v>
      </c>
      <c r="V65" s="216">
        <f t="shared" si="3"/>
        <v>496.86937424958137</v>
      </c>
      <c r="W65" s="165">
        <f>W54</f>
        <v>2050</v>
      </c>
      <c r="X65" s="165">
        <f>SUM(S65:V65)</f>
        <v>1261.740212974117</v>
      </c>
      <c r="Y65" s="129">
        <f>W65/X65</f>
        <v>1.6247401635617469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834.19317183839541</v>
      </c>
      <c r="T66" s="216">
        <f t="shared" si="3"/>
        <v>1079.9068201364485</v>
      </c>
      <c r="U66" s="216">
        <f t="shared" si="3"/>
        <v>108.70223326396818</v>
      </c>
      <c r="V66" s="216">
        <f t="shared" si="3"/>
        <v>0</v>
      </c>
      <c r="W66" s="165">
        <f>W55</f>
        <v>1054</v>
      </c>
      <c r="X66" s="165">
        <f>SUM(S66:V66)</f>
        <v>2022.8022252388118</v>
      </c>
      <c r="Y66" s="129">
        <f>W66/X66</f>
        <v>0.52105934374061946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543.2736797017501</v>
      </c>
      <c r="T67" s="216">
        <f t="shared" si="3"/>
        <v>703.89245358930691</v>
      </c>
      <c r="U67" s="216">
        <f t="shared" si="3"/>
        <v>0</v>
      </c>
      <c r="V67" s="216">
        <f t="shared" si="3"/>
        <v>166.15263310532603</v>
      </c>
      <c r="W67" s="165">
        <f>W56</f>
        <v>1108</v>
      </c>
      <c r="X67" s="165">
        <f>SUM(S67:V67)</f>
        <v>1413.3187663963831</v>
      </c>
      <c r="Y67" s="129">
        <f>W67/X67</f>
        <v>0.78397034437257829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2049.9999999999995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1.0000000000000002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881.43901193777026</v>
      </c>
      <c r="T75" s="216">
        <f t="shared" si="4"/>
        <v>0</v>
      </c>
      <c r="U75" s="216">
        <f t="shared" si="4"/>
        <v>585.36153823681286</v>
      </c>
      <c r="V75" s="216">
        <f t="shared" si="4"/>
        <v>583.1994498254171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432.50701154707156</v>
      </c>
      <c r="U76" s="216">
        <f t="shared" si="4"/>
        <v>810.20936006584077</v>
      </c>
      <c r="V76" s="216">
        <f t="shared" si="4"/>
        <v>807.28362838708767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434.66414667102009</v>
      </c>
      <c r="T77" s="216">
        <f t="shared" si="4"/>
        <v>562.695539001317</v>
      </c>
      <c r="U77" s="216">
        <f t="shared" si="4"/>
        <v>56.640314327662999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425.9104537643388</v>
      </c>
      <c r="T78" s="216">
        <f t="shared" si="4"/>
        <v>551.83080924166802</v>
      </c>
      <c r="U78" s="216">
        <f t="shared" si="4"/>
        <v>0</v>
      </c>
      <c r="V78" s="216">
        <f t="shared" si="4"/>
        <v>130.2587369939931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1742.0136123731293</v>
      </c>
      <c r="T80" s="165">
        <f>SUM(T75:T78)</f>
        <v>1547.0333597900567</v>
      </c>
      <c r="U80" s="165">
        <f>SUM(U75:U78)</f>
        <v>1452.2112126303166</v>
      </c>
      <c r="V80" s="165">
        <f>SUM(V75:V78)</f>
        <v>1520.7418152064979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1.1767990705923954</v>
      </c>
      <c r="T81" s="120">
        <f>T79/T80</f>
        <v>1.3251168677307641</v>
      </c>
      <c r="U81" s="120">
        <f>U79/U80</f>
        <v>0.72578974107419481</v>
      </c>
      <c r="V81" s="120">
        <f>V79/V80</f>
        <v>0.72859178916543921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1037.2766100322474</v>
      </c>
      <c r="T86" s="131">
        <f t="shared" si="5"/>
        <v>0</v>
      </c>
      <c r="U86" s="131">
        <f t="shared" si="5"/>
        <v>424.84939927168881</v>
      </c>
      <c r="V86" s="131">
        <f t="shared" si="5"/>
        <v>424.91433058860042</v>
      </c>
      <c r="W86" s="165">
        <f>W75</f>
        <v>2050</v>
      </c>
      <c r="X86" s="165">
        <f>SUM(S86:V86)</f>
        <v>1887.0403398925366</v>
      </c>
      <c r="Y86" s="129">
        <f>W86/X86</f>
        <v>1.0863572742259149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573.12233641284888</v>
      </c>
      <c r="U87" s="131">
        <f t="shared" si="5"/>
        <v>588.0416416580756</v>
      </c>
      <c r="V87" s="131">
        <f t="shared" si="5"/>
        <v>588.18022317051577</v>
      </c>
      <c r="W87" s="165">
        <f>W76</f>
        <v>2050</v>
      </c>
      <c r="X87" s="165">
        <f>SUM(S87:V87)</f>
        <v>1749.3442012414403</v>
      </c>
      <c r="Y87" s="129">
        <f>W87/X87</f>
        <v>1.1718677196547118</v>
      </c>
    </row>
    <row r="88" spans="17:25" ht="15.6" x14ac:dyDescent="0.3">
      <c r="Q88" s="128"/>
      <c r="R88" s="131">
        <v>3</v>
      </c>
      <c r="S88" s="131">
        <f t="shared" si="5"/>
        <v>511.51236382229308</v>
      </c>
      <c r="T88" s="131">
        <f t="shared" si="5"/>
        <v>745.63735012749919</v>
      </c>
      <c r="U88" s="131">
        <f t="shared" si="5"/>
        <v>41.108959070235535</v>
      </c>
      <c r="V88" s="131">
        <f t="shared" si="5"/>
        <v>0</v>
      </c>
      <c r="W88" s="165">
        <f>W77</f>
        <v>1054</v>
      </c>
      <c r="X88" s="165">
        <f>SUM(S88:V88)</f>
        <v>1298.258673020028</v>
      </c>
      <c r="Y88" s="129">
        <f>W88/X88</f>
        <v>0.81185669844066588</v>
      </c>
    </row>
    <row r="89" spans="17:25" ht="15.6" x14ac:dyDescent="0.3">
      <c r="Q89" s="128"/>
      <c r="R89" s="131">
        <v>4</v>
      </c>
      <c r="S89" s="131">
        <f t="shared" si="5"/>
        <v>501.2110261454593</v>
      </c>
      <c r="T89" s="131">
        <f t="shared" si="5"/>
        <v>731.24031345965193</v>
      </c>
      <c r="U89" s="131">
        <f t="shared" si="5"/>
        <v>0</v>
      </c>
      <c r="V89" s="131">
        <f t="shared" si="5"/>
        <v>94.905446240883819</v>
      </c>
      <c r="W89" s="165">
        <f>W78</f>
        <v>1108</v>
      </c>
      <c r="X89" s="165">
        <f>SUM(S89:V89)</f>
        <v>1327.3567858459949</v>
      </c>
      <c r="Y89" s="129">
        <f>W89/X89</f>
        <v>0.83474165485492502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1126.8529906929296</v>
      </c>
      <c r="T97" s="131">
        <f t="shared" si="6"/>
        <v>0</v>
      </c>
      <c r="U97" s="131">
        <f t="shared" si="6"/>
        <v>461.53823534930922</v>
      </c>
      <c r="V97" s="131">
        <f t="shared" si="6"/>
        <v>461.60877395776123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671.62356545530588</v>
      </c>
      <c r="U98" s="131">
        <f t="shared" si="6"/>
        <v>689.1070176718622</v>
      </c>
      <c r="V98" s="131">
        <f t="shared" si="6"/>
        <v>689.26941687283181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415.27473890434754</v>
      </c>
      <c r="T99" s="131">
        <f t="shared" si="6"/>
        <v>605.35067730855826</v>
      </c>
      <c r="U99" s="131">
        <f t="shared" si="6"/>
        <v>33.37458378709389</v>
      </c>
      <c r="V99" s="131">
        <f t="shared" si="6"/>
        <v>0</v>
      </c>
      <c r="W99" s="165">
        <f>W88</f>
        <v>1054</v>
      </c>
      <c r="X99" s="165">
        <f>SUM(S99:V99)</f>
        <v>1053.9999999999995</v>
      </c>
      <c r="Y99" s="129">
        <f>W99/X99</f>
        <v>1.0000000000000004</v>
      </c>
    </row>
    <row r="100" spans="17:25" ht="15.6" x14ac:dyDescent="0.3">
      <c r="Q100" s="128"/>
      <c r="R100" s="131">
        <v>4</v>
      </c>
      <c r="S100" s="131">
        <f t="shared" si="6"/>
        <v>418.38172139619581</v>
      </c>
      <c r="T100" s="131">
        <f t="shared" si="6"/>
        <v>610.39674935394396</v>
      </c>
      <c r="U100" s="131">
        <f t="shared" si="6"/>
        <v>0</v>
      </c>
      <c r="V100" s="131">
        <f t="shared" si="6"/>
        <v>79.221529249860481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1960.5094509934729</v>
      </c>
      <c r="T102" s="165">
        <f>SUM(T97:T100)</f>
        <v>1887.3709921178081</v>
      </c>
      <c r="U102" s="165">
        <f>SUM(U97:U100)</f>
        <v>1184.0198368082652</v>
      </c>
      <c r="V102" s="165">
        <f>SUM(V97:V100)</f>
        <v>1230.0997200804534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1.0456465787304308</v>
      </c>
      <c r="T103" s="120">
        <f>T101/T102</f>
        <v>1.0861669531646805</v>
      </c>
      <c r="U103" s="120">
        <f>U101/U102</f>
        <v>0.89018778844216273</v>
      </c>
      <c r="V103" s="120">
        <f>V101/V102</f>
        <v>0.90073998222480078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1178.2899744502158</v>
      </c>
      <c r="T108" s="131">
        <f t="shared" ref="T108:V108" si="7">T97*T$103</f>
        <v>0</v>
      </c>
      <c r="U108" s="131">
        <f t="shared" si="7"/>
        <v>410.85570100709998</v>
      </c>
      <c r="V108" s="131">
        <f t="shared" si="7"/>
        <v>415.78947884952595</v>
      </c>
      <c r="W108" s="165">
        <f>W97</f>
        <v>2050</v>
      </c>
      <c r="X108" s="165">
        <f>SUM(S108:V108)</f>
        <v>2004.9351543068417</v>
      </c>
      <c r="Y108" s="129">
        <f>W108/X108</f>
        <v>1.0224769592155405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729.49532176418893</v>
      </c>
      <c r="U109" s="131">
        <f t="shared" si="8"/>
        <v>613.4346520612894</v>
      </c>
      <c r="V109" s="131">
        <f t="shared" si="8"/>
        <v>620.85252230213337</v>
      </c>
      <c r="W109" s="165">
        <f>W98</f>
        <v>2050</v>
      </c>
      <c r="X109" s="165">
        <f>SUM(S109:V109)</f>
        <v>1963.7824961276117</v>
      </c>
      <c r="Y109" s="129">
        <f>W109/X109</f>
        <v>1.0439037948664889</v>
      </c>
    </row>
    <row r="110" spans="17:25" ht="15.6" x14ac:dyDescent="0.3">
      <c r="Q110" s="70"/>
      <c r="R110" s="131">
        <v>3</v>
      </c>
      <c r="S110" s="131">
        <f t="shared" ref="S110:V110" si="9">S99*S$103</f>
        <v>434.23060996850393</v>
      </c>
      <c r="T110" s="131">
        <f t="shared" si="9"/>
        <v>657.51190076841237</v>
      </c>
      <c r="U110" s="131">
        <f t="shared" si="9"/>
        <v>29.70964693161077</v>
      </c>
      <c r="V110" s="131">
        <f t="shared" si="9"/>
        <v>0</v>
      </c>
      <c r="W110" s="165">
        <f>W99</f>
        <v>1054</v>
      </c>
      <c r="X110" s="165">
        <f>SUM(S110:V110)</f>
        <v>1121.452157668527</v>
      </c>
      <c r="Y110" s="129">
        <f>W110/X110</f>
        <v>0.93985284418306492</v>
      </c>
    </row>
    <row r="111" spans="17:25" ht="15.6" x14ac:dyDescent="0.3">
      <c r="Q111" s="70"/>
      <c r="R111" s="131">
        <v>4</v>
      </c>
      <c r="S111" s="131">
        <f t="shared" ref="S111:V111" si="10">S100*S$103</f>
        <v>437.47941558128042</v>
      </c>
      <c r="T111" s="131">
        <f t="shared" si="10"/>
        <v>662.99277746739847</v>
      </c>
      <c r="U111" s="131">
        <f t="shared" si="10"/>
        <v>0</v>
      </c>
      <c r="V111" s="131">
        <f t="shared" si="10"/>
        <v>71.35799884834087</v>
      </c>
      <c r="W111" s="165">
        <f>W100</f>
        <v>1108</v>
      </c>
      <c r="X111" s="165">
        <f>SUM(S111:V111)</f>
        <v>1171.8301918970199</v>
      </c>
      <c r="Y111" s="129">
        <f>W111/X111</f>
        <v>0.94552948683316629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2050.0000000000005</v>
      </c>
      <c r="T113" s="165">
        <f>SUM(T108:T111)</f>
        <v>2049.9999999999995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0.99999999999999978</v>
      </c>
      <c r="T114" s="120">
        <f>T112/T113</f>
        <v>1.0000000000000002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14.64284870784703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2.4027446653705289E-11</v>
      </c>
      <c r="H7" s="132">
        <f>'Trip Length Frequency'!V44</f>
        <v>1.5661443300277994E-11</v>
      </c>
      <c r="I7" s="120">
        <f>SUMPRODUCT(E18:H18,E7:H7)</f>
        <v>5.4666017873445886E-8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2.4027446653705289E-11</v>
      </c>
      <c r="R7" s="132">
        <f t="shared" si="0"/>
        <v>1.5661443300277994E-11</v>
      </c>
      <c r="S7" s="120">
        <f>SUMPRODUCT(O18:R18,O7:R7)</f>
        <v>8.1330941170238535E-8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2.4027446653705289E-11</v>
      </c>
      <c r="AB7" s="132">
        <f t="shared" si="1"/>
        <v>1.5661443300277994E-11</v>
      </c>
      <c r="AC7" s="120">
        <f>SUMPRODUCT(Y18:AB18,Y7:AB7)</f>
        <v>8.1330941170238535E-8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2.4027446653705289E-11</v>
      </c>
      <c r="AL7" s="132">
        <f t="shared" si="2"/>
        <v>1.5661443300277994E-11</v>
      </c>
      <c r="AM7" s="120">
        <f>SUMPRODUCT(AI18:AL18,AI7:AL7)</f>
        <v>9.213948386427836E-8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2.4027446653705289E-11</v>
      </c>
      <c r="AV7" s="132">
        <f t="shared" si="3"/>
        <v>1.5661443300277994E-11</v>
      </c>
      <c r="AW7" s="120">
        <f>SUMPRODUCT(AS18:AV18,AS7:AV7)</f>
        <v>9.8162721962159783E-8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2.4027446653705289E-11</v>
      </c>
      <c r="BF7" s="132">
        <f t="shared" si="4"/>
        <v>1.5661443300277994E-11</v>
      </c>
      <c r="BG7" s="120">
        <f>SUMPRODUCT(BC18:BF18,BC7:BF7)</f>
        <v>1.0464058342729624E-7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2.4027446653705289E-11</v>
      </c>
      <c r="BP7" s="132">
        <f t="shared" si="5"/>
        <v>1.5661443300277994E-11</v>
      </c>
      <c r="BQ7" s="120">
        <f>SUMPRODUCT(BM18:BP18,BM7:BP7)</f>
        <v>1.1836233679036823E-7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2.6827200263400989E-11</v>
      </c>
      <c r="H8" s="132">
        <f>'Trip Length Frequency'!V45</f>
        <v>1.7487812118971422E-11</v>
      </c>
      <c r="I8" s="120">
        <f>SUMPRODUCT(E18:H18,E8:H8)</f>
        <v>5.9640574829177467E-8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2.6827200263400989E-11</v>
      </c>
      <c r="R8" s="132">
        <f t="shared" si="0"/>
        <v>1.7487812118971422E-11</v>
      </c>
      <c r="S8" s="120">
        <f>SUMPRODUCT(O18:R18,O8:R8)</f>
        <v>9.1837892358274009E-8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2.6827200263400989E-11</v>
      </c>
      <c r="AB8" s="132">
        <f t="shared" si="1"/>
        <v>1.7487812118971422E-11</v>
      </c>
      <c r="AC8" s="120">
        <f>SUMPRODUCT(Y18:AB18,Y8:AB8)</f>
        <v>9.1837892358274009E-8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2.6827200263400989E-11</v>
      </c>
      <c r="AL8" s="132">
        <f t="shared" si="2"/>
        <v>1.7487812118971422E-11</v>
      </c>
      <c r="AM8" s="120">
        <f>SUMPRODUCT(AI18:AL18,AI8:AL8)</f>
        <v>1.0406812277795383E-7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2.6827200263400989E-11</v>
      </c>
      <c r="AV8" s="132">
        <f t="shared" si="3"/>
        <v>1.7487812118971422E-11</v>
      </c>
      <c r="AW8" s="120">
        <f>SUMPRODUCT(AS18:AV18,AS8:AV8)</f>
        <v>1.1088330186099688E-7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2.6827200263400989E-11</v>
      </c>
      <c r="BF8" s="132">
        <f t="shared" si="4"/>
        <v>1.7487812118971422E-11</v>
      </c>
      <c r="BG8" s="120">
        <f>SUMPRODUCT(BC18:BF18,BC8:BF8)</f>
        <v>1.1821265804101403E-7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2.6827200263400989E-11</v>
      </c>
      <c r="BP8" s="132">
        <f t="shared" si="5"/>
        <v>1.7487812118971422E-11</v>
      </c>
      <c r="BQ8" s="120">
        <f>SUMPRODUCT(BM18:BP18,BM8:BP8)</f>
        <v>1.3372679633365583E-7</v>
      </c>
      <c r="BS8" s="129"/>
    </row>
    <row r="9" spans="2:71" x14ac:dyDescent="0.3">
      <c r="C9" s="128"/>
      <c r="D9" s="4" t="s">
        <v>13</v>
      </c>
      <c r="E9" s="132">
        <f>'Trip Length Frequency'!S46</f>
        <v>7.2535968428958194E-12</v>
      </c>
      <c r="F9" s="132">
        <f>'Trip Length Frequency'!T46</f>
        <v>2.3723432476854515E-11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6.9666604378470643E-8</v>
      </c>
      <c r="K9" s="129"/>
      <c r="M9" s="128"/>
      <c r="N9" s="4" t="s">
        <v>13</v>
      </c>
      <c r="O9" s="132">
        <f t="shared" si="0"/>
        <v>7.2535968428958194E-12</v>
      </c>
      <c r="P9" s="132">
        <f t="shared" si="0"/>
        <v>2.3723432476854515E-11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6.0192312014953342E-8</v>
      </c>
      <c r="U9" s="129"/>
      <c r="W9" s="128"/>
      <c r="X9" s="4" t="s">
        <v>13</v>
      </c>
      <c r="Y9" s="132">
        <f t="shared" si="1"/>
        <v>7.2535968428958194E-12</v>
      </c>
      <c r="Z9" s="132">
        <f t="shared" si="1"/>
        <v>2.3723432476854515E-11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6.0192312014953342E-8</v>
      </c>
      <c r="AE9" s="129"/>
      <c r="AG9" s="128"/>
      <c r="AH9" s="4" t="s">
        <v>13</v>
      </c>
      <c r="AI9" s="132">
        <f t="shared" si="2"/>
        <v>7.2535968428958194E-12</v>
      </c>
      <c r="AJ9" s="132">
        <f t="shared" si="2"/>
        <v>2.3723432476854515E-11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6.8247025532871379E-8</v>
      </c>
      <c r="AO9" s="129"/>
      <c r="AQ9" s="128"/>
      <c r="AR9" s="4" t="s">
        <v>13</v>
      </c>
      <c r="AS9" s="132">
        <f t="shared" si="3"/>
        <v>7.2535968428958194E-12</v>
      </c>
      <c r="AT9" s="132">
        <f t="shared" si="3"/>
        <v>2.3723432476854515E-11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7.2742672053780696E-8</v>
      </c>
      <c r="AY9" s="129"/>
      <c r="BA9" s="128"/>
      <c r="BB9" s="4" t="s">
        <v>13</v>
      </c>
      <c r="BC9" s="132">
        <f t="shared" si="4"/>
        <v>7.2535968428958194E-12</v>
      </c>
      <c r="BD9" s="132">
        <f t="shared" si="4"/>
        <v>2.3723432476854515E-11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7.7582759000988183E-8</v>
      </c>
      <c r="BI9" s="129"/>
      <c r="BK9" s="128"/>
      <c r="BL9" s="4" t="s">
        <v>13</v>
      </c>
      <c r="BM9" s="132">
        <f t="shared" si="5"/>
        <v>7.2535968428958194E-12</v>
      </c>
      <c r="BN9" s="132">
        <f t="shared" si="5"/>
        <v>2.3723432476854515E-11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8.7804718301842911E-8</v>
      </c>
      <c r="BS9" s="129"/>
    </row>
    <row r="10" spans="2:71" x14ac:dyDescent="0.3">
      <c r="C10" s="128"/>
      <c r="D10" s="4" t="s">
        <v>14</v>
      </c>
      <c r="E10" s="132">
        <f>'Trip Length Frequency'!S47</f>
        <v>4.7239516948196999E-12</v>
      </c>
      <c r="F10" s="132">
        <f>'Trip Length Frequency'!T47</f>
        <v>1.54631351356624E-11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4.7863009268583721E-8</v>
      </c>
      <c r="K10" s="129"/>
      <c r="M10" s="128"/>
      <c r="N10" s="4" t="s">
        <v>14</v>
      </c>
      <c r="O10" s="132">
        <f t="shared" si="0"/>
        <v>4.7239516948196999E-12</v>
      </c>
      <c r="P10" s="132">
        <f t="shared" si="0"/>
        <v>1.54631351356624E-11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4.2181063904471326E-8</v>
      </c>
      <c r="U10" s="129"/>
      <c r="W10" s="128"/>
      <c r="X10" s="4" t="s">
        <v>14</v>
      </c>
      <c r="Y10" s="132">
        <f t="shared" si="1"/>
        <v>4.7239516948196999E-12</v>
      </c>
      <c r="Z10" s="132">
        <f t="shared" si="1"/>
        <v>1.54631351356624E-11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4.2181063904471326E-8</v>
      </c>
      <c r="AE10" s="129"/>
      <c r="AG10" s="128"/>
      <c r="AH10" s="4" t="s">
        <v>14</v>
      </c>
      <c r="AI10" s="132">
        <f t="shared" si="2"/>
        <v>4.7239516948196999E-12</v>
      </c>
      <c r="AJ10" s="132">
        <f t="shared" si="2"/>
        <v>1.54631351356624E-11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4.7833524039702212E-8</v>
      </c>
      <c r="AO10" s="129"/>
      <c r="AQ10" s="128"/>
      <c r="AR10" s="4" t="s">
        <v>14</v>
      </c>
      <c r="AS10" s="132">
        <f t="shared" si="3"/>
        <v>4.7239516948196999E-12</v>
      </c>
      <c r="AT10" s="132">
        <f t="shared" si="3"/>
        <v>1.54631351356624E-11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5.098874880359594E-8</v>
      </c>
      <c r="AY10" s="129"/>
      <c r="BA10" s="128"/>
      <c r="BB10" s="4" t="s">
        <v>14</v>
      </c>
      <c r="BC10" s="132">
        <f t="shared" si="4"/>
        <v>4.7239516948196999E-12</v>
      </c>
      <c r="BD10" s="132">
        <f t="shared" si="4"/>
        <v>1.54631351356624E-11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5.4385971419665209E-8</v>
      </c>
      <c r="BI10" s="129"/>
      <c r="BK10" s="128"/>
      <c r="BL10" s="4" t="s">
        <v>14</v>
      </c>
      <c r="BM10" s="132">
        <f t="shared" si="5"/>
        <v>4.7239516948196999E-12</v>
      </c>
      <c r="BN10" s="132">
        <f t="shared" si="5"/>
        <v>1.54631351356624E-11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6.1556809079454809E-8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449.5632076319456</v>
      </c>
      <c r="F14" s="139">
        <f t="shared" si="6"/>
        <v>0</v>
      </c>
      <c r="G14" s="139">
        <f t="shared" si="6"/>
        <v>949.69610014120599</v>
      </c>
      <c r="H14" s="139">
        <f t="shared" si="6"/>
        <v>650.7406922268483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208.80710019443049</v>
      </c>
      <c r="P14" s="139">
        <f t="shared" si="7"/>
        <v>0</v>
      </c>
      <c r="Q14" s="139">
        <f t="shared" si="7"/>
        <v>1238.9565799234808</v>
      </c>
      <c r="R14" s="139">
        <f t="shared" si="7"/>
        <v>738.98287103336884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222.86232057904181</v>
      </c>
      <c r="Z14" s="139">
        <f t="shared" ref="Z14:AB14" si="8">$AC14*(Z$18*Z7*1)/$AC7</f>
        <v>0</v>
      </c>
      <c r="AA14" s="139">
        <f t="shared" si="8"/>
        <v>1322.3532065782927</v>
      </c>
      <c r="AB14" s="139">
        <f t="shared" si="8"/>
        <v>788.72527492267795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237.7859574282777</v>
      </c>
      <c r="AJ14" s="139">
        <f t="shared" ref="AJ14:AL14" si="9">$AM14*(AJ$18*AJ7*1)/$AM7</f>
        <v>0</v>
      </c>
      <c r="AK14" s="139">
        <f t="shared" si="9"/>
        <v>1411.7259757540924</v>
      </c>
      <c r="AL14" s="139">
        <f t="shared" si="9"/>
        <v>842.87210677989674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253.99817221868605</v>
      </c>
      <c r="AT14" s="139">
        <f t="shared" ref="AT14:AV14" si="10">$AW14*(AT$18*AT7*1)/$AW7</f>
        <v>0</v>
      </c>
      <c r="AU14" s="139">
        <f t="shared" si="10"/>
        <v>1508.0690087002654</v>
      </c>
      <c r="AV14" s="139">
        <f t="shared" si="10"/>
        <v>900.87198387695457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271.48008528310822</v>
      </c>
      <c r="BD14" s="139">
        <f t="shared" ref="BD14:BF14" si="11">$BG14*(BD$18*BD7*1)/$BG7</f>
        <v>0</v>
      </c>
      <c r="BE14" s="139">
        <f t="shared" si="11"/>
        <v>1611.7299575975503</v>
      </c>
      <c r="BF14" s="139">
        <f t="shared" si="11"/>
        <v>963.32539219549665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290.33160565049099</v>
      </c>
      <c r="BN14" s="139">
        <f t="shared" ref="BN14:BP14" si="12">$BQ14*(BN$18*BN7*1)/$BQ7</f>
        <v>0</v>
      </c>
      <c r="BO14" s="139">
        <f t="shared" si="12"/>
        <v>1723.2669134061086</v>
      </c>
      <c r="BP14" s="139">
        <f t="shared" si="12"/>
        <v>1030.5750603627141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412.06561831507651</v>
      </c>
      <c r="G15" s="139">
        <f t="shared" si="6"/>
        <v>971.91436828292478</v>
      </c>
      <c r="H15" s="139">
        <f t="shared" si="6"/>
        <v>666.02001340199888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230.93030182547878</v>
      </c>
      <c r="Q15" s="139">
        <f t="shared" si="7"/>
        <v>1225.0609761535052</v>
      </c>
      <c r="R15" s="139">
        <f t="shared" si="7"/>
        <v>730.75527317229603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246.47467882520539</v>
      </c>
      <c r="AA15" s="139">
        <f t="shared" si="13"/>
        <v>1307.5222621365565</v>
      </c>
      <c r="AB15" s="139">
        <f t="shared" si="13"/>
        <v>779.94386111825042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263.54675758160812</v>
      </c>
      <c r="AK15" s="139">
        <f t="shared" si="14"/>
        <v>1395.5525346350787</v>
      </c>
      <c r="AL15" s="139">
        <f t="shared" si="14"/>
        <v>833.28474774558015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281.78351467929178</v>
      </c>
      <c r="AU15" s="139">
        <f t="shared" si="15"/>
        <v>1490.6283865386813</v>
      </c>
      <c r="AV15" s="139">
        <f t="shared" si="15"/>
        <v>890.5272635779329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301.4408718729606</v>
      </c>
      <c r="BE15" s="139">
        <f t="shared" si="16"/>
        <v>1592.9281151778973</v>
      </c>
      <c r="BF15" s="139">
        <f t="shared" si="16"/>
        <v>952.16644802529697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322.6299860279035</v>
      </c>
      <c r="BO15" s="139">
        <f t="shared" si="17"/>
        <v>1703.0028294561828</v>
      </c>
      <c r="BP15" s="139">
        <f t="shared" si="17"/>
        <v>1018.5407639352272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224.96929250779505</v>
      </c>
      <c r="F16" s="139">
        <f t="shared" si="6"/>
        <v>735.77894329783635</v>
      </c>
      <c r="G16" s="139">
        <f t="shared" si="6"/>
        <v>93.251764194368619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178.11612265526617</v>
      </c>
      <c r="P16" s="139">
        <f t="shared" si="7"/>
        <v>727.49349814051072</v>
      </c>
      <c r="Q16" s="139">
        <f t="shared" si="7"/>
        <v>207.37384387313514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188.25930874731614</v>
      </c>
      <c r="Z16" s="139">
        <f t="shared" si="18"/>
        <v>768.92210001209673</v>
      </c>
      <c r="AA16" s="139">
        <f t="shared" si="18"/>
        <v>219.18317060713326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198.82564693267477</v>
      </c>
      <c r="AJ16" s="139">
        <f t="shared" si="19"/>
        <v>814.0291105871778</v>
      </c>
      <c r="AK16" s="139">
        <f t="shared" si="19"/>
        <v>231.62025071613411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210.37145938756788</v>
      </c>
      <c r="AT16" s="139">
        <f t="shared" si="20"/>
        <v>862.21481292402234</v>
      </c>
      <c r="AU16" s="139">
        <f t="shared" si="20"/>
        <v>245.08535696240139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222.79218415369522</v>
      </c>
      <c r="BD16" s="139">
        <f t="shared" si="21"/>
        <v>914.0123293415279</v>
      </c>
      <c r="BE16" s="139">
        <f t="shared" si="21"/>
        <v>259.53394811668653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236.1543485304822</v>
      </c>
      <c r="BN16" s="139">
        <f t="shared" si="22"/>
        <v>969.6955052390133</v>
      </c>
      <c r="BO16" s="139">
        <f t="shared" si="22"/>
        <v>275.03888688619418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224.18113786791096</v>
      </c>
      <c r="F17" s="139">
        <f t="shared" si="6"/>
        <v>733.82275130363678</v>
      </c>
      <c r="G17" s="139">
        <f t="shared" si="6"/>
        <v>0</v>
      </c>
      <c r="H17" s="139">
        <f t="shared" si="6"/>
        <v>149.99611082845217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174.41718971527777</v>
      </c>
      <c r="P17" s="139">
        <f t="shared" si="7"/>
        <v>712.98954110030184</v>
      </c>
      <c r="Q17" s="139">
        <f t="shared" si="7"/>
        <v>0</v>
      </c>
      <c r="R17" s="139">
        <f t="shared" si="7"/>
        <v>285.3265072901512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184.77687376680527</v>
      </c>
      <c r="Z17" s="139">
        <f t="shared" si="23"/>
        <v>755.33827054549192</v>
      </c>
      <c r="AA17" s="139">
        <f t="shared" si="23"/>
        <v>0</v>
      </c>
      <c r="AB17" s="139">
        <f t="shared" si="23"/>
        <v>302.27376158244357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195.56385288637443</v>
      </c>
      <c r="AJ17" s="139">
        <f t="shared" si="24"/>
        <v>801.35344363713671</v>
      </c>
      <c r="AK17" s="139">
        <f t="shared" si="24"/>
        <v>0</v>
      </c>
      <c r="AL17" s="139">
        <f t="shared" si="24"/>
        <v>320.42602998887372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207.37397501837034</v>
      </c>
      <c r="AT17" s="139">
        <f t="shared" si="25"/>
        <v>850.64999418417494</v>
      </c>
      <c r="AU17" s="139">
        <f t="shared" si="25"/>
        <v>0</v>
      </c>
      <c r="AV17" s="139">
        <f t="shared" si="25"/>
        <v>339.97772842127392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220.0937270843248</v>
      </c>
      <c r="BD17" s="139">
        <f t="shared" si="26"/>
        <v>903.70723381927621</v>
      </c>
      <c r="BE17" s="139">
        <f t="shared" si="26"/>
        <v>0</v>
      </c>
      <c r="BF17" s="139">
        <f t="shared" si="26"/>
        <v>360.99935137558128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233.79316328759464</v>
      </c>
      <c r="BN17" s="139">
        <f t="shared" si="27"/>
        <v>960.81380298794556</v>
      </c>
      <c r="BO17" s="139">
        <f t="shared" si="27"/>
        <v>0</v>
      </c>
      <c r="BP17" s="139">
        <f t="shared" si="27"/>
        <v>383.60198459613213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898.71363800765164</v>
      </c>
      <c r="F19" s="165">
        <f>SUM(F14:F17)</f>
        <v>1881.6673129165497</v>
      </c>
      <c r="G19" s="165">
        <f>SUM(G14:G17)</f>
        <v>2014.8622326184995</v>
      </c>
      <c r="H19" s="165">
        <f>SUM(H14:H17)</f>
        <v>1466.7568164572992</v>
      </c>
      <c r="K19" s="129"/>
      <c r="M19" s="128"/>
      <c r="N19" s="120" t="s">
        <v>195</v>
      </c>
      <c r="O19" s="165">
        <f>SUM(O14:O17)</f>
        <v>561.34041256497449</v>
      </c>
      <c r="P19" s="165">
        <f>SUM(P14:P17)</f>
        <v>1671.4133410662912</v>
      </c>
      <c r="Q19" s="165">
        <f>SUM(Q14:Q17)</f>
        <v>2671.391399950121</v>
      </c>
      <c r="R19" s="165">
        <f>SUM(R14:R17)</f>
        <v>1755.0646514958162</v>
      </c>
      <c r="U19" s="129"/>
      <c r="W19" s="128"/>
      <c r="X19" s="120" t="s">
        <v>195</v>
      </c>
      <c r="Y19" s="165">
        <f>SUM(Y14:Y17)</f>
        <v>595.89850309316319</v>
      </c>
      <c r="Z19" s="165">
        <f>SUM(Z14:Z17)</f>
        <v>1770.7350493827939</v>
      </c>
      <c r="AA19" s="165">
        <f>SUM(AA14:AA17)</f>
        <v>2849.0586393219828</v>
      </c>
      <c r="AB19" s="165">
        <f>SUM(AB14:AB17)</f>
        <v>1870.9428976233719</v>
      </c>
      <c r="AE19" s="129"/>
      <c r="AG19" s="128"/>
      <c r="AH19" s="120" t="s">
        <v>195</v>
      </c>
      <c r="AI19" s="165">
        <f>SUM(AI14:AI17)</f>
        <v>632.1754572473269</v>
      </c>
      <c r="AJ19" s="165">
        <f>SUM(AJ14:AJ17)</f>
        <v>1878.9293118059227</v>
      </c>
      <c r="AK19" s="165">
        <f>SUM(AK14:AK17)</f>
        <v>3038.8987611053053</v>
      </c>
      <c r="AL19" s="165">
        <f>SUM(AL14:AL17)</f>
        <v>1996.5828845143506</v>
      </c>
      <c r="AO19" s="129"/>
      <c r="AQ19" s="128"/>
      <c r="AR19" s="120" t="s">
        <v>195</v>
      </c>
      <c r="AS19" s="165">
        <f>SUM(AS14:AS17)</f>
        <v>671.74360662462436</v>
      </c>
      <c r="AT19" s="165">
        <f>SUM(AT14:AT17)</f>
        <v>1994.6483217874888</v>
      </c>
      <c r="AU19" s="165">
        <f>SUM(AU14:AU17)</f>
        <v>3243.7827522013481</v>
      </c>
      <c r="AV19" s="165">
        <f>SUM(AV14:AV17)</f>
        <v>2131.3769758761614</v>
      </c>
      <c r="AY19" s="129"/>
      <c r="BA19" s="128"/>
      <c r="BB19" s="120" t="s">
        <v>195</v>
      </c>
      <c r="BC19" s="165">
        <f>SUM(BC14:BC17)</f>
        <v>714.36599652112818</v>
      </c>
      <c r="BD19" s="165">
        <f>SUM(BD14:BD17)</f>
        <v>2119.1604350337648</v>
      </c>
      <c r="BE19" s="165">
        <f>SUM(BE14:BE17)</f>
        <v>3464.1920208921342</v>
      </c>
      <c r="BF19" s="165">
        <f>SUM(BF14:BF17)</f>
        <v>2276.4911915963748</v>
      </c>
      <c r="BI19" s="129"/>
      <c r="BK19" s="128"/>
      <c r="BL19" s="120" t="s">
        <v>195</v>
      </c>
      <c r="BM19" s="165">
        <f>SUM(BM14:BM17)</f>
        <v>760.27911746856785</v>
      </c>
      <c r="BN19" s="165">
        <f>SUM(BN14:BN17)</f>
        <v>2253.1392942548623</v>
      </c>
      <c r="BO19" s="165">
        <f>SUM(BO14:BO17)</f>
        <v>3701.3086297484856</v>
      </c>
      <c r="BP19" s="165">
        <f>SUM(BP14:BP17)</f>
        <v>2432.7178088940736</v>
      </c>
      <c r="BS19" s="129"/>
    </row>
    <row r="20" spans="3:71" x14ac:dyDescent="0.3">
      <c r="C20" s="128"/>
      <c r="D20" s="120" t="s">
        <v>194</v>
      </c>
      <c r="E20" s="120">
        <f>E18/E19</f>
        <v>2.2810380451604391</v>
      </c>
      <c r="F20" s="120">
        <f>F18/F19</f>
        <v>1.0894593246786743</v>
      </c>
      <c r="G20" s="120">
        <f>G18/G19</f>
        <v>0.52311268876692862</v>
      </c>
      <c r="H20" s="120">
        <f>H18/H19</f>
        <v>0.75540811371593619</v>
      </c>
      <c r="K20" s="129"/>
      <c r="M20" s="128"/>
      <c r="N20" s="120" t="s">
        <v>194</v>
      </c>
      <c r="O20" s="120">
        <f>O18/O19</f>
        <v>2.3657879875310779</v>
      </c>
      <c r="P20" s="120">
        <f>P18/P19</f>
        <v>0.99224755796565423</v>
      </c>
      <c r="Q20" s="120">
        <f>Q18/Q19</f>
        <v>0.71790716713756897</v>
      </c>
      <c r="R20" s="120">
        <f>R18/R19</f>
        <v>0.99992359845060219</v>
      </c>
      <c r="U20" s="129"/>
      <c r="W20" s="128"/>
      <c r="X20" s="120" t="s">
        <v>194</v>
      </c>
      <c r="Y20" s="120">
        <f>Y18/Y19</f>
        <v>2.2285882546584173</v>
      </c>
      <c r="Z20" s="120">
        <f>Z18/Z19</f>
        <v>0.93659173155369158</v>
      </c>
      <c r="AA20" s="120">
        <f>AA18/AA19</f>
        <v>0.67313849065256703</v>
      </c>
      <c r="AB20" s="120">
        <f>AB18/AB19</f>
        <v>0.93799258334736357</v>
      </c>
      <c r="AE20" s="129"/>
      <c r="AG20" s="128"/>
      <c r="AH20" s="120" t="s">
        <v>194</v>
      </c>
      <c r="AI20" s="120">
        <f>AI18/AI19</f>
        <v>2.3778196277610473</v>
      </c>
      <c r="AJ20" s="120">
        <f>AJ18/AJ19</f>
        <v>1.00149668661818</v>
      </c>
      <c r="AK20" s="120">
        <f>AK18/AK19</f>
        <v>0.7147552690606036</v>
      </c>
      <c r="AL20" s="120">
        <f>AL18/AL19</f>
        <v>0.99649097358669181</v>
      </c>
      <c r="AO20" s="129"/>
      <c r="AQ20" s="128"/>
      <c r="AR20" s="120" t="s">
        <v>194</v>
      </c>
      <c r="AS20" s="120">
        <f>AS18/AS19</f>
        <v>2.3834822334264971</v>
      </c>
      <c r="AT20" s="120">
        <f>AT18/AT19</f>
        <v>1.0058973695399693</v>
      </c>
      <c r="AU20" s="120">
        <f>AU18/AU19</f>
        <v>0.71325886909243474</v>
      </c>
      <c r="AV20" s="120">
        <f>AV18/AV19</f>
        <v>0.99484718621881407</v>
      </c>
      <c r="AY20" s="129"/>
      <c r="BA20" s="128"/>
      <c r="BB20" s="120" t="s">
        <v>194</v>
      </c>
      <c r="BC20" s="120">
        <f>BC18/BC19</f>
        <v>2.3889127181246899</v>
      </c>
      <c r="BD20" s="120">
        <f>BD18/BD19</f>
        <v>1.010148469650062</v>
      </c>
      <c r="BE20" s="120">
        <f>BE18/BE19</f>
        <v>0.7118135607704511</v>
      </c>
      <c r="BF20" s="120">
        <f>BF18/BF19</f>
        <v>0.99325053834121402</v>
      </c>
      <c r="BI20" s="129"/>
      <c r="BK20" s="128"/>
      <c r="BL20" s="120" t="s">
        <v>194</v>
      </c>
      <c r="BM20" s="120">
        <f>BM18/BM19</f>
        <v>2.5390128228528268</v>
      </c>
      <c r="BN20" s="120">
        <f>BN18/BN19</f>
        <v>1.0756357736009328</v>
      </c>
      <c r="BO20" s="120">
        <f>BO18/BO19</f>
        <v>0.75341410493790162</v>
      </c>
      <c r="BP20" s="120">
        <f>BP18/BP19</f>
        <v>1.051720235097187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1025.4707803128297</v>
      </c>
      <c r="F25" s="139">
        <f t="shared" si="28"/>
        <v>0</v>
      </c>
      <c r="G25" s="139">
        <f t="shared" si="28"/>
        <v>496.79808045633257</v>
      </c>
      <c r="H25" s="139">
        <f t="shared" si="28"/>
        <v>491.57479883328602</v>
      </c>
      <c r="I25" s="120">
        <f>I14</f>
        <v>2050</v>
      </c>
      <c r="J25" s="165">
        <f>SUM(E25:H25)</f>
        <v>2013.8436596024483</v>
      </c>
      <c r="K25" s="129">
        <f>I25/J25</f>
        <v>1.0179538963837389</v>
      </c>
      <c r="M25" s="128"/>
      <c r="N25" s="4" t="s">
        <v>11</v>
      </c>
      <c r="O25" s="139">
        <f t="shared" ref="O25:R28" si="29">O14*O$20</f>
        <v>493.99332935118184</v>
      </c>
      <c r="P25" s="139">
        <f t="shared" si="29"/>
        <v>0</v>
      </c>
      <c r="Q25" s="139">
        <f t="shared" si="29"/>
        <v>889.45580849931719</v>
      </c>
      <c r="R25" s="139">
        <f t="shared" si="29"/>
        <v>738.9264115970434</v>
      </c>
      <c r="S25" s="120">
        <f>S14</f>
        <v>2186.7465511512801</v>
      </c>
      <c r="T25" s="165">
        <f>SUM(O25:R25)</f>
        <v>2122.3755494475427</v>
      </c>
      <c r="U25" s="129">
        <f>S25/T25</f>
        <v>1.0303296943467395</v>
      </c>
      <c r="W25" s="128"/>
      <c r="X25" s="4" t="s">
        <v>11</v>
      </c>
      <c r="Y25" s="139">
        <f>Y14*Y$20</f>
        <v>496.66835004837145</v>
      </c>
      <c r="Z25" s="139">
        <f t="shared" ref="Z25:AB25" si="30">Z14*Z$20</f>
        <v>0</v>
      </c>
      <c r="AA25" s="139">
        <f t="shared" si="30"/>
        <v>890.12684158569414</v>
      </c>
      <c r="AB25" s="139">
        <f t="shared" si="30"/>
        <v>739.81845817608223</v>
      </c>
      <c r="AC25" s="120">
        <f>AC14</f>
        <v>2333.9408020800124</v>
      </c>
      <c r="AD25" s="165">
        <f>SUM(Y25:AB25)</f>
        <v>2126.6136498101478</v>
      </c>
      <c r="AE25" s="129">
        <f>AC25/AD25</f>
        <v>1.0974916869777327</v>
      </c>
      <c r="AG25" s="128"/>
      <c r="AH25" s="4" t="s">
        <v>11</v>
      </c>
      <c r="AI25" s="139">
        <f t="shared" ref="AI25:AL28" si="31">AI14*AI$20</f>
        <v>565.41211677891147</v>
      </c>
      <c r="AJ25" s="139">
        <f t="shared" si="31"/>
        <v>0</v>
      </c>
      <c r="AK25" s="139">
        <f t="shared" si="31"/>
        <v>1009.0385796399595</v>
      </c>
      <c r="AL25" s="139">
        <f t="shared" si="31"/>
        <v>839.91444629416537</v>
      </c>
      <c r="AM25" s="120">
        <f>AM14</f>
        <v>2492.3840399622668</v>
      </c>
      <c r="AN25" s="165">
        <f>SUM(AI25:AL25)</f>
        <v>2414.3651427130362</v>
      </c>
      <c r="AO25" s="129">
        <f>AM25/AN25</f>
        <v>1.03231445644612</v>
      </c>
      <c r="AQ25" s="128"/>
      <c r="AR25" s="4" t="s">
        <v>11</v>
      </c>
      <c r="AS25" s="139">
        <f t="shared" ref="AS25:AV28" si="32">AS14*AS$20</f>
        <v>605.40013080604183</v>
      </c>
      <c r="AT25" s="139">
        <f t="shared" si="32"/>
        <v>0</v>
      </c>
      <c r="AU25" s="139">
        <f t="shared" si="32"/>
        <v>1075.6435956589005</v>
      </c>
      <c r="AV25" s="139">
        <f t="shared" si="32"/>
        <v>896.22995830334912</v>
      </c>
      <c r="AW25" s="120">
        <f>AW14</f>
        <v>2662.939164795906</v>
      </c>
      <c r="AX25" s="165">
        <f>SUM(AS25:AV25)</f>
        <v>2577.2736847682913</v>
      </c>
      <c r="AY25" s="129">
        <f>AW25/AX25</f>
        <v>1.0332387982440121</v>
      </c>
      <c r="BA25" s="128"/>
      <c r="BB25" s="4" t="s">
        <v>11</v>
      </c>
      <c r="BC25" s="139">
        <f t="shared" ref="BC25:BF28" si="33">BC14*BC$20</f>
        <v>648.54222845039271</v>
      </c>
      <c r="BD25" s="139">
        <f t="shared" si="33"/>
        <v>0</v>
      </c>
      <c r="BE25" s="139">
        <f t="shared" si="33"/>
        <v>1147.2512401179204</v>
      </c>
      <c r="BF25" s="139">
        <f t="shared" si="33"/>
        <v>956.82346439593812</v>
      </c>
      <c r="BG25" s="120">
        <f>BG14</f>
        <v>2846.535435076155</v>
      </c>
      <c r="BH25" s="165">
        <f>SUM(BC25:BF25)</f>
        <v>2752.6169329642512</v>
      </c>
      <c r="BI25" s="129">
        <f>BG25/BH25</f>
        <v>1.0341197138574469</v>
      </c>
      <c r="BK25" s="128"/>
      <c r="BL25" s="4" t="s">
        <v>11</v>
      </c>
      <c r="BM25" s="139">
        <f t="shared" ref="BM25:BP28" si="34">BM14*BM$20</f>
        <v>737.1556696260468</v>
      </c>
      <c r="BN25" s="139">
        <f t="shared" si="34"/>
        <v>0</v>
      </c>
      <c r="BO25" s="139">
        <f t="shared" si="34"/>
        <v>1298.3335991329639</v>
      </c>
      <c r="BP25" s="139">
        <f t="shared" si="34"/>
        <v>1083.8766447699713</v>
      </c>
      <c r="BQ25" s="120">
        <f>BQ14</f>
        <v>3044.1735794193137</v>
      </c>
      <c r="BR25" s="165">
        <f>SUM(BM25:BP25)</f>
        <v>3119.3659135289818</v>
      </c>
      <c r="BS25" s="129">
        <f>BQ25/BR25</f>
        <v>0.97589499398465829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448.92873025284365</v>
      </c>
      <c r="G26" s="139">
        <f t="shared" si="28"/>
        <v>508.42073844369168</v>
      </c>
      <c r="H26" s="139">
        <f t="shared" si="28"/>
        <v>503.1169220210665</v>
      </c>
      <c r="I26" s="120">
        <f>I15</f>
        <v>2050</v>
      </c>
      <c r="J26" s="165">
        <f>SUM(E26:H26)</f>
        <v>1460.4663907176018</v>
      </c>
      <c r="K26" s="129">
        <f>I26/J26</f>
        <v>1.4036611955121612</v>
      </c>
      <c r="M26" s="128"/>
      <c r="N26" s="4" t="s">
        <v>12</v>
      </c>
      <c r="O26" s="139">
        <f t="shared" si="29"/>
        <v>0</v>
      </c>
      <c r="P26" s="139">
        <f t="shared" si="29"/>
        <v>229.14002804660279</v>
      </c>
      <c r="Q26" s="139">
        <f t="shared" si="29"/>
        <v>879.48005496114786</v>
      </c>
      <c r="R26" s="139">
        <f t="shared" si="29"/>
        <v>730.69944233719502</v>
      </c>
      <c r="S26" s="120">
        <f>S15</f>
        <v>2186.7465511512801</v>
      </c>
      <c r="T26" s="165">
        <f>SUM(O26:R26)</f>
        <v>1839.3195253449458</v>
      </c>
      <c r="U26" s="129">
        <f>S26/T26</f>
        <v>1.1888888912551385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230.84614622503912</v>
      </c>
      <c r="AA26" s="139">
        <f t="shared" si="35"/>
        <v>880.1435620292317</v>
      </c>
      <c r="AB26" s="139">
        <f t="shared" si="35"/>
        <v>731.58155715622502</v>
      </c>
      <c r="AC26" s="120">
        <f>AC15</f>
        <v>2333.9408020800124</v>
      </c>
      <c r="AD26" s="165">
        <f>SUM(Y26:AB26)</f>
        <v>1842.5712654104959</v>
      </c>
      <c r="AE26" s="129">
        <f>AC26/AD26</f>
        <v>1.2666760010284037</v>
      </c>
      <c r="AG26" s="128"/>
      <c r="AH26" s="4" t="s">
        <v>12</v>
      </c>
      <c r="AI26" s="139">
        <f t="shared" si="31"/>
        <v>0</v>
      </c>
      <c r="AJ26" s="139">
        <f t="shared" si="31"/>
        <v>263.94120448694525</v>
      </c>
      <c r="AK26" s="139">
        <f t="shared" si="31"/>
        <v>997.47852738130302</v>
      </c>
      <c r="AL26" s="139">
        <f t="shared" si="31"/>
        <v>830.36072955593409</v>
      </c>
      <c r="AM26" s="120">
        <f>AM15</f>
        <v>2492.3840399622668</v>
      </c>
      <c r="AN26" s="165">
        <f>SUM(AI26:AL26)</f>
        <v>2091.7804614241822</v>
      </c>
      <c r="AO26" s="129">
        <f>AM26/AN26</f>
        <v>1.1915132041463543</v>
      </c>
      <c r="AQ26" s="128"/>
      <c r="AR26" s="4" t="s">
        <v>12</v>
      </c>
      <c r="AS26" s="139">
        <f t="shared" si="32"/>
        <v>0</v>
      </c>
      <c r="AT26" s="139">
        <f t="shared" si="32"/>
        <v>283.44529619562695</v>
      </c>
      <c r="AU26" s="139">
        <f t="shared" si="32"/>
        <v>1063.2039172196605</v>
      </c>
      <c r="AV26" s="139">
        <f t="shared" si="32"/>
        <v>885.93854242164673</v>
      </c>
      <c r="AW26" s="120">
        <f>AW15</f>
        <v>2662.939164795906</v>
      </c>
      <c r="AX26" s="165">
        <f>SUM(AS26:AV26)</f>
        <v>2232.5877558369343</v>
      </c>
      <c r="AY26" s="129">
        <f>AW26/AX26</f>
        <v>1.1927590115254596</v>
      </c>
      <c r="BA26" s="128"/>
      <c r="BB26" s="4" t="s">
        <v>12</v>
      </c>
      <c r="BC26" s="139">
        <f t="shared" si="33"/>
        <v>0</v>
      </c>
      <c r="BD26" s="139">
        <f t="shared" si="33"/>
        <v>304.50003541245155</v>
      </c>
      <c r="BE26" s="139">
        <f t="shared" si="33"/>
        <v>1133.8678337161423</v>
      </c>
      <c r="BF26" s="139">
        <f t="shared" si="33"/>
        <v>945.73983709156778</v>
      </c>
      <c r="BG26" s="120">
        <f>BG15</f>
        <v>2846.535435076155</v>
      </c>
      <c r="BH26" s="165">
        <f>SUM(BC26:BF26)</f>
        <v>2384.1077062201616</v>
      </c>
      <c r="BI26" s="129">
        <f>BG26/BH26</f>
        <v>1.1939625997808381</v>
      </c>
      <c r="BK26" s="128"/>
      <c r="BL26" s="4" t="s">
        <v>12</v>
      </c>
      <c r="BM26" s="139">
        <f t="shared" si="34"/>
        <v>0</v>
      </c>
      <c r="BN26" s="139">
        <f t="shared" si="34"/>
        <v>347.03235460798209</v>
      </c>
      <c r="BO26" s="139">
        <f t="shared" si="34"/>
        <v>1283.0663524614438</v>
      </c>
      <c r="BP26" s="139">
        <f t="shared" si="34"/>
        <v>1071.2199317020256</v>
      </c>
      <c r="BQ26" s="120">
        <f>BQ15</f>
        <v>3044.1735794193137</v>
      </c>
      <c r="BR26" s="165">
        <f>SUM(BM26:BP26)</f>
        <v>2701.3186387714513</v>
      </c>
      <c r="BS26" s="129">
        <f>BQ26/BR26</f>
        <v>1.1269213249140395</v>
      </c>
    </row>
    <row r="27" spans="3:71" x14ac:dyDescent="0.3">
      <c r="C27" s="128"/>
      <c r="D27" s="4" t="s">
        <v>13</v>
      </c>
      <c r="E27" s="139">
        <f t="shared" si="28"/>
        <v>513.16351520310786</v>
      </c>
      <c r="F27" s="139">
        <f t="shared" si="28"/>
        <v>801.60123067804943</v>
      </c>
      <c r="G27" s="139">
        <f t="shared" si="28"/>
        <v>48.781181099975768</v>
      </c>
      <c r="H27" s="139">
        <f t="shared" si="28"/>
        <v>0</v>
      </c>
      <c r="I27" s="120">
        <f>I16</f>
        <v>1054</v>
      </c>
      <c r="J27" s="165">
        <f>SUM(E27:H27)</f>
        <v>1363.5459269811331</v>
      </c>
      <c r="K27" s="129">
        <f>I27/J27</f>
        <v>0.77298459783715356</v>
      </c>
      <c r="M27" s="128"/>
      <c r="N27" s="4" t="s">
        <v>13</v>
      </c>
      <c r="O27" s="139">
        <f t="shared" si="29"/>
        <v>421.38498336344077</v>
      </c>
      <c r="P27" s="139">
        <f t="shared" si="29"/>
        <v>721.85364696581303</v>
      </c>
      <c r="Q27" s="139">
        <f t="shared" si="29"/>
        <v>148.87516879339097</v>
      </c>
      <c r="R27" s="139">
        <f t="shared" si="29"/>
        <v>0</v>
      </c>
      <c r="S27" s="120">
        <f>S16</f>
        <v>1112.9834646689119</v>
      </c>
      <c r="T27" s="165">
        <f>SUM(O27:R27)</f>
        <v>1292.1137991226447</v>
      </c>
      <c r="U27" s="129">
        <f>S27/T27</f>
        <v>0.86136644111736627</v>
      </c>
      <c r="W27" s="128"/>
      <c r="X27" s="4" t="s">
        <v>13</v>
      </c>
      <c r="Y27" s="139">
        <f t="shared" ref="Y27:AB27" si="36">Y16*Y$20</f>
        <v>419.55248430438138</v>
      </c>
      <c r="Z27" s="139">
        <f t="shared" si="36"/>
        <v>720.16608108023047</v>
      </c>
      <c r="AA27" s="139">
        <f t="shared" si="36"/>
        <v>147.54062863892977</v>
      </c>
      <c r="AB27" s="139">
        <f t="shared" si="36"/>
        <v>0</v>
      </c>
      <c r="AC27" s="120">
        <f>AC16</f>
        <v>1176.364579366546</v>
      </c>
      <c r="AD27" s="165">
        <f>SUM(Y27:AB27)</f>
        <v>1287.2591940235416</v>
      </c>
      <c r="AE27" s="129">
        <f>AC27/AD27</f>
        <v>0.91385214790319258</v>
      </c>
      <c r="AG27" s="128"/>
      <c r="AH27" s="4" t="s">
        <v>13</v>
      </c>
      <c r="AI27" s="139">
        <f t="shared" si="31"/>
        <v>472.77152577880213</v>
      </c>
      <c r="AJ27" s="139">
        <f t="shared" si="31"/>
        <v>815.24745706380259</v>
      </c>
      <c r="AK27" s="139">
        <f t="shared" si="31"/>
        <v>165.55179462049489</v>
      </c>
      <c r="AL27" s="139">
        <f t="shared" si="31"/>
        <v>0</v>
      </c>
      <c r="AM27" s="120">
        <f>AM16</f>
        <v>1244.4750082359867</v>
      </c>
      <c r="AN27" s="165">
        <f>SUM(AI27:AL27)</f>
        <v>1453.5707774630996</v>
      </c>
      <c r="AO27" s="129">
        <f>AM27/AN27</f>
        <v>0.85615026631723756</v>
      </c>
      <c r="AQ27" s="128"/>
      <c r="AR27" s="4" t="s">
        <v>13</v>
      </c>
      <c r="AS27" s="139">
        <f t="shared" si="32"/>
        <v>501.41663587027193</v>
      </c>
      <c r="AT27" s="139">
        <f t="shared" si="32"/>
        <v>867.29961229867081</v>
      </c>
      <c r="AU27" s="139">
        <f t="shared" si="32"/>
        <v>174.80930453811808</v>
      </c>
      <c r="AV27" s="139">
        <f t="shared" si="32"/>
        <v>0</v>
      </c>
      <c r="AW27" s="120">
        <f>AW16</f>
        <v>1317.6716292739918</v>
      </c>
      <c r="AX27" s="165">
        <f>SUM(AS27:AV27)</f>
        <v>1543.5255527070608</v>
      </c>
      <c r="AY27" s="129">
        <f>AW27/AX27</f>
        <v>0.85367658926218448</v>
      </c>
      <c r="BA27" s="128"/>
      <c r="BB27" s="4" t="s">
        <v>13</v>
      </c>
      <c r="BC27" s="139">
        <f t="shared" si="33"/>
        <v>532.23108222354051</v>
      </c>
      <c r="BD27" s="139">
        <f t="shared" si="33"/>
        <v>923.28815572563292</v>
      </c>
      <c r="BE27" s="139">
        <f t="shared" si="33"/>
        <v>184.73978374975215</v>
      </c>
      <c r="BF27" s="139">
        <f t="shared" si="33"/>
        <v>0</v>
      </c>
      <c r="BG27" s="120">
        <f>BG16</f>
        <v>1396.3384616119097</v>
      </c>
      <c r="BH27" s="165">
        <f>SUM(BC27:BF27)</f>
        <v>1640.2590216989256</v>
      </c>
      <c r="BI27" s="129">
        <f>BG27/BH27</f>
        <v>0.85129143820567366</v>
      </c>
      <c r="BK27" s="128"/>
      <c r="BL27" s="4" t="s">
        <v>13</v>
      </c>
      <c r="BM27" s="139">
        <f t="shared" si="34"/>
        <v>599.5989190913499</v>
      </c>
      <c r="BN27" s="139">
        <f t="shared" si="34"/>
        <v>1043.0391749351134</v>
      </c>
      <c r="BO27" s="139">
        <f t="shared" si="34"/>
        <v>207.21817678647875</v>
      </c>
      <c r="BP27" s="139">
        <f t="shared" si="34"/>
        <v>0</v>
      </c>
      <c r="BQ27" s="120">
        <f>BQ16</f>
        <v>1480.8887406556896</v>
      </c>
      <c r="BR27" s="165">
        <f>SUM(BM27:BP27)</f>
        <v>1849.8562708129421</v>
      </c>
      <c r="BS27" s="129">
        <f>BQ27/BR27</f>
        <v>0.80054259567144359</v>
      </c>
    </row>
    <row r="28" spans="3:71" x14ac:dyDescent="0.3">
      <c r="C28" s="128"/>
      <c r="D28" s="4" t="s">
        <v>14</v>
      </c>
      <c r="E28" s="139">
        <f t="shared" si="28"/>
        <v>511.36570448406252</v>
      </c>
      <c r="F28" s="139">
        <f t="shared" si="28"/>
        <v>799.47003906910697</v>
      </c>
      <c r="G28" s="139">
        <f t="shared" si="28"/>
        <v>0</v>
      </c>
      <c r="H28" s="139">
        <f t="shared" si="28"/>
        <v>113.30827914564757</v>
      </c>
      <c r="I28" s="120">
        <f>I17</f>
        <v>1108</v>
      </c>
      <c r="J28" s="165">
        <f>SUM(E28:H28)</f>
        <v>1424.144022698817</v>
      </c>
      <c r="K28" s="129">
        <f>I28/J28</f>
        <v>0.77801119994892798</v>
      </c>
      <c r="M28" s="128"/>
      <c r="N28" s="4" t="s">
        <v>14</v>
      </c>
      <c r="O28" s="139">
        <f t="shared" si="29"/>
        <v>412.63409224733323</v>
      </c>
      <c r="P28" s="139">
        <f t="shared" si="29"/>
        <v>707.46213101182695</v>
      </c>
      <c r="Q28" s="139">
        <f t="shared" si="29"/>
        <v>0</v>
      </c>
      <c r="R28" s="139">
        <f t="shared" si="29"/>
        <v>285.30470790290997</v>
      </c>
      <c r="S28" s="120">
        <f>S17</f>
        <v>1172.7332381057306</v>
      </c>
      <c r="T28" s="165">
        <f>SUM(O28:R28)</f>
        <v>1405.40093116207</v>
      </c>
      <c r="U28" s="129">
        <f>S28/T28</f>
        <v>0.83444746058055064</v>
      </c>
      <c r="W28" s="128"/>
      <c r="X28" s="4" t="s">
        <v>14</v>
      </c>
      <c r="Y28" s="139">
        <f t="shared" ref="Y28:AB28" si="37">Y17*Y$20</f>
        <v>411.79157060920323</v>
      </c>
      <c r="Z28" s="139">
        <f t="shared" si="37"/>
        <v>707.44357871897307</v>
      </c>
      <c r="AA28" s="139">
        <f t="shared" si="37"/>
        <v>0</v>
      </c>
      <c r="AB28" s="139">
        <f t="shared" si="37"/>
        <v>283.53054650484131</v>
      </c>
      <c r="AC28" s="120">
        <f>AC17</f>
        <v>1242.3889058947407</v>
      </c>
      <c r="AD28" s="165">
        <f>SUM(Y28:AB28)</f>
        <v>1402.7656958330176</v>
      </c>
      <c r="AE28" s="129">
        <f>AC28/AD28</f>
        <v>0.88567100663019926</v>
      </c>
      <c r="AG28" s="128"/>
      <c r="AH28" s="4" t="s">
        <v>14</v>
      </c>
      <c r="AI28" s="139">
        <f t="shared" si="31"/>
        <v>465.01556787379508</v>
      </c>
      <c r="AJ28" s="139">
        <f t="shared" si="31"/>
        <v>802.55281861266087</v>
      </c>
      <c r="AK28" s="139">
        <f t="shared" si="31"/>
        <v>0</v>
      </c>
      <c r="AL28" s="139">
        <f t="shared" si="31"/>
        <v>319.30164658613126</v>
      </c>
      <c r="AM28" s="120">
        <f>AM17</f>
        <v>1317.3433265123847</v>
      </c>
      <c r="AN28" s="165">
        <f>SUM(AI28:AL28)</f>
        <v>1586.8700330725871</v>
      </c>
      <c r="AO28" s="129">
        <f>AM28/AN28</f>
        <v>0.83015199673389151</v>
      </c>
      <c r="AQ28" s="128"/>
      <c r="AR28" s="4" t="s">
        <v>14</v>
      </c>
      <c r="AS28" s="139">
        <f t="shared" si="32"/>
        <v>494.27218513131595</v>
      </c>
      <c r="AT28" s="139">
        <f t="shared" si="32"/>
        <v>855.66659154905176</v>
      </c>
      <c r="AU28" s="139">
        <f t="shared" si="32"/>
        <v>0</v>
      </c>
      <c r="AV28" s="139">
        <f t="shared" si="32"/>
        <v>338.22588649696849</v>
      </c>
      <c r="AW28" s="120">
        <f>AW17</f>
        <v>1398.0016976238194</v>
      </c>
      <c r="AX28" s="165">
        <f>SUM(AS28:AV28)</f>
        <v>1688.1646631773363</v>
      </c>
      <c r="AY28" s="129">
        <f>AW28/AX28</f>
        <v>0.82811927539853014</v>
      </c>
      <c r="BA28" s="128"/>
      <c r="BB28" s="4" t="s">
        <v>14</v>
      </c>
      <c r="BC28" s="139">
        <f t="shared" si="33"/>
        <v>525.78470381120803</v>
      </c>
      <c r="BD28" s="139">
        <f t="shared" si="33"/>
        <v>912.87847925423262</v>
      </c>
      <c r="BE28" s="139">
        <f t="shared" si="33"/>
        <v>0</v>
      </c>
      <c r="BF28" s="139">
        <f t="shared" si="33"/>
        <v>358.56280009462517</v>
      </c>
      <c r="BG28" s="120">
        <f>BG17</f>
        <v>1484.8003122791824</v>
      </c>
      <c r="BH28" s="165">
        <f>SUM(BC28:BF28)</f>
        <v>1797.2259831600657</v>
      </c>
      <c r="BI28" s="129">
        <f>BG28/BH28</f>
        <v>0.82616227797266506</v>
      </c>
      <c r="BK28" s="128"/>
      <c r="BL28" s="4" t="s">
        <v>14</v>
      </c>
      <c r="BM28" s="139">
        <f t="shared" si="34"/>
        <v>593.60383948252752</v>
      </c>
      <c r="BN28" s="139">
        <f t="shared" si="34"/>
        <v>1033.485698263393</v>
      </c>
      <c r="BO28" s="139">
        <f t="shared" si="34"/>
        <v>0</v>
      </c>
      <c r="BP28" s="139">
        <f t="shared" si="34"/>
        <v>403.44196942319161</v>
      </c>
      <c r="BQ28" s="120">
        <f>BQ17</f>
        <v>1578.2089508716722</v>
      </c>
      <c r="BR28" s="165">
        <f>SUM(BM28:BP28)</f>
        <v>2030.531507169112</v>
      </c>
      <c r="BS28" s="129">
        <f>BQ28/BR28</f>
        <v>0.7772393313275644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1658.4558060242427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1917.8110322538555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1601.0889518076297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1706.5580144851415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0.99999999999999989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0.99999999999999978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1043.8819764471182</v>
      </c>
      <c r="F36" s="139">
        <f t="shared" si="38"/>
        <v>0</v>
      </c>
      <c r="G36" s="139">
        <f t="shared" si="38"/>
        <v>505.71754171648593</v>
      </c>
      <c r="H36" s="139">
        <f t="shared" si="38"/>
        <v>500.40048183639612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508.9759960397314</v>
      </c>
      <c r="P36" s="139">
        <f t="shared" ref="P36:R36" si="39">P25*$U25</f>
        <v>0</v>
      </c>
      <c r="Q36" s="139">
        <f t="shared" si="39"/>
        <v>916.43273130603347</v>
      </c>
      <c r="R36" s="139">
        <f t="shared" si="39"/>
        <v>761.33782380551474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545.08938536303424</v>
      </c>
      <c r="Z36" s="139">
        <f t="shared" ref="Z36:AB36" si="40">Z25*$AE25</f>
        <v>0</v>
      </c>
      <c r="AA36" s="139">
        <f t="shared" si="40"/>
        <v>976.90680899604445</v>
      </c>
      <c r="AB36" s="139">
        <f t="shared" si="40"/>
        <v>811.94460772093362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583.68310200067208</v>
      </c>
      <c r="AJ36" s="139">
        <f t="shared" ref="AJ36:AL36" si="41">AJ25*$AO25</f>
        <v>0</v>
      </c>
      <c r="AK36" s="139">
        <f t="shared" si="41"/>
        <v>1041.6451128741896</v>
      </c>
      <c r="AL36" s="139">
        <f t="shared" si="41"/>
        <v>867.0558250874052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625.52290361080236</v>
      </c>
      <c r="AT36" s="139">
        <f t="shared" ref="AT36:AV36" si="42">AT25*$AY25</f>
        <v>0</v>
      </c>
      <c r="AU36" s="139">
        <f t="shared" si="42"/>
        <v>1111.3966961174704</v>
      </c>
      <c r="AV36" s="139">
        <f t="shared" si="42"/>
        <v>926.01956506763349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670.67030370959105</v>
      </c>
      <c r="BD36" s="139">
        <f t="shared" ref="BD36:BF36" si="43">BD25*$BI25</f>
        <v>0</v>
      </c>
      <c r="BE36" s="139">
        <f t="shared" si="43"/>
        <v>1186.395124153345</v>
      </c>
      <c r="BF36" s="139">
        <f t="shared" si="43"/>
        <v>989.47000721321865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719.3865277754677</v>
      </c>
      <c r="BN36" s="139">
        <f t="shared" ref="BN36:BP36" si="44">BN25*$BS25</f>
        <v>0</v>
      </c>
      <c r="BO36" s="139">
        <f t="shared" si="44"/>
        <v>1267.0372599159434</v>
      </c>
      <c r="BP36" s="139">
        <f t="shared" si="44"/>
        <v>1057.7497917279027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630.14383820646299</v>
      </c>
      <c r="G37" s="139">
        <f t="shared" si="38"/>
        <v>713.65046154704805</v>
      </c>
      <c r="H37" s="139">
        <f t="shared" si="38"/>
        <v>706.20570024648896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272.42203388649693</v>
      </c>
      <c r="Q37" s="139">
        <f t="shared" si="45"/>
        <v>1045.6040674237674</v>
      </c>
      <c r="R37" s="139">
        <f t="shared" si="45"/>
        <v>868.72044984101581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292.40727335315069</v>
      </c>
      <c r="AA37" s="139">
        <f t="shared" si="46"/>
        <v>1114.8567274820821</v>
      </c>
      <c r="AB37" s="139">
        <f t="shared" si="46"/>
        <v>926.67680124477965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314.48943026448825</v>
      </c>
      <c r="AK37" s="139">
        <f t="shared" si="47"/>
        <v>1188.5088362272834</v>
      </c>
      <c r="AL37" s="139">
        <f t="shared" si="47"/>
        <v>989.38577347049534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338.08193131183714</v>
      </c>
      <c r="AU37" s="139">
        <f t="shared" si="48"/>
        <v>1268.1460533529189</v>
      </c>
      <c r="AV37" s="139">
        <f t="shared" si="48"/>
        <v>1056.7111801311498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363.56165391440794</v>
      </c>
      <c r="BE37" s="139">
        <f t="shared" si="49"/>
        <v>1353.7957865515923</v>
      </c>
      <c r="BF37" s="139">
        <f t="shared" si="49"/>
        <v>1129.1779946101544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391.07816084286594</v>
      </c>
      <c r="BO37" s="139">
        <f t="shared" si="50"/>
        <v>1445.9148338684743</v>
      </c>
      <c r="BP37" s="139">
        <f t="shared" si="50"/>
        <v>1207.1805847079736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396.66749342397435</v>
      </c>
      <c r="F38" s="139">
        <f t="shared" si="38"/>
        <v>619.62540492143944</v>
      </c>
      <c r="G38" s="139">
        <f t="shared" si="38"/>
        <v>37.707101654586126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362.96688346006755</v>
      </c>
      <c r="P38" s="139">
        <f t="shared" si="51"/>
        <v>621.78050689453403</v>
      </c>
      <c r="Q38" s="139">
        <f t="shared" si="51"/>
        <v>128.23607431431037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383.40893893967944</v>
      </c>
      <c r="Z38" s="139">
        <f t="shared" si="52"/>
        <v>658.12532004219338</v>
      </c>
      <c r="AA38" s="139">
        <f t="shared" si="52"/>
        <v>134.83032038467326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404.76346770272818</v>
      </c>
      <c r="AJ38" s="139">
        <f t="shared" si="53"/>
        <v>697.97432747962523</v>
      </c>
      <c r="AK38" s="139">
        <f t="shared" si="53"/>
        <v>141.73721305363333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428.04764350905248</v>
      </c>
      <c r="AT38" s="139">
        <f t="shared" si="54"/>
        <v>740.3933748955443</v>
      </c>
      <c r="AU38" s="139">
        <f t="shared" si="54"/>
        <v>149.23061086939515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453.08376344383993</v>
      </c>
      <c r="BD38" s="139">
        <f t="shared" si="55"/>
        <v>785.98730196593806</v>
      </c>
      <c r="BE38" s="139">
        <f t="shared" si="55"/>
        <v>157.26739620213164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480.00447505118115</v>
      </c>
      <c r="BN38" s="139">
        <f t="shared" si="56"/>
        <v>834.99728848955658</v>
      </c>
      <c r="BO38" s="139">
        <f t="shared" si="56"/>
        <v>165.88697711495178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397.84824535837436</v>
      </c>
      <c r="F39" s="139">
        <f t="shared" si="38"/>
        <v>621.99664441937227</v>
      </c>
      <c r="G39" s="139">
        <f t="shared" si="38"/>
        <v>0</v>
      </c>
      <c r="H39" s="139">
        <f t="shared" si="38"/>
        <v>88.155110222253356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344.32147042474787</v>
      </c>
      <c r="P39" s="139">
        <f t="shared" si="57"/>
        <v>590.3399786797238</v>
      </c>
      <c r="Q39" s="139">
        <f t="shared" si="57"/>
        <v>0</v>
      </c>
      <c r="R39" s="139">
        <f t="shared" si="57"/>
        <v>238.07178900125899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364.7118548632838</v>
      </c>
      <c r="Z39" s="139">
        <f t="shared" si="58"/>
        <v>626.56226649810344</v>
      </c>
      <c r="AA39" s="139">
        <f t="shared" si="58"/>
        <v>0</v>
      </c>
      <c r="AB39" s="139">
        <f t="shared" si="58"/>
        <v>251.11478453335334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386.03360218277544</v>
      </c>
      <c r="AJ39" s="139">
        <f t="shared" si="59"/>
        <v>666.24082485571307</v>
      </c>
      <c r="AK39" s="139">
        <f t="shared" si="59"/>
        <v>0</v>
      </c>
      <c r="AL39" s="139">
        <f t="shared" si="59"/>
        <v>265.06889947389624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409.31632380059352</v>
      </c>
      <c r="AT39" s="139">
        <f t="shared" si="60"/>
        <v>708.59399777633075</v>
      </c>
      <c r="AU39" s="139">
        <f t="shared" si="60"/>
        <v>0</v>
      </c>
      <c r="AV39" s="139">
        <f t="shared" si="60"/>
        <v>280.09137604689505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434.38348862385061</v>
      </c>
      <c r="BD39" s="139">
        <f t="shared" si="61"/>
        <v>754.18576393289914</v>
      </c>
      <c r="BE39" s="139">
        <f t="shared" si="61"/>
        <v>0</v>
      </c>
      <c r="BF39" s="139">
        <f t="shared" si="61"/>
        <v>296.23105972243286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461.37225127287456</v>
      </c>
      <c r="BN39" s="139">
        <f t="shared" si="62"/>
        <v>803.26573305484055</v>
      </c>
      <c r="BO39" s="139">
        <f t="shared" si="62"/>
        <v>0</v>
      </c>
      <c r="BP39" s="139">
        <f t="shared" si="62"/>
        <v>313.57096654395713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1838.3977152294669</v>
      </c>
      <c r="F41" s="165">
        <f>SUM(F36:F39)</f>
        <v>1871.7658875472748</v>
      </c>
      <c r="G41" s="165">
        <f>SUM(G36:G39)</f>
        <v>1257.0751049181199</v>
      </c>
      <c r="H41" s="165">
        <f>SUM(H36:H39)</f>
        <v>1294.7612923051383</v>
      </c>
      <c r="K41" s="129"/>
      <c r="M41" s="128"/>
      <c r="N41" s="120" t="s">
        <v>195</v>
      </c>
      <c r="O41" s="165">
        <f>SUM(O36:O39)</f>
        <v>1216.2643499245469</v>
      </c>
      <c r="P41" s="165">
        <f>SUM(P36:P39)</f>
        <v>1484.5425194607546</v>
      </c>
      <c r="Q41" s="165">
        <f>SUM(Q36:Q39)</f>
        <v>2090.2728730441113</v>
      </c>
      <c r="R41" s="165">
        <f>SUM(R36:R39)</f>
        <v>1868.1300626477896</v>
      </c>
      <c r="U41" s="129"/>
      <c r="W41" s="128"/>
      <c r="X41" s="120" t="s">
        <v>195</v>
      </c>
      <c r="Y41" s="165">
        <f>SUM(Y36:Y39)</f>
        <v>1293.2101791659975</v>
      </c>
      <c r="Z41" s="165">
        <f>SUM(Z36:Z39)</f>
        <v>1577.0948598934474</v>
      </c>
      <c r="AA41" s="165">
        <f>SUM(AA36:AA39)</f>
        <v>2226.5938568627994</v>
      </c>
      <c r="AB41" s="165">
        <f>SUM(AB36:AB39)</f>
        <v>1989.7361934990665</v>
      </c>
      <c r="AE41" s="129"/>
      <c r="AG41" s="128"/>
      <c r="AH41" s="120" t="s">
        <v>195</v>
      </c>
      <c r="AI41" s="165">
        <f>SUM(AI36:AI39)</f>
        <v>1374.4801718861756</v>
      </c>
      <c r="AJ41" s="165">
        <f>SUM(AJ36:AJ39)</f>
        <v>1678.7045825998266</v>
      </c>
      <c r="AK41" s="165">
        <f>SUM(AK36:AK39)</f>
        <v>2371.891162155106</v>
      </c>
      <c r="AL41" s="165">
        <f>SUM(AL36:AL39)</f>
        <v>2121.5104980317969</v>
      </c>
      <c r="AO41" s="129"/>
      <c r="AQ41" s="128"/>
      <c r="AR41" s="120" t="s">
        <v>195</v>
      </c>
      <c r="AS41" s="165">
        <f>SUM(AS36:AS39)</f>
        <v>1462.8868709204485</v>
      </c>
      <c r="AT41" s="165">
        <f>SUM(AT36:AT39)</f>
        <v>1787.0693039837122</v>
      </c>
      <c r="AU41" s="165">
        <f>SUM(AU36:AU39)</f>
        <v>2528.7733603397842</v>
      </c>
      <c r="AV41" s="165">
        <f>SUM(AV36:AV39)</f>
        <v>2262.8221212456783</v>
      </c>
      <c r="AY41" s="129"/>
      <c r="BA41" s="128"/>
      <c r="BB41" s="120" t="s">
        <v>195</v>
      </c>
      <c r="BC41" s="165">
        <f>SUM(BC36:BC39)</f>
        <v>1558.1375557772815</v>
      </c>
      <c r="BD41" s="165">
        <f>SUM(BD36:BD39)</f>
        <v>1903.7347198132452</v>
      </c>
      <c r="BE41" s="165">
        <f>SUM(BE36:BE39)</f>
        <v>2697.4583069070691</v>
      </c>
      <c r="BF41" s="165">
        <f>SUM(BF36:BF39)</f>
        <v>2414.8790615458061</v>
      </c>
      <c r="BI41" s="129"/>
      <c r="BK41" s="128"/>
      <c r="BL41" s="120" t="s">
        <v>195</v>
      </c>
      <c r="BM41" s="165">
        <f>SUM(BM36:BM39)</f>
        <v>1660.7632540995235</v>
      </c>
      <c r="BN41" s="165">
        <f>SUM(BN36:BN39)</f>
        <v>2029.341182387263</v>
      </c>
      <c r="BO41" s="165">
        <f>SUM(BO36:BO39)</f>
        <v>2878.8390708993693</v>
      </c>
      <c r="BP41" s="165">
        <f>SUM(BP36:BP39)</f>
        <v>2578.5013429798337</v>
      </c>
      <c r="BS41" s="129"/>
    </row>
    <row r="42" spans="3:71" x14ac:dyDescent="0.3">
      <c r="C42" s="128"/>
      <c r="D42" s="120" t="s">
        <v>194</v>
      </c>
      <c r="E42" s="120">
        <f>E40/E41</f>
        <v>1.1151014728845663</v>
      </c>
      <c r="F42" s="120">
        <f>F40/F41</f>
        <v>1.095222438681303</v>
      </c>
      <c r="G42" s="120">
        <f>G40/G41</f>
        <v>0.83845427840896802</v>
      </c>
      <c r="H42" s="120">
        <f>H40/H41</f>
        <v>0.85575619736620612</v>
      </c>
      <c r="K42" s="129"/>
      <c r="M42" s="128"/>
      <c r="N42" s="120" t="s">
        <v>194</v>
      </c>
      <c r="O42" s="120">
        <f>O40/O41</f>
        <v>1.0918780979187144</v>
      </c>
      <c r="P42" s="120">
        <f>P40/P41</f>
        <v>1.1171494142361516</v>
      </c>
      <c r="Q42" s="120">
        <f>Q40/Q41</f>
        <v>0.91749314502699575</v>
      </c>
      <c r="R42" s="120">
        <f>R40/R41</f>
        <v>0.93940491453245067</v>
      </c>
      <c r="U42" s="129"/>
      <c r="W42" s="128"/>
      <c r="X42" s="120" t="s">
        <v>194</v>
      </c>
      <c r="Y42" s="120">
        <f>Y40/Y41</f>
        <v>1.0269115000458802</v>
      </c>
      <c r="Z42" s="120">
        <f>Z40/Z41</f>
        <v>1.0515891264373862</v>
      </c>
      <c r="AA42" s="120">
        <f>AA40/AA41</f>
        <v>0.86132054408700798</v>
      </c>
      <c r="AB42" s="120">
        <f>AB40/AB41</f>
        <v>0.88199157635616077</v>
      </c>
      <c r="AE42" s="129"/>
      <c r="AG42" s="128"/>
      <c r="AH42" s="120" t="s">
        <v>194</v>
      </c>
      <c r="AI42" s="120">
        <f>AI40/AI41</f>
        <v>1.0936492509518665</v>
      </c>
      <c r="AJ42" s="120">
        <f>AJ40/AJ41</f>
        <v>1.1209485573984297</v>
      </c>
      <c r="AK42" s="120">
        <f>AK40/AK41</f>
        <v>0.91575403471220418</v>
      </c>
      <c r="AL42" s="120">
        <f>AL40/AL41</f>
        <v>0.93781144344184675</v>
      </c>
      <c r="AO42" s="129"/>
      <c r="AQ42" s="128"/>
      <c r="AR42" s="120" t="s">
        <v>194</v>
      </c>
      <c r="AS42" s="120">
        <f>AS40/AS41</f>
        <v>1.0944721588759798</v>
      </c>
      <c r="AT42" s="120">
        <f>AT40/AT41</f>
        <v>1.1227384945679959</v>
      </c>
      <c r="AU42" s="120">
        <f>AU40/AU41</f>
        <v>0.91493245448686611</v>
      </c>
      <c r="AV42" s="120">
        <f>AV40/AV41</f>
        <v>0.93705747672940909</v>
      </c>
      <c r="AY42" s="129"/>
      <c r="BA42" s="128"/>
      <c r="BB42" s="120" t="s">
        <v>194</v>
      </c>
      <c r="BC42" s="120">
        <f>BC40/BC41</f>
        <v>1.0952550422506309</v>
      </c>
      <c r="BD42" s="120">
        <f>BD40/BD41</f>
        <v>1.1244563899125162</v>
      </c>
      <c r="BE42" s="120">
        <f>BE40/BE41</f>
        <v>0.91414160184414184</v>
      </c>
      <c r="BF42" s="120">
        <f>BF40/BF41</f>
        <v>0.93633098964995165</v>
      </c>
      <c r="BI42" s="129"/>
      <c r="BK42" s="128"/>
      <c r="BL42" s="120" t="s">
        <v>194</v>
      </c>
      <c r="BM42" s="120">
        <f>BM40/BM41</f>
        <v>1.162332092449009</v>
      </c>
      <c r="BN42" s="120">
        <f>BN40/BN41</f>
        <v>1.1942581409378783</v>
      </c>
      <c r="BO42" s="120">
        <f>BO40/BO41</f>
        <v>0.96866065094416787</v>
      </c>
      <c r="BP42" s="120">
        <f>BP40/BP41</f>
        <v>0.99225798460838688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1164.0343294538336</v>
      </c>
      <c r="F47" s="139">
        <f t="shared" ref="F47:H47" si="63">F36*F$42</f>
        <v>0</v>
      </c>
      <c r="G47" s="139">
        <f t="shared" si="63"/>
        <v>424.02103651865337</v>
      </c>
      <c r="H47" s="139">
        <f t="shared" si="63"/>
        <v>428.22081349653166</v>
      </c>
      <c r="I47" s="120">
        <f>I36</f>
        <v>2050</v>
      </c>
      <c r="J47" s="165">
        <f>SUM(E47:H47)</f>
        <v>2016.2761794690186</v>
      </c>
      <c r="K47" s="129">
        <f>I47/J47</f>
        <v>1.0167257942509951</v>
      </c>
      <c r="L47" s="150"/>
      <c r="M47" s="128"/>
      <c r="N47" s="4" t="s">
        <v>11</v>
      </c>
      <c r="O47" s="139">
        <f>O36*O$42</f>
        <v>555.73974244214503</v>
      </c>
      <c r="P47" s="139">
        <f t="shared" ref="P47:R47" si="64">P36*P$42</f>
        <v>0</v>
      </c>
      <c r="Q47" s="139">
        <f t="shared" si="64"/>
        <v>840.82074885165241</v>
      </c>
      <c r="R47" s="139">
        <f t="shared" si="64"/>
        <v>715.20449330234158</v>
      </c>
      <c r="S47" s="120">
        <f>S36</f>
        <v>2186.7465511512801</v>
      </c>
      <c r="T47" s="165">
        <f>SUM(O47:R47)</f>
        <v>2111.7649845961391</v>
      </c>
      <c r="U47" s="129">
        <f>S47/T47</f>
        <v>1.0355065867187303</v>
      </c>
      <c r="W47" s="128"/>
      <c r="X47" s="4" t="s">
        <v>11</v>
      </c>
      <c r="Y47" s="139">
        <f>Y36*Y$42</f>
        <v>559.75855838224038</v>
      </c>
      <c r="Z47" s="139">
        <f t="shared" ref="Z47:AB47" si="65">Z36*Z$42</f>
        <v>0</v>
      </c>
      <c r="AA47" s="139">
        <f t="shared" si="65"/>
        <v>841.42990424677578</v>
      </c>
      <c r="AB47" s="139">
        <f t="shared" si="65"/>
        <v>716.12830447767078</v>
      </c>
      <c r="AC47" s="120">
        <f>AC36</f>
        <v>2333.9408020800124</v>
      </c>
      <c r="AD47" s="165">
        <f>SUM(Y47:AB47)</f>
        <v>2117.3167671066867</v>
      </c>
      <c r="AE47" s="129">
        <f>AC47/AD47</f>
        <v>1.1023106406838417</v>
      </c>
      <c r="AG47" s="128"/>
      <c r="AH47" s="4" t="s">
        <v>11</v>
      </c>
      <c r="AI47" s="139">
        <f>AI36*AI$42</f>
        <v>638.34458729629694</v>
      </c>
      <c r="AJ47" s="139">
        <f t="shared" ref="AJ47:AL47" si="66">AJ36*AJ$42</f>
        <v>0</v>
      </c>
      <c r="AK47" s="139">
        <f t="shared" si="66"/>
        <v>953.89071485278851</v>
      </c>
      <c r="AL47" s="139">
        <f t="shared" si="66"/>
        <v>813.13487486988083</v>
      </c>
      <c r="AM47" s="120">
        <f>AM36</f>
        <v>2492.3840399622668</v>
      </c>
      <c r="AN47" s="165">
        <f>SUM(AI47:AL47)</f>
        <v>2405.3701770189664</v>
      </c>
      <c r="AO47" s="129">
        <f>AM47/AN47</f>
        <v>1.0361748323707658</v>
      </c>
      <c r="BA47" s="128"/>
      <c r="BB47" s="4" t="s">
        <v>11</v>
      </c>
      <c r="BC47" s="139">
        <f>BC36*BC$42</f>
        <v>734.55503182569157</v>
      </c>
      <c r="BD47" s="139">
        <f t="shared" ref="BD47:BF47" si="67">BD36*BD$42</f>
        <v>0</v>
      </c>
      <c r="BE47" s="139">
        <f t="shared" si="67"/>
        <v>1084.5331392136184</v>
      </c>
      <c r="BF47" s="139">
        <f t="shared" si="67"/>
        <v>926.47143108289777</v>
      </c>
      <c r="BG47" s="120">
        <f>BG36</f>
        <v>2846.535435076155</v>
      </c>
      <c r="BH47" s="165">
        <f>SUM(BC47:BF47)</f>
        <v>2745.5596021222077</v>
      </c>
      <c r="BI47" s="129">
        <f>BG47/BH47</f>
        <v>1.0367778695738008</v>
      </c>
      <c r="BK47" s="128"/>
      <c r="BL47" s="4" t="s">
        <v>11</v>
      </c>
      <c r="BM47" s="139">
        <f>BM36*BM$42</f>
        <v>836.16604810888657</v>
      </c>
      <c r="BN47" s="139">
        <f t="shared" ref="BN47:BP47" si="68">BN36*BN$42</f>
        <v>0</v>
      </c>
      <c r="BO47" s="139">
        <f t="shared" si="68"/>
        <v>1227.3291369606925</v>
      </c>
      <c r="BP47" s="139">
        <f t="shared" si="68"/>
        <v>1049.5606765598698</v>
      </c>
      <c r="BQ47" s="120">
        <f>BQ36</f>
        <v>3044.1735794193137</v>
      </c>
      <c r="BR47" s="165">
        <f>SUM(BM47:BP47)</f>
        <v>3113.0558616294484</v>
      </c>
      <c r="BS47" s="129">
        <f>BQ47/BR47</f>
        <v>0.97787309792311916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690.14767120047884</v>
      </c>
      <c r="G48" s="139">
        <f t="shared" si="69"/>
        <v>598.36328277265716</v>
      </c>
      <c r="H48" s="139">
        <f t="shared" si="69"/>
        <v>604.33990460127416</v>
      </c>
      <c r="I48" s="120">
        <f>I37</f>
        <v>2050</v>
      </c>
      <c r="J48" s="165">
        <f>SUM(E48:H48)</f>
        <v>1892.8508585744103</v>
      </c>
      <c r="K48" s="129">
        <f>I48/J48</f>
        <v>1.0830224635574013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304.33611558132105</v>
      </c>
      <c r="Q48" s="139">
        <f t="shared" si="70"/>
        <v>959.33456427365127</v>
      </c>
      <c r="R48" s="139">
        <f t="shared" si="70"/>
        <v>816.08025993549154</v>
      </c>
      <c r="S48" s="120">
        <f>S37</f>
        <v>2186.7465511512801</v>
      </c>
      <c r="T48" s="165">
        <f>SUM(O48:R48)</f>
        <v>2079.7509397904641</v>
      </c>
      <c r="U48" s="129">
        <f>S48/T48</f>
        <v>1.0514463579814974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307.49230914937772</v>
      </c>
      <c r="AA48" s="139">
        <f t="shared" si="71"/>
        <v>960.24900309392808</v>
      </c>
      <c r="AB48" s="139">
        <f t="shared" si="71"/>
        <v>817.32113270256787</v>
      </c>
      <c r="AC48" s="120">
        <f>AC37</f>
        <v>2333.9408020800124</v>
      </c>
      <c r="AD48" s="165">
        <f>SUM(Y48:AB48)</f>
        <v>2085.0624449458737</v>
      </c>
      <c r="AE48" s="129">
        <f>AC48/AD48</f>
        <v>1.1193625436674148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352.52647317203218</v>
      </c>
      <c r="AK48" s="139">
        <f t="shared" si="72"/>
        <v>1088.381762066241</v>
      </c>
      <c r="AL48" s="139">
        <f t="shared" si="72"/>
        <v>927.85730033919322</v>
      </c>
      <c r="AM48" s="120">
        <f>AM37</f>
        <v>2492.3840399622668</v>
      </c>
      <c r="AN48" s="165">
        <f>SUM(AI48:AL48)</f>
        <v>2368.7655355774664</v>
      </c>
      <c r="AO48" s="129">
        <f>AM48/AN48</f>
        <v>1.0521868891319648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408.80922487121876</v>
      </c>
      <c r="BE48" s="139">
        <f t="shared" si="73"/>
        <v>1237.5610488881225</v>
      </c>
      <c r="BF48" s="139">
        <f t="shared" si="73"/>
        <v>1057.2843491842737</v>
      </c>
      <c r="BG48" s="120">
        <f>BG37</f>
        <v>2846.535435076155</v>
      </c>
      <c r="BH48" s="165">
        <f>SUM(BC48:BF48)</f>
        <v>2703.6546229436149</v>
      </c>
      <c r="BI48" s="129">
        <f>BG48/BH48</f>
        <v>1.0528472871201937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467.04827732960564</v>
      </c>
      <c r="BO48" s="139">
        <f t="shared" si="74"/>
        <v>1400.6008041848647</v>
      </c>
      <c r="BP48" s="139">
        <f t="shared" si="74"/>
        <v>1197.8345740407078</v>
      </c>
      <c r="BQ48" s="120">
        <f>BQ37</f>
        <v>3044.1735794193137</v>
      </c>
      <c r="BR48" s="165">
        <f>SUM(BM48:BP48)</f>
        <v>3065.4836555551783</v>
      </c>
      <c r="BS48" s="129">
        <f>BQ48/BR48</f>
        <v>0.9930483804416157</v>
      </c>
    </row>
    <row r="49" spans="3:71" x14ac:dyDescent="0.3">
      <c r="C49" s="128"/>
      <c r="D49" s="4" t="s">
        <v>13</v>
      </c>
      <c r="E49" s="139">
        <f t="shared" ref="E49:H49" si="75">E38*E$42</f>
        <v>442.32450616250281</v>
      </c>
      <c r="F49" s="139">
        <f t="shared" si="75"/>
        <v>678.62764704694871</v>
      </c>
      <c r="G49" s="139">
        <f t="shared" si="75"/>
        <v>31.615680708689613</v>
      </c>
      <c r="H49" s="139">
        <f t="shared" si="75"/>
        <v>0</v>
      </c>
      <c r="I49" s="120">
        <f>I38</f>
        <v>1054</v>
      </c>
      <c r="J49" s="165">
        <f>SUM(E49:H49)</f>
        <v>1152.5678339181411</v>
      </c>
      <c r="K49" s="129">
        <f>I49/J49</f>
        <v>0.91447979804966373</v>
      </c>
      <c r="L49" s="150"/>
      <c r="M49" s="128"/>
      <c r="N49" s="4" t="s">
        <v>13</v>
      </c>
      <c r="O49" s="139">
        <f t="shared" ref="O49:R49" si="76">O38*O$42</f>
        <v>396.31559031986222</v>
      </c>
      <c r="P49" s="139">
        <f t="shared" si="76"/>
        <v>694.62172906068611</v>
      </c>
      <c r="Q49" s="139">
        <f t="shared" si="76"/>
        <v>117.65571912855216</v>
      </c>
      <c r="R49" s="139">
        <f t="shared" si="76"/>
        <v>0</v>
      </c>
      <c r="S49" s="120">
        <f>S38</f>
        <v>1112.9834646689119</v>
      </c>
      <c r="T49" s="165">
        <f>SUM(O49:R49)</f>
        <v>1208.5930385091006</v>
      </c>
      <c r="U49" s="129">
        <f>S49/T49</f>
        <v>0.92089183803496755</v>
      </c>
      <c r="W49" s="128"/>
      <c r="X49" s="4" t="s">
        <v>13</v>
      </c>
      <c r="Y49" s="139">
        <f t="shared" ref="Y49:AB49" si="77">Y38*Y$42</f>
        <v>393.72704861754551</v>
      </c>
      <c r="Z49" s="139">
        <f t="shared" si="77"/>
        <v>692.07743038949536</v>
      </c>
      <c r="AA49" s="139">
        <f t="shared" si="77"/>
        <v>116.13212491315237</v>
      </c>
      <c r="AB49" s="139">
        <f t="shared" si="77"/>
        <v>0</v>
      </c>
      <c r="AC49" s="120">
        <f>AC38</f>
        <v>1176.364579366546</v>
      </c>
      <c r="AD49" s="165">
        <f>SUM(Y49:AB49)</f>
        <v>1201.9366039201932</v>
      </c>
      <c r="AE49" s="129">
        <f>AC49/AD49</f>
        <v>0.97872431501774515</v>
      </c>
      <c r="AG49" s="128"/>
      <c r="AH49" s="4" t="s">
        <v>13</v>
      </c>
      <c r="AI49" s="139">
        <f t="shared" ref="AI49:AL49" si="78">AI38*AI$42</f>
        <v>442.66926326576868</v>
      </c>
      <c r="AJ49" s="139">
        <f t="shared" si="78"/>
        <v>782.39331548942505</v>
      </c>
      <c r="AK49" s="139">
        <f t="shared" si="78"/>
        <v>129.79642472272801</v>
      </c>
      <c r="AL49" s="139">
        <f t="shared" si="78"/>
        <v>0</v>
      </c>
      <c r="AM49" s="120">
        <f>AM38</f>
        <v>1244.4750082359867</v>
      </c>
      <c r="AN49" s="165">
        <f>SUM(AI49:AL49)</f>
        <v>1354.8590034779218</v>
      </c>
      <c r="AO49" s="129">
        <f>AM49/AN49</f>
        <v>0.91852731910953134</v>
      </c>
      <c r="BA49" s="128"/>
      <c r="BB49" s="4" t="s">
        <v>13</v>
      </c>
      <c r="BC49" s="139">
        <f t="shared" ref="BC49:BF49" si="79">BC38*BC$42</f>
        <v>496.24227647375773</v>
      </c>
      <c r="BD49" s="139">
        <f t="shared" si="79"/>
        <v>883.80844408569749</v>
      </c>
      <c r="BE49" s="139">
        <f t="shared" si="79"/>
        <v>143.76466948207391</v>
      </c>
      <c r="BF49" s="139">
        <f t="shared" si="79"/>
        <v>0</v>
      </c>
      <c r="BG49" s="120">
        <f>BG38</f>
        <v>1396.3384616119097</v>
      </c>
      <c r="BH49" s="165">
        <f>SUM(BC49:BF49)</f>
        <v>1523.8153900415291</v>
      </c>
      <c r="BI49" s="129">
        <f>BG49/BH49</f>
        <v>0.91634358777138658</v>
      </c>
      <c r="BK49" s="128"/>
      <c r="BL49" s="4" t="s">
        <v>13</v>
      </c>
      <c r="BM49" s="139">
        <f t="shared" ref="BM49:BP49" si="80">BM38*BM$42</f>
        <v>557.92460587112748</v>
      </c>
      <c r="BN49" s="139">
        <f t="shared" si="80"/>
        <v>997.20230943970705</v>
      </c>
      <c r="BO49" s="139">
        <f t="shared" si="80"/>
        <v>160.68818723532948</v>
      </c>
      <c r="BP49" s="139">
        <f t="shared" si="80"/>
        <v>0</v>
      </c>
      <c r="BQ49" s="120">
        <f>BQ38</f>
        <v>1480.8887406556896</v>
      </c>
      <c r="BR49" s="165">
        <f>SUM(BM49:BP49)</f>
        <v>1715.8151025461641</v>
      </c>
      <c r="BS49" s="129">
        <f>BQ49/BR49</f>
        <v>0.8630817728892477</v>
      </c>
    </row>
    <row r="50" spans="3:71" x14ac:dyDescent="0.3">
      <c r="C50" s="128"/>
      <c r="D50" s="4" t="s">
        <v>14</v>
      </c>
      <c r="E50" s="139">
        <f t="shared" ref="E50:H50" si="81">E39*E$42</f>
        <v>443.64116438366358</v>
      </c>
      <c r="F50" s="139">
        <f t="shared" si="81"/>
        <v>681.22468175257211</v>
      </c>
      <c r="G50" s="139">
        <f t="shared" si="81"/>
        <v>0</v>
      </c>
      <c r="H50" s="139">
        <f t="shared" si="81"/>
        <v>75.439281902194296</v>
      </c>
      <c r="I50" s="120">
        <f>I39</f>
        <v>1108</v>
      </c>
      <c r="J50" s="165">
        <f>SUM(E50:H50)</f>
        <v>1200.30512803843</v>
      </c>
      <c r="K50" s="129">
        <f>I50/J50</f>
        <v>0.9230986139422086</v>
      </c>
      <c r="L50" s="150"/>
      <c r="M50" s="128"/>
      <c r="N50" s="4" t="s">
        <v>14</v>
      </c>
      <c r="O50" s="139">
        <f t="shared" ref="O50:R50" si="82">O39*O$42</f>
        <v>375.95707219994858</v>
      </c>
      <c r="P50" s="139">
        <f t="shared" si="82"/>
        <v>659.49796138223564</v>
      </c>
      <c r="Q50" s="139">
        <f t="shared" si="82"/>
        <v>0</v>
      </c>
      <c r="R50" s="139">
        <f t="shared" si="82"/>
        <v>223.64580859931533</v>
      </c>
      <c r="S50" s="120">
        <f>S39</f>
        <v>1172.7332381057306</v>
      </c>
      <c r="T50" s="165">
        <f>SUM(O50:R50)</f>
        <v>1259.1008421814995</v>
      </c>
      <c r="U50" s="129">
        <f>S50/T50</f>
        <v>0.93140533213675747</v>
      </c>
      <c r="W50" s="128"/>
      <c r="X50" s="4" t="s">
        <v>14</v>
      </c>
      <c r="Y50" s="139">
        <f t="shared" ref="Y50:AB50" si="83">Y39*Y$42</f>
        <v>374.52679796217012</v>
      </c>
      <c r="Z50" s="139">
        <f t="shared" si="83"/>
        <v>658.88606648536938</v>
      </c>
      <c r="AA50" s="139">
        <f t="shared" si="83"/>
        <v>0</v>
      </c>
      <c r="AB50" s="139">
        <f t="shared" si="83"/>
        <v>221.48112465690997</v>
      </c>
      <c r="AC50" s="120">
        <f>AC39</f>
        <v>1242.3889058947407</v>
      </c>
      <c r="AD50" s="165">
        <f>SUM(Y50:AB50)</f>
        <v>1254.8939891044495</v>
      </c>
      <c r="AE50" s="129">
        <f>AC50/AD50</f>
        <v>0.99003494851494744</v>
      </c>
      <c r="AG50" s="128"/>
      <c r="AH50" s="4" t="s">
        <v>14</v>
      </c>
      <c r="AI50" s="139">
        <f t="shared" ref="AI50:AL50" si="84">AI39*AI$42</f>
        <v>422.18535986944318</v>
      </c>
      <c r="AJ50" s="139">
        <f t="shared" si="84"/>
        <v>746.82169150195148</v>
      </c>
      <c r="AK50" s="139">
        <f t="shared" si="84"/>
        <v>0</v>
      </c>
      <c r="AL50" s="139">
        <f t="shared" si="84"/>
        <v>248.58464722715641</v>
      </c>
      <c r="AM50" s="120">
        <f>AM39</f>
        <v>1317.3433265123847</v>
      </c>
      <c r="AN50" s="165">
        <f>SUM(AI50:AL50)</f>
        <v>1417.5916985985511</v>
      </c>
      <c r="AO50" s="129">
        <f>AM50/AN50</f>
        <v>0.92928261911714549</v>
      </c>
      <c r="BA50" s="128"/>
      <c r="BB50" s="4" t="s">
        <v>14</v>
      </c>
      <c r="BC50" s="139">
        <f t="shared" ref="BC50:BF50" si="85">BC39*BC$42</f>
        <v>475.7607061856919</v>
      </c>
      <c r="BD50" s="139">
        <f t="shared" si="85"/>
        <v>848.0490014354009</v>
      </c>
      <c r="BE50" s="139">
        <f t="shared" si="85"/>
        <v>0</v>
      </c>
      <c r="BF50" s="139">
        <f t="shared" si="85"/>
        <v>277.37032131495948</v>
      </c>
      <c r="BG50" s="120">
        <f>BG39</f>
        <v>1484.8003122791824</v>
      </c>
      <c r="BH50" s="165">
        <f>SUM(BC50:BF50)</f>
        <v>1601.1800289360524</v>
      </c>
      <c r="BI50" s="129">
        <f>BG50/BH50</f>
        <v>0.9273162826454926</v>
      </c>
      <c r="BK50" s="128"/>
      <c r="BL50" s="4" t="s">
        <v>14</v>
      </c>
      <c r="BM50" s="139">
        <f t="shared" ref="BM50:BP50" si="86">BM39*BM$42</f>
        <v>536.26777421991028</v>
      </c>
      <c r="BN50" s="139">
        <f t="shared" si="86"/>
        <v>959.30664103717595</v>
      </c>
      <c r="BO50" s="139">
        <f t="shared" si="86"/>
        <v>0</v>
      </c>
      <c r="BP50" s="139">
        <f t="shared" si="86"/>
        <v>311.14329529461082</v>
      </c>
      <c r="BQ50" s="120">
        <f>BQ39</f>
        <v>1578.2089508716722</v>
      </c>
      <c r="BR50" s="165">
        <f>SUM(BM50:BP50)</f>
        <v>1806.7177105516971</v>
      </c>
      <c r="BS50" s="129">
        <f>BQ50/BR50</f>
        <v>0.87352271008056492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2049.9999999999995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1658.4558060242427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1917.8110322538564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2465.8588575838144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1.0000000000000002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0.99999999999999989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0.99999999999999978</v>
      </c>
      <c r="AB53" s="120">
        <f>AB51/AB52</f>
        <v>1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1.0000000000000002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1.0000000000000002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1183.5037281493735</v>
      </c>
      <c r="F58" s="139">
        <f t="shared" ref="F58:H58" si="87">F47*$K47</f>
        <v>0</v>
      </c>
      <c r="G58" s="139">
        <f t="shared" si="87"/>
        <v>431.11312513355801</v>
      </c>
      <c r="H58" s="139">
        <f t="shared" si="87"/>
        <v>435.38314671706837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575.47216380021189</v>
      </c>
      <c r="P58" s="139">
        <f t="shared" ref="P58:R58" si="88">P47*$U47</f>
        <v>0</v>
      </c>
      <c r="Q58" s="139">
        <f t="shared" si="88"/>
        <v>870.67542368566137</v>
      </c>
      <c r="R58" s="139">
        <f t="shared" si="88"/>
        <v>740.5989636654067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661.4365957365261</v>
      </c>
      <c r="AJ58" s="139">
        <f t="shared" ref="AJ58:AL58" si="89">AJ47*$AO47</f>
        <v>0</v>
      </c>
      <c r="AK58" s="139">
        <f t="shared" si="89"/>
        <v>988.3975515626181</v>
      </c>
      <c r="AL58" s="139">
        <f t="shared" si="89"/>
        <v>842.54989266312236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761.57040098095592</v>
      </c>
      <c r="BD58" s="139">
        <f t="shared" ref="BD58:BF58" si="90">BD47*$BI47</f>
        <v>0</v>
      </c>
      <c r="BE58" s="139">
        <f t="shared" si="90"/>
        <v>1124.4199575560815</v>
      </c>
      <c r="BF58" s="139">
        <f t="shared" si="90"/>
        <v>960.54507653911719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817.66428384236883</v>
      </c>
      <c r="BN58" s="139">
        <f t="shared" ref="BN58:BP58" si="91">BN47*$BS47</f>
        <v>0</v>
      </c>
      <c r="BO58" s="139">
        <f t="shared" si="91"/>
        <v>1200.1721453310606</v>
      </c>
      <c r="BP58" s="139">
        <f t="shared" si="91"/>
        <v>1026.3371502458847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747.44543108194591</v>
      </c>
      <c r="G59" s="139">
        <f t="shared" si="92"/>
        <v>648.04087661073709</v>
      </c>
      <c r="H59" s="139">
        <f t="shared" si="92"/>
        <v>654.51369230731677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319.99310033021607</v>
      </c>
      <c r="Q59" s="139">
        <f t="shared" si="93"/>
        <v>1008.6888336912974</v>
      </c>
      <c r="R59" s="139">
        <f t="shared" si="93"/>
        <v>858.06461712976636</v>
      </c>
      <c r="S59" s="120">
        <f>S48</f>
        <v>2186.7465511512801</v>
      </c>
      <c r="T59" s="165">
        <f>SUM(O59:R59)</f>
        <v>2186.7465511512796</v>
      </c>
      <c r="U59" s="129">
        <f>S59/T59</f>
        <v>1.0000000000000002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370.92373314354359</v>
      </c>
      <c r="AK59" s="139">
        <f t="shared" si="94"/>
        <v>1145.1810204164444</v>
      </c>
      <c r="AL59" s="139">
        <f t="shared" si="94"/>
        <v>976.2792864022789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430.41368335537192</v>
      </c>
      <c r="BE59" s="139">
        <f t="shared" si="95"/>
        <v>1302.9627929674812</v>
      </c>
      <c r="BF59" s="139">
        <f t="shared" si="95"/>
        <v>1113.1589587533022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463.80153539021148</v>
      </c>
      <c r="BO59" s="139">
        <f t="shared" si="96"/>
        <v>1390.8643602410045</v>
      </c>
      <c r="BP59" s="139">
        <f t="shared" si="96"/>
        <v>1189.5076837880974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404.49682506790282</v>
      </c>
      <c r="F60" s="139">
        <f t="shared" si="97"/>
        <v>620.59127362241213</v>
      </c>
      <c r="G60" s="139">
        <f t="shared" si="97"/>
        <v>28.911901309685128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364.96379241157109</v>
      </c>
      <c r="P60" s="139">
        <f t="shared" si="98"/>
        <v>639.6714808137225</v>
      </c>
      <c r="Q60" s="139">
        <f t="shared" si="98"/>
        <v>108.34819144361829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406.60381163969782</v>
      </c>
      <c r="AJ60" s="139">
        <f t="shared" si="99"/>
        <v>718.64963456571934</v>
      </c>
      <c r="AK60" s="139">
        <f t="shared" si="99"/>
        <v>119.22156203056944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454.72842802780349</v>
      </c>
      <c r="BD60" s="139">
        <f t="shared" si="100"/>
        <v>809.872200556135</v>
      </c>
      <c r="BE60" s="139">
        <f t="shared" si="100"/>
        <v>131.73783302797119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481.53455797378746</v>
      </c>
      <c r="BN60" s="139">
        <f t="shared" si="101"/>
        <v>860.66713716047457</v>
      </c>
      <c r="BO60" s="139">
        <f t="shared" si="101"/>
        <v>138.68704552142754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409.52454393026738</v>
      </c>
      <c r="F61" s="139">
        <f t="shared" si="102"/>
        <v>628.8375595090215</v>
      </c>
      <c r="G61" s="139">
        <f t="shared" si="102"/>
        <v>0</v>
      </c>
      <c r="H61" s="139">
        <f t="shared" si="102"/>
        <v>69.637896560711098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350.16842170155604</v>
      </c>
      <c r="P61" s="139">
        <f t="shared" si="103"/>
        <v>614.25991776473563</v>
      </c>
      <c r="Q61" s="139">
        <f t="shared" si="103"/>
        <v>0</v>
      </c>
      <c r="R61" s="139">
        <f t="shared" si="103"/>
        <v>208.30489863943899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392.32951697239076</v>
      </c>
      <c r="AJ61" s="139">
        <f t="shared" si="104"/>
        <v>694.00841749243034</v>
      </c>
      <c r="AK61" s="139">
        <f t="shared" si="104"/>
        <v>0</v>
      </c>
      <c r="AL61" s="139">
        <f t="shared" si="104"/>
        <v>231.00539204756356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441.18064948891021</v>
      </c>
      <c r="BD61" s="139">
        <f t="shared" si="105"/>
        <v>786.40964751229797</v>
      </c>
      <c r="BE61" s="139">
        <f t="shared" si="105"/>
        <v>0</v>
      </c>
      <c r="BF61" s="139">
        <f t="shared" si="105"/>
        <v>257.21001527797409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468.44207946544856</v>
      </c>
      <c r="BN61" s="139">
        <f t="shared" si="106"/>
        <v>837.97613687707758</v>
      </c>
      <c r="BO61" s="139">
        <f t="shared" si="106"/>
        <v>0</v>
      </c>
      <c r="BP61" s="139">
        <f t="shared" si="106"/>
        <v>271.79073452914594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1997.5250971475436</v>
      </c>
      <c r="F63" s="165">
        <f>SUM(F58:F61)</f>
        <v>1996.8742642133795</v>
      </c>
      <c r="G63" s="165">
        <f>SUM(G58:G61)</f>
        <v>1108.0659030539803</v>
      </c>
      <c r="H63" s="165">
        <f>SUM(H58:H61)</f>
        <v>1159.5347355850963</v>
      </c>
      <c r="K63" s="129"/>
      <c r="M63" s="128"/>
      <c r="N63" s="120" t="s">
        <v>195</v>
      </c>
      <c r="O63" s="165">
        <f>SUM(O58:O61)</f>
        <v>1290.604377913339</v>
      </c>
      <c r="P63" s="165">
        <f>SUM(P58:P61)</f>
        <v>1573.9244989086742</v>
      </c>
      <c r="Q63" s="165">
        <f>SUM(Q58:Q61)</f>
        <v>1987.7124488205773</v>
      </c>
      <c r="R63" s="165">
        <f>SUM(R58:R61)</f>
        <v>1806.9684794346119</v>
      </c>
      <c r="U63" s="129"/>
      <c r="AG63" s="128"/>
      <c r="AH63" s="120" t="s">
        <v>195</v>
      </c>
      <c r="AI63" s="165">
        <f>SUM(AI58:AI61)</f>
        <v>1460.3699243486146</v>
      </c>
      <c r="AJ63" s="165">
        <f>SUM(AJ58:AJ61)</f>
        <v>1783.5817852016935</v>
      </c>
      <c r="AK63" s="165">
        <f>SUM(AK58:AK61)</f>
        <v>2252.8001340096321</v>
      </c>
      <c r="AL63" s="165">
        <f>SUM(AL58:AL61)</f>
        <v>2049.8345711129646</v>
      </c>
      <c r="AO63" s="129"/>
      <c r="BA63" s="128"/>
      <c r="BB63" s="120" t="s">
        <v>195</v>
      </c>
      <c r="BC63" s="165">
        <f>SUM(BC58:BC61)</f>
        <v>1657.4794784976696</v>
      </c>
      <c r="BD63" s="165">
        <f>SUM(BD58:BD61)</f>
        <v>2026.6955314238048</v>
      </c>
      <c r="BE63" s="165">
        <f>SUM(BE58:BE61)</f>
        <v>2559.1205835515339</v>
      </c>
      <c r="BF63" s="165">
        <f>SUM(BF58:BF61)</f>
        <v>2330.9140505703936</v>
      </c>
      <c r="BI63" s="129"/>
      <c r="BK63" s="128"/>
      <c r="BL63" s="120" t="s">
        <v>195</v>
      </c>
      <c r="BM63" s="165">
        <f>SUM(BM58:BM61)</f>
        <v>1767.640921281605</v>
      </c>
      <c r="BN63" s="165">
        <f>SUM(BN58:BN61)</f>
        <v>2162.4448094277636</v>
      </c>
      <c r="BO63" s="165">
        <f>SUM(BO58:BO61)</f>
        <v>2729.7235510934925</v>
      </c>
      <c r="BP63" s="165">
        <f>SUM(BP58:BP61)</f>
        <v>2487.6355685631279</v>
      </c>
      <c r="BS63" s="129"/>
    </row>
    <row r="64" spans="3:71" x14ac:dyDescent="0.3">
      <c r="C64" s="128"/>
      <c r="D64" s="120" t="s">
        <v>194</v>
      </c>
      <c r="E64" s="120">
        <f>E62/E63</f>
        <v>1.0262699592247377</v>
      </c>
      <c r="F64" s="120">
        <f>F62/F63</f>
        <v>1.0266044471295483</v>
      </c>
      <c r="G64" s="120">
        <f>G62/G63</f>
        <v>0.9512069607908995</v>
      </c>
      <c r="H64" s="120">
        <f>H62/H63</f>
        <v>0.9555556776321219</v>
      </c>
      <c r="K64" s="129"/>
      <c r="M64" s="128"/>
      <c r="N64" s="120" t="s">
        <v>194</v>
      </c>
      <c r="O64" s="120">
        <f>O62/O63</f>
        <v>1.0289848908688026</v>
      </c>
      <c r="P64" s="120">
        <f>P62/P63</f>
        <v>1.053707345666314</v>
      </c>
      <c r="Q64" s="120">
        <f>Q62/Q63</f>
        <v>0.96483323500428964</v>
      </c>
      <c r="R64" s="120">
        <f>R62/R63</f>
        <v>0.97120153550561894</v>
      </c>
      <c r="U64" s="129"/>
      <c r="AG64" s="128"/>
      <c r="AH64" s="120" t="s">
        <v>194</v>
      </c>
      <c r="AI64" s="120">
        <f>AI62/AI63</f>
        <v>1.0293276966122111</v>
      </c>
      <c r="AJ64" s="120">
        <f>AJ62/AJ63</f>
        <v>1.0550351521730836</v>
      </c>
      <c r="AK64" s="120">
        <f>AK62/AK63</f>
        <v>0.96416405026388829</v>
      </c>
      <c r="AL64" s="120">
        <f>AL62/AL63</f>
        <v>0.97060360405375701</v>
      </c>
      <c r="AO64" s="129"/>
      <c r="BA64" s="128"/>
      <c r="BB64" s="120" t="s">
        <v>194</v>
      </c>
      <c r="BC64" s="120">
        <f>BC62/BC63</f>
        <v>1.0296103430685948</v>
      </c>
      <c r="BD64" s="120">
        <f>BD62/BD63</f>
        <v>1.056234958434257</v>
      </c>
      <c r="BE64" s="120">
        <f>BE62/BE63</f>
        <v>0.96355711936078803</v>
      </c>
      <c r="BF64" s="120">
        <f>BF62/BF63</f>
        <v>0.97005983598100287</v>
      </c>
      <c r="BI64" s="129"/>
      <c r="BK64" s="128"/>
      <c r="BL64" s="120" t="s">
        <v>194</v>
      </c>
      <c r="BM64" s="120">
        <f>BM62/BM63</f>
        <v>1.0920534849353585</v>
      </c>
      <c r="BN64" s="120">
        <f>BN62/BN63</f>
        <v>1.120748708702453</v>
      </c>
      <c r="BO64" s="120">
        <f>BO62/BO63</f>
        <v>1.021575290019314</v>
      </c>
      <c r="BP64" s="120">
        <f>BP62/BP63</f>
        <v>1.0285021561148584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1214.5943228301826</v>
      </c>
      <c r="F69" s="139">
        <f t="shared" ref="F69:H69" si="107">F58*F$64</f>
        <v>0</v>
      </c>
      <c r="G69" s="139">
        <f t="shared" si="107"/>
        <v>410.07780551535848</v>
      </c>
      <c r="H69" s="139">
        <f t="shared" si="107"/>
        <v>416.03283779083381</v>
      </c>
      <c r="I69" s="120">
        <f>I58</f>
        <v>2050</v>
      </c>
      <c r="J69" s="165">
        <f>SUM(E69:H69)</f>
        <v>2040.7049661363749</v>
      </c>
      <c r="K69" s="129">
        <f>I69/J69</f>
        <v>1.0045548151339208</v>
      </c>
      <c r="M69" s="128"/>
      <c r="N69" s="4" t="s">
        <v>11</v>
      </c>
      <c r="O69" s="139">
        <f>O58*O$64</f>
        <v>592.15216166599475</v>
      </c>
      <c r="P69" s="139">
        <f t="shared" ref="P69:R69" si="108">P58*P$64</f>
        <v>0</v>
      </c>
      <c r="Q69" s="139">
        <f t="shared" si="108"/>
        <v>840.05658567336718</v>
      </c>
      <c r="R69" s="139">
        <f t="shared" si="108"/>
        <v>719.27085070571309</v>
      </c>
      <c r="S69" s="120">
        <f>S58</f>
        <v>2186.7465511512801</v>
      </c>
      <c r="T69" s="165">
        <f>SUM(O69:R69)</f>
        <v>2151.4795980450749</v>
      </c>
      <c r="U69" s="129">
        <f>S69/T69</f>
        <v>1.0163919533042518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767.33080353538799</v>
      </c>
      <c r="G70" s="139">
        <f t="shared" si="109"/>
        <v>616.42099270916958</v>
      </c>
      <c r="H70" s="139">
        <f t="shared" si="109"/>
        <v>625.4242747722202</v>
      </c>
      <c r="I70" s="120">
        <f>I59</f>
        <v>2050</v>
      </c>
      <c r="J70" s="165">
        <f>SUM(E70:H70)</f>
        <v>2009.1760710167778</v>
      </c>
      <c r="K70" s="129">
        <f>I70/J70</f>
        <v>1.0203187413846526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337.17908038048648</v>
      </c>
      <c r="Q70" s="139">
        <f t="shared" si="110"/>
        <v>973.21651052307834</v>
      </c>
      <c r="R70" s="139">
        <f t="shared" si="110"/>
        <v>833.35367371947007</v>
      </c>
      <c r="S70" s="120">
        <f>S59</f>
        <v>2186.7465511512801</v>
      </c>
      <c r="T70" s="165">
        <f>SUM(O70:R70)</f>
        <v>2143.7492646230348</v>
      </c>
      <c r="U70" s="129">
        <f>S70/T70</f>
        <v>1.0200570501587116</v>
      </c>
    </row>
    <row r="71" spans="3:21" x14ac:dyDescent="0.3">
      <c r="C71" s="128"/>
      <c r="D71" s="4" t="s">
        <v>13</v>
      </c>
      <c r="E71" s="139">
        <f t="shared" ref="E71:H71" si="111">E60*E$64</f>
        <v>415.12294016897249</v>
      </c>
      <c r="F71" s="139">
        <f t="shared" si="111"/>
        <v>637.10176135055872</v>
      </c>
      <c r="G71" s="139">
        <f t="shared" si="111"/>
        <v>27.501201775472015</v>
      </c>
      <c r="H71" s="139">
        <f t="shared" si="111"/>
        <v>0</v>
      </c>
      <c r="I71" s="120">
        <f>I60</f>
        <v>1054</v>
      </c>
      <c r="J71" s="165">
        <f>SUM(E71:H71)</f>
        <v>1079.7259032950033</v>
      </c>
      <c r="K71" s="129">
        <f>I71/J71</f>
        <v>0.97617367221023832</v>
      </c>
      <c r="M71" s="128"/>
      <c r="N71" s="4" t="s">
        <v>13</v>
      </c>
      <c r="O71" s="139">
        <f t="shared" ref="O71:R71" si="112">O60*O$64</f>
        <v>375.54222810568484</v>
      </c>
      <c r="P71" s="139">
        <f t="shared" si="112"/>
        <v>674.02653814666803</v>
      </c>
      <c r="Q71" s="139">
        <f t="shared" si="112"/>
        <v>104.53793605741033</v>
      </c>
      <c r="R71" s="139">
        <f t="shared" si="112"/>
        <v>0</v>
      </c>
      <c r="S71" s="120">
        <f>S60</f>
        <v>1112.9834646689119</v>
      </c>
      <c r="T71" s="165">
        <f>SUM(O71:R71)</f>
        <v>1154.1067023097633</v>
      </c>
      <c r="U71" s="129">
        <f>S71/T71</f>
        <v>0.96436790674679418</v>
      </c>
    </row>
    <row r="72" spans="3:21" x14ac:dyDescent="0.3">
      <c r="C72" s="128"/>
      <c r="D72" s="4" t="s">
        <v>14</v>
      </c>
      <c r="E72" s="139">
        <f t="shared" ref="E72:H72" si="113">E61*E$64</f>
        <v>420.2827370008448</v>
      </c>
      <c r="F72" s="139">
        <f t="shared" si="113"/>
        <v>645.56743511405352</v>
      </c>
      <c r="G72" s="139">
        <f t="shared" si="113"/>
        <v>0</v>
      </c>
      <c r="H72" s="139">
        <f t="shared" si="113"/>
        <v>66.542887436945904</v>
      </c>
      <c r="I72" s="120">
        <f>I61</f>
        <v>1108</v>
      </c>
      <c r="J72" s="165">
        <f>SUM(E72:H72)</f>
        <v>1132.3930595518441</v>
      </c>
      <c r="K72" s="129">
        <f>I72/J72</f>
        <v>0.97845884046525511</v>
      </c>
      <c r="M72" s="128"/>
      <c r="N72" s="4" t="s">
        <v>14</v>
      </c>
      <c r="O72" s="139">
        <f t="shared" ref="O72:R72" si="114">O61*O$64</f>
        <v>360.31801519027653</v>
      </c>
      <c r="P72" s="139">
        <f t="shared" si="114"/>
        <v>647.25018749708784</v>
      </c>
      <c r="Q72" s="139">
        <f t="shared" si="114"/>
        <v>0</v>
      </c>
      <c r="R72" s="139">
        <f t="shared" si="114"/>
        <v>202.30603741196546</v>
      </c>
      <c r="S72" s="120">
        <f>S61</f>
        <v>1172.7332381057306</v>
      </c>
      <c r="T72" s="165">
        <f>SUM(O72:R72)</f>
        <v>1209.8742400993299</v>
      </c>
      <c r="U72" s="129">
        <f>S72/T72</f>
        <v>0.9693017664459489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1658.4558060242423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1220.1265754333838</v>
      </c>
      <c r="F80" s="139">
        <f t="shared" ref="F80:H80" si="115">F69*$K69</f>
        <v>0</v>
      </c>
      <c r="G80" s="139">
        <f t="shared" si="115"/>
        <v>411.94563411000485</v>
      </c>
      <c r="H80" s="139">
        <f t="shared" si="115"/>
        <v>417.92779045661149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601.85869224903547</v>
      </c>
      <c r="P80" s="139">
        <f t="shared" ref="P80:R80" si="116">P69*$U69</f>
        <v>0</v>
      </c>
      <c r="Q80" s="139">
        <f t="shared" si="116"/>
        <v>853.82675399865423</v>
      </c>
      <c r="R80" s="139">
        <f t="shared" si="116"/>
        <v>731.0611049035906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782.92199968890122</v>
      </c>
      <c r="G81" s="139">
        <f t="shared" si="117"/>
        <v>628.94589144409804</v>
      </c>
      <c r="H81" s="139">
        <f t="shared" si="117"/>
        <v>638.13210886700085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343.94189810814618</v>
      </c>
      <c r="Q81" s="139">
        <f t="shared" si="118"/>
        <v>992.736362889926</v>
      </c>
      <c r="R81" s="139">
        <f t="shared" si="118"/>
        <v>850.06829015320807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405.23208492345691</v>
      </c>
      <c r="F82" s="139">
        <f t="shared" si="119"/>
        <v>621.92196594918573</v>
      </c>
      <c r="G82" s="139">
        <f t="shared" si="119"/>
        <v>26.845949127357244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362.16087241330638</v>
      </c>
      <c r="P82" s="139">
        <f t="shared" si="120"/>
        <v>650.00956168429047</v>
      </c>
      <c r="Q82" s="139">
        <f t="shared" si="120"/>
        <v>100.81303057131502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411.22935951341037</v>
      </c>
      <c r="F83" s="139">
        <f t="shared" si="121"/>
        <v>631.66116400382566</v>
      </c>
      <c r="G83" s="139">
        <f t="shared" si="121"/>
        <v>0</v>
      </c>
      <c r="H83" s="139">
        <f t="shared" si="121"/>
        <v>65.10947648276408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349.2568886062333</v>
      </c>
      <c r="P83" s="139">
        <f t="shared" si="122"/>
        <v>627.38075007339887</v>
      </c>
      <c r="Q83" s="139">
        <f t="shared" si="122"/>
        <v>0</v>
      </c>
      <c r="R83" s="139">
        <f t="shared" si="122"/>
        <v>196.09559942609835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2036.5880198702509</v>
      </c>
      <c r="F85" s="165">
        <f>SUM(F80:F83)</f>
        <v>2036.5051296419126</v>
      </c>
      <c r="G85" s="165">
        <f>SUM(G80:G83)</f>
        <v>1067.7374746814601</v>
      </c>
      <c r="H85" s="165">
        <f>SUM(H80:H83)</f>
        <v>1121.1693758063766</v>
      </c>
      <c r="K85" s="129"/>
      <c r="M85" s="128"/>
      <c r="N85" s="120" t="s">
        <v>195</v>
      </c>
      <c r="O85" s="165">
        <f>SUM(O80:O83)</f>
        <v>1313.2764532685751</v>
      </c>
      <c r="P85" s="165">
        <f>SUM(P80:P83)</f>
        <v>1621.3322098658355</v>
      </c>
      <c r="Q85" s="165">
        <f>SUM(Q80:Q83)</f>
        <v>1947.3761474598953</v>
      </c>
      <c r="R85" s="165">
        <f>SUM(R80:R83)</f>
        <v>1777.224994482897</v>
      </c>
      <c r="U85" s="129"/>
    </row>
    <row r="86" spans="3:21" x14ac:dyDescent="0.3">
      <c r="C86" s="128"/>
      <c r="D86" s="120" t="s">
        <v>194</v>
      </c>
      <c r="E86" s="120">
        <f>E84/E85</f>
        <v>1.0065855145954377</v>
      </c>
      <c r="F86" s="120">
        <f>F84/F85</f>
        <v>1.0066264848350568</v>
      </c>
      <c r="G86" s="120">
        <f>G84/G85</f>
        <v>0.98713403340501993</v>
      </c>
      <c r="H86" s="120">
        <f>H84/H85</f>
        <v>0.98825389268512187</v>
      </c>
      <c r="K86" s="129"/>
      <c r="M86" s="128"/>
      <c r="N86" s="120" t="s">
        <v>194</v>
      </c>
      <c r="O86" s="120">
        <f>O84/O85</f>
        <v>1.0112207537542495</v>
      </c>
      <c r="P86" s="120">
        <f>P84/P85</f>
        <v>1.0228969707333939</v>
      </c>
      <c r="Q86" s="120">
        <f>Q84/Q85</f>
        <v>0.98481797404954186</v>
      </c>
      <c r="R86" s="120">
        <f>R84/R85</f>
        <v>0.98745548103647096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1228.1617368041816</v>
      </c>
      <c r="F91" s="139">
        <f t="shared" ref="F91:H91" si="123">F80*F$86</f>
        <v>0</v>
      </c>
      <c r="G91" s="139">
        <f t="shared" si="123"/>
        <v>406.64555534259762</v>
      </c>
      <c r="H91" s="139">
        <f t="shared" si="123"/>
        <v>413.01876578003822</v>
      </c>
      <c r="I91" s="120">
        <f>I80</f>
        <v>2050</v>
      </c>
      <c r="J91" s="165">
        <f>SUM(E91:H91)</f>
        <v>2047.8260579268174</v>
      </c>
      <c r="K91" s="129">
        <f>I91/J91</f>
        <v>1.0010615853161784</v>
      </c>
      <c r="M91" s="128"/>
      <c r="N91" s="4" t="s">
        <v>11</v>
      </c>
      <c r="O91" s="139">
        <f>O80*O$86</f>
        <v>608.6120004296165</v>
      </c>
      <c r="P91" s="139">
        <f t="shared" ref="P91:R91" si="124">P80*P$86</f>
        <v>0</v>
      </c>
      <c r="Q91" s="139">
        <f t="shared" si="124"/>
        <v>840.86393406225125</v>
      </c>
      <c r="R91" s="139">
        <f t="shared" si="124"/>
        <v>721.89029500962897</v>
      </c>
      <c r="S91" s="120">
        <f>S80</f>
        <v>2186.7465511512801</v>
      </c>
      <c r="T91" s="165">
        <f>SUM(O91:R91)</f>
        <v>2171.3662295014965</v>
      </c>
      <c r="U91" s="129">
        <f>S91/T91</f>
        <v>1.0070832462257251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788.11002044687211</v>
      </c>
      <c r="G92" s="139">
        <f t="shared" si="125"/>
        <v>620.85389461472835</v>
      </c>
      <c r="H92" s="139">
        <f t="shared" si="125"/>
        <v>630.63654063517959</v>
      </c>
      <c r="I92" s="120">
        <f>I81</f>
        <v>2050</v>
      </c>
      <c r="J92" s="165">
        <f>SUM(E92:H92)</f>
        <v>2039.60045569678</v>
      </c>
      <c r="K92" s="129">
        <f>I92/J92</f>
        <v>1.0050988144634765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351.81712568311633</v>
      </c>
      <c r="Q92" s="139">
        <f t="shared" si="126"/>
        <v>977.66461366656767</v>
      </c>
      <c r="R92" s="139">
        <f t="shared" si="126"/>
        <v>839.40459236708648</v>
      </c>
      <c r="S92" s="120">
        <f>S81</f>
        <v>2186.7465511512801</v>
      </c>
      <c r="T92" s="165">
        <f>SUM(O92:R92)</f>
        <v>2168.8863317167707</v>
      </c>
      <c r="U92" s="129">
        <f>S92/T92</f>
        <v>1.0082347420301978</v>
      </c>
    </row>
    <row r="93" spans="3:21" x14ac:dyDescent="0.3">
      <c r="C93" s="128"/>
      <c r="D93" s="4" t="s">
        <v>13</v>
      </c>
      <c r="E93" s="139">
        <f t="shared" ref="E93:H93" si="127">E82*E$86</f>
        <v>407.90074673325995</v>
      </c>
      <c r="F93" s="139">
        <f t="shared" si="127"/>
        <v>626.04312242513674</v>
      </c>
      <c r="G93" s="139">
        <f t="shared" si="127"/>
        <v>26.500550042674131</v>
      </c>
      <c r="H93" s="139">
        <f t="shared" si="127"/>
        <v>0</v>
      </c>
      <c r="I93" s="120">
        <f>I82</f>
        <v>1054</v>
      </c>
      <c r="J93" s="165">
        <f>SUM(E93:H93)</f>
        <v>1060.4444192010708</v>
      </c>
      <c r="K93" s="129">
        <f>I93/J93</f>
        <v>0.99392290714686782</v>
      </c>
      <c r="M93" s="128"/>
      <c r="N93" s="4" t="s">
        <v>13</v>
      </c>
      <c r="O93" s="139">
        <f t="shared" ref="O93:R93" si="128">O82*O$86</f>
        <v>366.22459038208024</v>
      </c>
      <c r="P93" s="139">
        <f t="shared" si="128"/>
        <v>664.89281159460188</v>
      </c>
      <c r="Q93" s="139">
        <f t="shared" si="128"/>
        <v>99.282484525036992</v>
      </c>
      <c r="R93" s="139">
        <f t="shared" si="128"/>
        <v>0</v>
      </c>
      <c r="S93" s="120">
        <f>S82</f>
        <v>1112.9834646689119</v>
      </c>
      <c r="T93" s="165">
        <f>SUM(O93:R93)</f>
        <v>1130.3998865017193</v>
      </c>
      <c r="U93" s="129">
        <f>S93/T93</f>
        <v>0.98459268968373093</v>
      </c>
    </row>
    <row r="94" spans="3:21" x14ac:dyDescent="0.3">
      <c r="C94" s="128"/>
      <c r="D94" s="4" t="s">
        <v>14</v>
      </c>
      <c r="E94" s="139">
        <f t="shared" ref="E94:H94" si="129">E83*E$86</f>
        <v>413.93751646255839</v>
      </c>
      <c r="F94" s="139">
        <f t="shared" si="129"/>
        <v>635.84685712799137</v>
      </c>
      <c r="G94" s="139">
        <f t="shared" si="129"/>
        <v>0</v>
      </c>
      <c r="H94" s="139">
        <f t="shared" si="129"/>
        <v>64.344693584781993</v>
      </c>
      <c r="I94" s="120">
        <f>I83</f>
        <v>1108</v>
      </c>
      <c r="J94" s="165">
        <f>SUM(E94:H94)</f>
        <v>1114.1290671753318</v>
      </c>
      <c r="K94" s="129">
        <f>I94/J94</f>
        <v>0.99449878173372597</v>
      </c>
      <c r="M94" s="128"/>
      <c r="N94" s="4" t="s">
        <v>14</v>
      </c>
      <c r="O94" s="139">
        <f t="shared" ref="O94:R94" si="130">O83*O$86</f>
        <v>353.17581415025916</v>
      </c>
      <c r="P94" s="139">
        <f t="shared" si="130"/>
        <v>641.74586874652425</v>
      </c>
      <c r="Q94" s="139">
        <f t="shared" si="130"/>
        <v>0</v>
      </c>
      <c r="R94" s="139">
        <f t="shared" si="130"/>
        <v>193.63567446043305</v>
      </c>
      <c r="S94" s="120">
        <f>S83</f>
        <v>1172.7332381057306</v>
      </c>
      <c r="T94" s="165">
        <f>SUM(O94:R94)</f>
        <v>1188.5573573572165</v>
      </c>
      <c r="U94" s="129">
        <f>S94/T94</f>
        <v>0.98668628051180374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1229.4655352698651</v>
      </c>
      <c r="F102" s="139">
        <f t="shared" ref="F102:H102" si="131">F91*$K91</f>
        <v>0</v>
      </c>
      <c r="G102" s="139">
        <f t="shared" si="131"/>
        <v>407.07724429303852</v>
      </c>
      <c r="H102" s="139">
        <f t="shared" si="131"/>
        <v>413.45722043709645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612.92294908459053</v>
      </c>
      <c r="P102" s="139">
        <f t="shared" ref="P102:R102" si="132">P91*$U91</f>
        <v>0</v>
      </c>
      <c r="Q102" s="139">
        <f t="shared" si="132"/>
        <v>846.81998034954609</v>
      </c>
      <c r="R102" s="139">
        <f t="shared" si="132"/>
        <v>727.00362171714346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792.12844721793738</v>
      </c>
      <c r="G103" s="139">
        <f t="shared" si="133"/>
        <v>624.01951343229564</v>
      </c>
      <c r="H103" s="139">
        <f t="shared" si="133"/>
        <v>633.85203934976698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354.71424895492248</v>
      </c>
      <c r="Q103" s="139">
        <f t="shared" si="134"/>
        <v>985.71542955216489</v>
      </c>
      <c r="R103" s="139">
        <f t="shared" si="134"/>
        <v>846.31687264419281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405.42189602049996</v>
      </c>
      <c r="F104" s="139">
        <f t="shared" si="135"/>
        <v>622.23860024009434</v>
      </c>
      <c r="G104" s="139">
        <f t="shared" si="135"/>
        <v>26.339503739405725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360.58205447261497</v>
      </c>
      <c r="P104" s="139">
        <f t="shared" si="136"/>
        <v>654.64860171930718</v>
      </c>
      <c r="Q104" s="139">
        <f t="shared" si="136"/>
        <v>97.752808476989571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411.66035583589849</v>
      </c>
      <c r="F105" s="139">
        <f t="shared" si="137"/>
        <v>632.34892478300594</v>
      </c>
      <c r="G105" s="139">
        <f t="shared" si="137"/>
        <v>0</v>
      </c>
      <c r="H105" s="139">
        <f t="shared" si="137"/>
        <v>63.990719381095587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348.47373043064727</v>
      </c>
      <c r="P105" s="139">
        <f t="shared" si="138"/>
        <v>633.20184426732419</v>
      </c>
      <c r="Q105" s="139">
        <f t="shared" si="138"/>
        <v>0</v>
      </c>
      <c r="R105" s="139">
        <f t="shared" si="138"/>
        <v>191.05766340775915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2046.5477871262633</v>
      </c>
      <c r="F107" s="165">
        <f>SUM(F102:F105)</f>
        <v>2046.7159722410377</v>
      </c>
      <c r="G107" s="165">
        <f>SUM(G102:G105)</f>
        <v>1057.4362614647398</v>
      </c>
      <c r="H107" s="165">
        <f>SUM(H102:H105)</f>
        <v>1111.2999791679592</v>
      </c>
      <c r="K107" s="129"/>
      <c r="M107" s="128"/>
      <c r="N107" s="120" t="s">
        <v>195</v>
      </c>
      <c r="O107" s="165">
        <f>SUM(O102:O105)</f>
        <v>1321.9787339878528</v>
      </c>
      <c r="P107" s="165">
        <f>SUM(P102:P105)</f>
        <v>1642.5646949415539</v>
      </c>
      <c r="Q107" s="165">
        <f>SUM(Q102:Q105)</f>
        <v>1930.2882183787005</v>
      </c>
      <c r="R107" s="165">
        <f>SUM(R102:R105)</f>
        <v>1764.3781577690957</v>
      </c>
      <c r="U107" s="129"/>
    </row>
    <row r="108" spans="3:21" x14ac:dyDescent="0.3">
      <c r="C108" s="128"/>
      <c r="D108" s="120" t="s">
        <v>194</v>
      </c>
      <c r="E108" s="120">
        <f>E106/E107</f>
        <v>1.001686846940713</v>
      </c>
      <c r="F108" s="120">
        <f>F106/F107</f>
        <v>1.0016045351692675</v>
      </c>
      <c r="G108" s="120">
        <f>G106/G107</f>
        <v>0.99675038431159912</v>
      </c>
      <c r="H108" s="120">
        <f>H106/H107</f>
        <v>0.99703052350416677</v>
      </c>
      <c r="K108" s="129"/>
      <c r="M108" s="128"/>
      <c r="N108" s="120" t="s">
        <v>194</v>
      </c>
      <c r="O108" s="120">
        <f>O106/O107</f>
        <v>1.0045641210550356</v>
      </c>
      <c r="P108" s="120">
        <f>P106/P107</f>
        <v>1.0096745724120499</v>
      </c>
      <c r="Q108" s="120">
        <f>Q106/Q107</f>
        <v>0.99353610201520859</v>
      </c>
      <c r="R108" s="120">
        <f>R106/R107</f>
        <v>0.99464536789330205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1231.5394554467471</v>
      </c>
      <c r="F113" s="139">
        <f t="shared" ref="F113:H113" si="139">F102*F$108</f>
        <v>0</v>
      </c>
      <c r="G113" s="139">
        <f t="shared" si="139"/>
        <v>405.75439969359286</v>
      </c>
      <c r="H113" s="139">
        <f t="shared" si="139"/>
        <v>412.22946893897597</v>
      </c>
      <c r="I113" s="120">
        <f>I102</f>
        <v>2050</v>
      </c>
      <c r="J113" s="165">
        <f>SUM(E113:H113)</f>
        <v>2049.5233240793159</v>
      </c>
      <c r="K113" s="129">
        <f>I113/J113</f>
        <v>1.0002325789197339</v>
      </c>
      <c r="M113" s="128"/>
      <c r="N113" s="4" t="s">
        <v>11</v>
      </c>
      <c r="O113" s="139">
        <f>O102*O$108</f>
        <v>615.72040362162204</v>
      </c>
      <c r="P113" s="139">
        <f t="shared" ref="P113:R113" si="140">P102*P$108</f>
        <v>0</v>
      </c>
      <c r="Q113" s="139">
        <f t="shared" si="140"/>
        <v>841.34622238508359</v>
      </c>
      <c r="R113" s="139">
        <f t="shared" si="140"/>
        <v>723.11078478261118</v>
      </c>
      <c r="S113" s="120">
        <f>S102</f>
        <v>2186.7465511512801</v>
      </c>
      <c r="T113" s="165">
        <f>SUM(O113:R113)</f>
        <v>2180.1774107893166</v>
      </c>
      <c r="U113" s="129">
        <f>S113/T113</f>
        <v>1.0030131219273506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793.39944517007586</v>
      </c>
      <c r="G114" s="139">
        <f t="shared" si="141"/>
        <v>621.99168983157779</v>
      </c>
      <c r="H114" s="139">
        <f t="shared" si="141"/>
        <v>631.96983061708193</v>
      </c>
      <c r="I114" s="120">
        <f>I103</f>
        <v>2050</v>
      </c>
      <c r="J114" s="165">
        <f>SUM(E114:H114)</f>
        <v>2047.3609656187357</v>
      </c>
      <c r="K114" s="129">
        <f>I114/J114</f>
        <v>1.0012889932091027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358.14595764202278</v>
      </c>
      <c r="Q114" s="139">
        <f t="shared" si="142"/>
        <v>979.3438655735049</v>
      </c>
      <c r="R114" s="139">
        <f t="shared" si="142"/>
        <v>841.78515714549201</v>
      </c>
      <c r="S114" s="120">
        <f>S103</f>
        <v>2186.7465511512801</v>
      </c>
      <c r="T114" s="165">
        <f>SUM(O114:R114)</f>
        <v>2179.2749803610195</v>
      </c>
      <c r="U114" s="129">
        <f>S114/T114</f>
        <v>1.0034284662824069</v>
      </c>
    </row>
    <row r="115" spans="3:71" x14ac:dyDescent="0.3">
      <c r="C115" s="128"/>
      <c r="D115" s="4" t="s">
        <v>13</v>
      </c>
      <c r="E115" s="139">
        <f t="shared" ref="E115:H115" si="143">E104*E$108</f>
        <v>406.10578070550019</v>
      </c>
      <c r="F115" s="139">
        <f t="shared" si="143"/>
        <v>623.23700395785534</v>
      </c>
      <c r="G115" s="139">
        <f t="shared" si="143"/>
        <v>26.253910474829457</v>
      </c>
      <c r="H115" s="139">
        <f t="shared" si="143"/>
        <v>0</v>
      </c>
      <c r="I115" s="120">
        <f>I104</f>
        <v>1054</v>
      </c>
      <c r="J115" s="165">
        <f>SUM(E115:H115)</f>
        <v>1055.5966951381849</v>
      </c>
      <c r="K115" s="129">
        <f>I115/J115</f>
        <v>0.99848740040060857</v>
      </c>
      <c r="M115" s="128"/>
      <c r="N115" s="4" t="s">
        <v>13</v>
      </c>
      <c r="O115" s="139">
        <f t="shared" ref="O115:R115" si="144">O104*O$108</f>
        <v>362.22779461950142</v>
      </c>
      <c r="P115" s="139">
        <f t="shared" si="144"/>
        <v>660.98204702108785</v>
      </c>
      <c r="Q115" s="139">
        <f t="shared" si="144"/>
        <v>97.120944295267464</v>
      </c>
      <c r="R115" s="139">
        <f t="shared" si="144"/>
        <v>0</v>
      </c>
      <c r="S115" s="120">
        <f>S104</f>
        <v>1112.9834646689119</v>
      </c>
      <c r="T115" s="165">
        <f>SUM(O115:R115)</f>
        <v>1120.3307859358567</v>
      </c>
      <c r="U115" s="129">
        <f>S115/T115</f>
        <v>0.99344182864634278</v>
      </c>
    </row>
    <row r="116" spans="3:71" x14ac:dyDescent="0.3">
      <c r="C116" s="128"/>
      <c r="D116" s="4" t="s">
        <v>14</v>
      </c>
      <c r="E116" s="139">
        <f t="shared" ref="E116:H116" si="145">E105*E$108</f>
        <v>412.35476384775308</v>
      </c>
      <c r="F116" s="139">
        <f t="shared" si="145"/>
        <v>633.3635508720688</v>
      </c>
      <c r="G116" s="139">
        <f t="shared" si="145"/>
        <v>0</v>
      </c>
      <c r="H116" s="139">
        <f t="shared" si="145"/>
        <v>63.800700443941963</v>
      </c>
      <c r="I116" s="120">
        <f>I105</f>
        <v>1108</v>
      </c>
      <c r="J116" s="165">
        <f>SUM(E116:H116)</f>
        <v>1109.5190151637637</v>
      </c>
      <c r="K116" s="129">
        <f>I116/J116</f>
        <v>0.99863092462318959</v>
      </c>
      <c r="M116" s="128"/>
      <c r="N116" s="4" t="s">
        <v>14</v>
      </c>
      <c r="O116" s="139">
        <f t="shared" ref="O116:R116" si="146">O105*O$108</f>
        <v>350.06420672083254</v>
      </c>
      <c r="P116" s="139">
        <f t="shared" si="146"/>
        <v>639.32780136113195</v>
      </c>
      <c r="Q116" s="139">
        <f t="shared" si="146"/>
        <v>0</v>
      </c>
      <c r="R116" s="139">
        <f t="shared" si="146"/>
        <v>190.03461990904526</v>
      </c>
      <c r="S116" s="120">
        <f>S105</f>
        <v>1172.7332381057306</v>
      </c>
      <c r="T116" s="165">
        <f>SUM(O116:R116)</f>
        <v>1179.4266279910098</v>
      </c>
      <c r="U116" s="129">
        <f>S116/T116</f>
        <v>0.99432487810057291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1231.5394554467471</v>
      </c>
      <c r="F122" s="159">
        <f t="shared" si="148"/>
        <v>0</v>
      </c>
      <c r="G122" s="159">
        <f t="shared" si="148"/>
        <v>405.75439969359286</v>
      </c>
      <c r="H122" s="158">
        <f t="shared" si="148"/>
        <v>412.22946893897597</v>
      </c>
      <c r="N122" s="150"/>
      <c r="O122" s="160" t="str">
        <f>N36</f>
        <v>A</v>
      </c>
      <c r="P122" s="159">
        <f>O113</f>
        <v>615.72040362162204</v>
      </c>
      <c r="Q122" s="159">
        <f t="shared" ref="Q122:S122" si="149">P113</f>
        <v>0</v>
      </c>
      <c r="R122" s="159">
        <f t="shared" si="149"/>
        <v>841.34622238508359</v>
      </c>
      <c r="S122" s="159">
        <f t="shared" si="149"/>
        <v>723.11078478261118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559.75855838224038</v>
      </c>
      <c r="AA122" s="159">
        <f t="shared" ref="AA122:AC122" si="150">Z47</f>
        <v>0</v>
      </c>
      <c r="AB122" s="159">
        <f t="shared" si="150"/>
        <v>841.42990424677578</v>
      </c>
      <c r="AC122" s="159">
        <f t="shared" si="150"/>
        <v>716.12830447767078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661.4365957365261</v>
      </c>
      <c r="AK122" s="159">
        <f t="shared" ref="AK122:AM122" si="151">AJ58</f>
        <v>0</v>
      </c>
      <c r="AL122" s="159">
        <f t="shared" si="151"/>
        <v>988.3975515626181</v>
      </c>
      <c r="AM122" s="159">
        <f t="shared" si="151"/>
        <v>842.54989266312236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625.52290361080236</v>
      </c>
      <c r="AU122" s="159">
        <f t="shared" si="147"/>
        <v>0</v>
      </c>
      <c r="AV122" s="159">
        <f t="shared" si="147"/>
        <v>1111.3966961174704</v>
      </c>
      <c r="AW122" s="158">
        <f t="shared" si="147"/>
        <v>926.01956506763349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761.57040098095592</v>
      </c>
      <c r="BE122" s="159">
        <f t="shared" ref="BE122:BG122" si="152">BD58</f>
        <v>0</v>
      </c>
      <c r="BF122" s="159">
        <f t="shared" si="152"/>
        <v>1124.4199575560815</v>
      </c>
      <c r="BG122" s="159">
        <f t="shared" si="152"/>
        <v>960.54507653911719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817.66428384236883</v>
      </c>
      <c r="BO122" s="159">
        <f t="shared" ref="BO122:BQ122" si="153">BN58</f>
        <v>0</v>
      </c>
      <c r="BP122" s="159">
        <f t="shared" si="153"/>
        <v>1200.1721453310606</v>
      </c>
      <c r="BQ122" s="159">
        <f t="shared" si="153"/>
        <v>1026.3371502458847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793.39944517007586</v>
      </c>
      <c r="G123" s="159">
        <f t="shared" si="148"/>
        <v>621.99168983157779</v>
      </c>
      <c r="H123" s="158">
        <f t="shared" si="148"/>
        <v>631.96983061708193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358.14595764202278</v>
      </c>
      <c r="R123" s="159">
        <f t="shared" si="154"/>
        <v>979.3438655735049</v>
      </c>
      <c r="S123" s="159">
        <f t="shared" si="154"/>
        <v>841.78515714549201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307.49230914937772</v>
      </c>
      <c r="AB123" s="159">
        <f t="shared" si="155"/>
        <v>960.24900309392808</v>
      </c>
      <c r="AC123" s="159">
        <f t="shared" si="155"/>
        <v>817.32113270256787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370.92373314354359</v>
      </c>
      <c r="AL123" s="159">
        <f t="shared" si="156"/>
        <v>1145.1810204164444</v>
      </c>
      <c r="AM123" s="159">
        <f t="shared" si="156"/>
        <v>976.2792864022789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338.08193131183714</v>
      </c>
      <c r="AV123" s="159">
        <f t="shared" si="147"/>
        <v>1268.1460533529189</v>
      </c>
      <c r="AW123" s="158">
        <f t="shared" si="147"/>
        <v>1056.7111801311498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430.41368335537192</v>
      </c>
      <c r="BF123" s="159">
        <f t="shared" si="157"/>
        <v>1302.9627929674812</v>
      </c>
      <c r="BG123" s="159">
        <f t="shared" si="157"/>
        <v>1113.1589587533022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463.80153539021148</v>
      </c>
      <c r="BP123" s="159">
        <f t="shared" si="158"/>
        <v>1390.8643602410045</v>
      </c>
      <c r="BQ123" s="159">
        <f t="shared" si="158"/>
        <v>1189.5076837880974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406.10578070550019</v>
      </c>
      <c r="F124" s="159">
        <f t="shared" si="148"/>
        <v>623.23700395785534</v>
      </c>
      <c r="G124" s="159">
        <f t="shared" si="148"/>
        <v>26.253910474829457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362.22779461950142</v>
      </c>
      <c r="Q124" s="159">
        <f t="shared" si="159"/>
        <v>660.98204702108785</v>
      </c>
      <c r="R124" s="159">
        <f t="shared" si="159"/>
        <v>97.120944295267464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393.72704861754551</v>
      </c>
      <c r="AA124" s="159">
        <f t="shared" si="160"/>
        <v>692.07743038949536</v>
      </c>
      <c r="AB124" s="159">
        <f t="shared" si="160"/>
        <v>116.13212491315237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406.60381163969782</v>
      </c>
      <c r="AK124" s="159">
        <f t="shared" si="161"/>
        <v>718.64963456571934</v>
      </c>
      <c r="AL124" s="159">
        <f t="shared" si="161"/>
        <v>119.22156203056944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428.04764350905248</v>
      </c>
      <c r="AU124" s="159">
        <f t="shared" si="147"/>
        <v>740.3933748955443</v>
      </c>
      <c r="AV124" s="159">
        <f t="shared" si="147"/>
        <v>149.23061086939515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454.72842802780349</v>
      </c>
      <c r="BE124" s="159">
        <f t="shared" si="162"/>
        <v>809.872200556135</v>
      </c>
      <c r="BF124" s="159">
        <f t="shared" si="162"/>
        <v>131.73783302797119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481.53455797378746</v>
      </c>
      <c r="BO124" s="159">
        <f t="shared" si="163"/>
        <v>860.66713716047457</v>
      </c>
      <c r="BP124" s="159">
        <f t="shared" si="163"/>
        <v>138.68704552142754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412.35476384775308</v>
      </c>
      <c r="F125" s="154">
        <f t="shared" si="148"/>
        <v>633.3635508720688</v>
      </c>
      <c r="G125" s="154">
        <f t="shared" si="148"/>
        <v>0</v>
      </c>
      <c r="H125" s="153">
        <f t="shared" si="148"/>
        <v>63.800700443941963</v>
      </c>
      <c r="N125" s="152"/>
      <c r="O125" s="155" t="str">
        <f>N39</f>
        <v>D</v>
      </c>
      <c r="P125" s="159">
        <f t="shared" ref="P125:S125" si="164">O116</f>
        <v>350.06420672083254</v>
      </c>
      <c r="Q125" s="159">
        <f t="shared" si="164"/>
        <v>639.32780136113195</v>
      </c>
      <c r="R125" s="159">
        <f t="shared" si="164"/>
        <v>0</v>
      </c>
      <c r="S125" s="159">
        <f t="shared" si="164"/>
        <v>190.03461990904526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374.52679796217012</v>
      </c>
      <c r="AA125" s="159">
        <f t="shared" si="165"/>
        <v>658.88606648536938</v>
      </c>
      <c r="AB125" s="159">
        <f t="shared" si="165"/>
        <v>0</v>
      </c>
      <c r="AC125" s="159">
        <f t="shared" si="165"/>
        <v>221.48112465690997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392.32951697239076</v>
      </c>
      <c r="AK125" s="159">
        <f t="shared" si="166"/>
        <v>694.00841749243034</v>
      </c>
      <c r="AL125" s="159">
        <f t="shared" si="166"/>
        <v>0</v>
      </c>
      <c r="AM125" s="159">
        <f t="shared" si="166"/>
        <v>231.00539204756356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409.31632380059352</v>
      </c>
      <c r="AU125" s="154">
        <f t="shared" si="147"/>
        <v>708.59399777633075</v>
      </c>
      <c r="AV125" s="154">
        <f t="shared" si="147"/>
        <v>0</v>
      </c>
      <c r="AW125" s="153">
        <f t="shared" si="147"/>
        <v>280.09137604689505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441.18064948891021</v>
      </c>
      <c r="BE125" s="159">
        <f t="shared" si="167"/>
        <v>786.40964751229797</v>
      </c>
      <c r="BF125" s="159">
        <f t="shared" si="167"/>
        <v>0</v>
      </c>
      <c r="BG125" s="159">
        <f t="shared" si="167"/>
        <v>257.21001527797409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468.44207946544856</v>
      </c>
      <c r="BO125" s="159">
        <f t="shared" si="168"/>
        <v>837.97613687707758</v>
      </c>
      <c r="BP125" s="159">
        <f t="shared" si="168"/>
        <v>0</v>
      </c>
      <c r="BQ125" s="159">
        <f t="shared" si="168"/>
        <v>271.79073452914594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1.063699675413381E-85</v>
      </c>
      <c r="F134" s="130" t="e">
        <f t="shared" si="169"/>
        <v>#DIV/0!</v>
      </c>
      <c r="G134" s="148">
        <f t="shared" si="169"/>
        <v>405.75439969359286</v>
      </c>
      <c r="H134" s="148">
        <f t="shared" si="169"/>
        <v>412.22946893897597</v>
      </c>
      <c r="N134" s="130" t="s">
        <v>11</v>
      </c>
      <c r="O134" s="130">
        <f t="shared" ref="O134:R137" si="170">O129*P122</f>
        <v>5.3180723571713093E-86</v>
      </c>
      <c r="P134" s="130" t="e">
        <f t="shared" si="170"/>
        <v>#DIV/0!</v>
      </c>
      <c r="Q134" s="148">
        <f t="shared" si="170"/>
        <v>841.34622238508359</v>
      </c>
      <c r="R134" s="148">
        <f t="shared" si="170"/>
        <v>723.11078478261118</v>
      </c>
      <c r="W134" s="130" t="s">
        <v>11</v>
      </c>
      <c r="X134" s="130">
        <f t="shared" ref="X134:AA137" si="171">X129*Z122</f>
        <v>4.8347212444367962E-86</v>
      </c>
      <c r="Y134" s="130" t="e">
        <f t="shared" si="171"/>
        <v>#DIV/0!</v>
      </c>
      <c r="Z134" s="148">
        <f t="shared" si="171"/>
        <v>841.42990424677578</v>
      </c>
      <c r="AA134" s="148">
        <f t="shared" si="171"/>
        <v>716.12830447767078</v>
      </c>
      <c r="AG134" s="130" t="s">
        <v>11</v>
      </c>
      <c r="AH134" s="130">
        <f t="shared" ref="AH134:AK137" si="172">AH129*AJ122</f>
        <v>5.7129301792142016E-86</v>
      </c>
      <c r="AI134" s="130" t="e">
        <f t="shared" si="172"/>
        <v>#DIV/0!</v>
      </c>
      <c r="AJ134" s="148">
        <f t="shared" si="172"/>
        <v>988.3975515626181</v>
      </c>
      <c r="AK134" s="148">
        <f t="shared" si="172"/>
        <v>842.54989266312236</v>
      </c>
      <c r="AQ134" s="130" t="s">
        <v>11</v>
      </c>
      <c r="AR134" s="130">
        <f t="shared" ref="AR134:AU137" si="173">AR129*AT122</f>
        <v>5.4027380656925874E-86</v>
      </c>
      <c r="AS134" s="130" t="e">
        <f t="shared" si="173"/>
        <v>#DIV/0!</v>
      </c>
      <c r="AT134" s="148">
        <f t="shared" si="173"/>
        <v>1111.3966961174704</v>
      </c>
      <c r="AU134" s="148">
        <f t="shared" si="173"/>
        <v>926.01956506763349</v>
      </c>
      <c r="BA134" s="130" t="s">
        <v>11</v>
      </c>
      <c r="BB134" s="130">
        <f t="shared" ref="BB134:BE137" si="174">BB129*BD122</f>
        <v>6.5778013424183792E-86</v>
      </c>
      <c r="BC134" s="130" t="e">
        <f t="shared" si="174"/>
        <v>#DIV/0!</v>
      </c>
      <c r="BD134" s="148">
        <f t="shared" si="174"/>
        <v>1124.4199575560815</v>
      </c>
      <c r="BE134" s="148">
        <f t="shared" si="174"/>
        <v>960.54507653911719</v>
      </c>
      <c r="BK134" s="130" t="s">
        <v>11</v>
      </c>
      <c r="BL134" s="130">
        <f t="shared" ref="BL134:BO137" si="175">BL129*BN122</f>
        <v>7.0622928845161239E-86</v>
      </c>
      <c r="BM134" s="130" t="e">
        <f t="shared" si="175"/>
        <v>#DIV/0!</v>
      </c>
      <c r="BN134" s="148">
        <f t="shared" si="175"/>
        <v>1200.1721453310606</v>
      </c>
      <c r="BO134" s="148">
        <f t="shared" si="175"/>
        <v>1026.3371502458847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6.8527137199548609E-86</v>
      </c>
      <c r="G135" s="148">
        <f t="shared" si="169"/>
        <v>621.99168983157779</v>
      </c>
      <c r="H135" s="148">
        <f t="shared" si="169"/>
        <v>631.96983061708193</v>
      </c>
      <c r="N135" s="130" t="s">
        <v>12</v>
      </c>
      <c r="O135" s="130" t="e">
        <f t="shared" si="170"/>
        <v>#DIV/0!</v>
      </c>
      <c r="P135" s="130">
        <f t="shared" si="170"/>
        <v>3.0933620292030278E-86</v>
      </c>
      <c r="Q135" s="148">
        <f t="shared" si="170"/>
        <v>979.3438655735049</v>
      </c>
      <c r="R135" s="148">
        <f t="shared" si="170"/>
        <v>841.78515714549201</v>
      </c>
      <c r="W135" s="130" t="s">
        <v>12</v>
      </c>
      <c r="X135" s="130" t="e">
        <f t="shared" si="171"/>
        <v>#DIV/0!</v>
      </c>
      <c r="Y135" s="130">
        <f t="shared" si="171"/>
        <v>2.6558586327683216E-86</v>
      </c>
      <c r="Z135" s="148">
        <f t="shared" si="171"/>
        <v>960.24900309392808</v>
      </c>
      <c r="AA135" s="148">
        <f t="shared" si="171"/>
        <v>817.32113270256787</v>
      </c>
      <c r="AG135" s="130" t="s">
        <v>12</v>
      </c>
      <c r="AH135" s="130" t="e">
        <f t="shared" si="172"/>
        <v>#DIV/0!</v>
      </c>
      <c r="AI135" s="130">
        <f t="shared" si="172"/>
        <v>3.2037256524987368E-86</v>
      </c>
      <c r="AJ135" s="148">
        <f t="shared" si="172"/>
        <v>1145.1810204164444</v>
      </c>
      <c r="AK135" s="148">
        <f t="shared" si="172"/>
        <v>976.2792864022789</v>
      </c>
      <c r="AQ135" s="130" t="s">
        <v>12</v>
      </c>
      <c r="AR135" s="130" t="e">
        <f t="shared" si="173"/>
        <v>#DIV/0!</v>
      </c>
      <c r="AS135" s="130">
        <f t="shared" si="173"/>
        <v>2.9200659305639303E-86</v>
      </c>
      <c r="AT135" s="148">
        <f t="shared" si="173"/>
        <v>1268.1460533529189</v>
      </c>
      <c r="AU135" s="148">
        <f t="shared" si="173"/>
        <v>1056.7111801311498</v>
      </c>
      <c r="BA135" s="130" t="s">
        <v>12</v>
      </c>
      <c r="BB135" s="130" t="e">
        <f t="shared" si="174"/>
        <v>#DIV/0!</v>
      </c>
      <c r="BC135" s="130">
        <f t="shared" si="174"/>
        <v>3.7175495535586103E-86</v>
      </c>
      <c r="BD135" s="148">
        <f t="shared" si="174"/>
        <v>1302.9627929674812</v>
      </c>
      <c r="BE135" s="148">
        <f t="shared" si="174"/>
        <v>1113.1589587533022</v>
      </c>
      <c r="BK135" s="130" t="s">
        <v>12</v>
      </c>
      <c r="BL135" s="130" t="e">
        <f t="shared" si="175"/>
        <v>#DIV/0!</v>
      </c>
      <c r="BM135" s="130">
        <f t="shared" si="175"/>
        <v>4.005925595553349E-86</v>
      </c>
      <c r="BN135" s="148">
        <f t="shared" si="175"/>
        <v>1390.8643602410045</v>
      </c>
      <c r="BO135" s="148">
        <f t="shared" si="175"/>
        <v>1189.5076837880974</v>
      </c>
    </row>
    <row r="136" spans="4:67" x14ac:dyDescent="0.3">
      <c r="D136" s="130" t="s">
        <v>13</v>
      </c>
      <c r="E136" s="148">
        <f t="shared" si="169"/>
        <v>406.10578070550019</v>
      </c>
      <c r="F136" s="148">
        <f t="shared" si="169"/>
        <v>623.23700395785534</v>
      </c>
      <c r="G136" s="130">
        <f t="shared" si="169"/>
        <v>2.2675908536180565E-87</v>
      </c>
      <c r="H136" s="130" t="e">
        <f t="shared" si="169"/>
        <v>#DIV/0!</v>
      </c>
      <c r="N136" s="130" t="s">
        <v>13</v>
      </c>
      <c r="O136" s="148">
        <f t="shared" si="170"/>
        <v>362.22779461950142</v>
      </c>
      <c r="P136" s="148">
        <f t="shared" si="170"/>
        <v>660.98204702108785</v>
      </c>
      <c r="Q136" s="130">
        <f t="shared" si="170"/>
        <v>8.3884861719872183E-87</v>
      </c>
      <c r="R136" s="130" t="e">
        <f t="shared" si="170"/>
        <v>#DIV/0!</v>
      </c>
      <c r="W136" s="130" t="s">
        <v>13</v>
      </c>
      <c r="X136" s="148">
        <f t="shared" si="171"/>
        <v>393.72704861754551</v>
      </c>
      <c r="Y136" s="148">
        <f t="shared" si="171"/>
        <v>692.07743038949536</v>
      </c>
      <c r="Z136" s="130">
        <f t="shared" si="171"/>
        <v>1.0030511245811071E-86</v>
      </c>
      <c r="AA136" s="130" t="e">
        <f t="shared" si="171"/>
        <v>#DIV/0!</v>
      </c>
      <c r="AG136" s="130" t="s">
        <v>13</v>
      </c>
      <c r="AH136" s="148">
        <f t="shared" si="172"/>
        <v>406.60381163969782</v>
      </c>
      <c r="AI136" s="148">
        <f t="shared" si="172"/>
        <v>718.64963456571934</v>
      </c>
      <c r="AJ136" s="130">
        <f t="shared" si="172"/>
        <v>1.029735070795518E-86</v>
      </c>
      <c r="AK136" s="130" t="e">
        <f t="shared" si="172"/>
        <v>#DIV/0!</v>
      </c>
      <c r="AQ136" s="130" t="s">
        <v>13</v>
      </c>
      <c r="AR136" s="148">
        <f t="shared" si="173"/>
        <v>428.04764350905248</v>
      </c>
      <c r="AS136" s="148">
        <f t="shared" si="173"/>
        <v>740.3933748955443</v>
      </c>
      <c r="AT136" s="130">
        <f t="shared" si="173"/>
        <v>1.2889278669998739E-86</v>
      </c>
      <c r="AU136" s="130" t="e">
        <f t="shared" si="173"/>
        <v>#DIV/0!</v>
      </c>
      <c r="BA136" s="130" t="s">
        <v>13</v>
      </c>
      <c r="BB136" s="148">
        <f t="shared" si="174"/>
        <v>454.72842802780349</v>
      </c>
      <c r="BC136" s="148">
        <f t="shared" si="174"/>
        <v>809.872200556135</v>
      </c>
      <c r="BD136" s="130">
        <f t="shared" si="174"/>
        <v>1.1378400392432613E-86</v>
      </c>
      <c r="BE136" s="130" t="e">
        <f t="shared" si="174"/>
        <v>#DIV/0!</v>
      </c>
      <c r="BK136" s="130" t="s">
        <v>13</v>
      </c>
      <c r="BL136" s="148">
        <f t="shared" si="175"/>
        <v>481.53455797378746</v>
      </c>
      <c r="BM136" s="148">
        <f t="shared" si="175"/>
        <v>860.66713716047457</v>
      </c>
      <c r="BN136" s="130">
        <f t="shared" si="175"/>
        <v>1.1978614623570396E-86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412.35476384775308</v>
      </c>
      <c r="F137" s="148">
        <f t="shared" si="169"/>
        <v>633.3635508720688</v>
      </c>
      <c r="G137" s="130" t="e">
        <f t="shared" si="169"/>
        <v>#DIV/0!</v>
      </c>
      <c r="H137" s="130">
        <f t="shared" si="169"/>
        <v>5.510565175416904E-87</v>
      </c>
      <c r="N137" s="130" t="s">
        <v>14</v>
      </c>
      <c r="O137" s="148">
        <f t="shared" si="170"/>
        <v>350.06420672083254</v>
      </c>
      <c r="P137" s="148">
        <f t="shared" si="170"/>
        <v>639.32780136113195</v>
      </c>
      <c r="Q137" s="130" t="e">
        <f t="shared" si="170"/>
        <v>#DIV/0!</v>
      </c>
      <c r="R137" s="130">
        <f t="shared" si="170"/>
        <v>1.6413584040734569E-86</v>
      </c>
      <c r="W137" s="130" t="s">
        <v>14</v>
      </c>
      <c r="X137" s="148">
        <f t="shared" si="171"/>
        <v>374.52679796217012</v>
      </c>
      <c r="Y137" s="148">
        <f t="shared" si="171"/>
        <v>658.88606648536938</v>
      </c>
      <c r="Z137" s="130" t="e">
        <f t="shared" si="171"/>
        <v>#DIV/0!</v>
      </c>
      <c r="AA137" s="130">
        <f t="shared" si="171"/>
        <v>1.9129667292899234E-86</v>
      </c>
      <c r="AG137" s="130" t="s">
        <v>14</v>
      </c>
      <c r="AH137" s="148">
        <f t="shared" si="172"/>
        <v>392.32951697239076</v>
      </c>
      <c r="AI137" s="148">
        <f t="shared" si="172"/>
        <v>694.00841749243034</v>
      </c>
      <c r="AJ137" s="130" t="e">
        <f t="shared" si="172"/>
        <v>#DIV/0!</v>
      </c>
      <c r="AK137" s="130">
        <f t="shared" si="172"/>
        <v>1.9952292998245672E-86</v>
      </c>
      <c r="AQ137" s="130" t="s">
        <v>14</v>
      </c>
      <c r="AR137" s="148">
        <f t="shared" si="173"/>
        <v>409.31632380059352</v>
      </c>
      <c r="AS137" s="148">
        <f t="shared" si="173"/>
        <v>708.59399777633075</v>
      </c>
      <c r="AT137" s="130" t="e">
        <f t="shared" si="173"/>
        <v>#DIV/0!</v>
      </c>
      <c r="AU137" s="130">
        <f t="shared" si="173"/>
        <v>2.4191925355659254E-86</v>
      </c>
      <c r="BA137" s="130" t="s">
        <v>14</v>
      </c>
      <c r="BB137" s="148">
        <f t="shared" si="174"/>
        <v>441.18064948891021</v>
      </c>
      <c r="BC137" s="148">
        <f t="shared" si="174"/>
        <v>786.40964751229797</v>
      </c>
      <c r="BD137" s="130" t="e">
        <f t="shared" si="174"/>
        <v>#DIV/0!</v>
      </c>
      <c r="BE137" s="130">
        <f t="shared" si="174"/>
        <v>2.2215626836332591E-86</v>
      </c>
      <c r="BK137" s="130" t="s">
        <v>14</v>
      </c>
      <c r="BL137" s="148">
        <f t="shared" si="175"/>
        <v>468.44207946544856</v>
      </c>
      <c r="BM137" s="148">
        <f t="shared" si="175"/>
        <v>837.97613687707758</v>
      </c>
      <c r="BN137" s="130" t="e">
        <f t="shared" si="175"/>
        <v>#DIV/0!</v>
      </c>
      <c r="BO137" s="130">
        <f t="shared" si="175"/>
        <v>2.3474986109490347E-86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8.3436846246942733E-71</v>
      </c>
      <c r="H140" s="130">
        <f>'Mode Choice Q'!O38</f>
        <v>1.2257210653096529E-68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2.3724988735665379E-48</v>
      </c>
      <c r="H141" s="130">
        <f>'Mode Choice Q'!O39</f>
        <v>3.4852969372155323E-46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9.5852228051895429E-65</v>
      </c>
      <c r="F142" s="130">
        <f>'Mode Choice Q'!M40</f>
        <v>9.95480797719722E-48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1.4081080525545154E-62</v>
      </c>
      <c r="F143" s="130">
        <f>'Mode Choice Q'!M41</f>
        <v>1.4624016112318368E-45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8.4904809829905743E-5</v>
      </c>
      <c r="F145" s="130" t="e">
        <f t="shared" si="176"/>
        <v>#DIV/0!</v>
      </c>
      <c r="G145" s="217">
        <f t="shared" si="176"/>
        <v>3.3854867461254854E-68</v>
      </c>
      <c r="H145" s="130">
        <f t="shared" si="176"/>
        <v>5.0527834381991415E-66</v>
      </c>
      <c r="N145" s="130" t="s">
        <v>11</v>
      </c>
      <c r="O145" s="130">
        <f t="shared" ref="O145:R148" si="177">O140*P122</f>
        <v>4.2449004412061373E-5</v>
      </c>
      <c r="P145" s="130" t="e">
        <f t="shared" si="177"/>
        <v>#DIV/0!</v>
      </c>
      <c r="Q145" s="149">
        <f t="shared" si="177"/>
        <v>2.5951675114881164E-84</v>
      </c>
      <c r="R145" s="130">
        <f t="shared" si="177"/>
        <v>2.2304653731666631E-84</v>
      </c>
      <c r="W145" s="130" t="s">
        <v>11</v>
      </c>
      <c r="X145" s="130">
        <f t="shared" ref="X145:AA148" si="178">X140*Z122</f>
        <v>3.8590882119051512E-5</v>
      </c>
      <c r="Y145" s="130" t="e">
        <f t="shared" si="178"/>
        <v>#DIV/0!</v>
      </c>
      <c r="Z145" s="149">
        <f t="shared" si="178"/>
        <v>2.5954256316804775E-84</v>
      </c>
      <c r="AA145" s="130">
        <f t="shared" si="178"/>
        <v>2.2089276214600976E-84</v>
      </c>
      <c r="AG145" s="130" t="s">
        <v>11</v>
      </c>
      <c r="AH145" s="130">
        <f t="shared" ref="AH145:AK148" si="179">AH140*AJ122</f>
        <v>4.560077074849216E-5</v>
      </c>
      <c r="AI145" s="130" t="e">
        <f t="shared" si="179"/>
        <v>#DIV/0!</v>
      </c>
      <c r="AJ145" s="149">
        <f t="shared" si="179"/>
        <v>3.0487534691463582E-84</v>
      </c>
      <c r="AK145" s="130">
        <f t="shared" si="179"/>
        <v>2.5988802826600778E-84</v>
      </c>
      <c r="AQ145" s="130" t="s">
        <v>11</v>
      </c>
      <c r="AR145" s="130">
        <f t="shared" ref="AR145:AU148" si="180">AR140*AT122</f>
        <v>4.3124808499180198E-5</v>
      </c>
      <c r="AS145" s="130" t="e">
        <f t="shared" si="180"/>
        <v>#DIV/0!</v>
      </c>
      <c r="AT145" s="149">
        <f t="shared" si="180"/>
        <v>3.4281494602339412E-84</v>
      </c>
      <c r="AU145" s="130">
        <f t="shared" si="180"/>
        <v>2.8563459683140363E-84</v>
      </c>
      <c r="BA145" s="130" t="s">
        <v>11</v>
      </c>
      <c r="BB145" s="130">
        <f t="shared" ref="BB145:BE148" si="181">BB140*BD122</f>
        <v>5.2504196906884336E-5</v>
      </c>
      <c r="BC145" s="130" t="e">
        <f t="shared" si="181"/>
        <v>#DIV/0!</v>
      </c>
      <c r="BD145" s="149">
        <f t="shared" si="181"/>
        <v>3.4683202532795069E-84</v>
      </c>
      <c r="BE145" s="130">
        <f t="shared" si="181"/>
        <v>2.9628413483423732E-84</v>
      </c>
      <c r="BK145" s="130" t="s">
        <v>11</v>
      </c>
      <c r="BL145" s="130">
        <f t="shared" ref="BL145:BO148" si="182">BL140*BN122</f>
        <v>5.6371422139421935E-5</v>
      </c>
      <c r="BM145" s="130" t="e">
        <f t="shared" si="182"/>
        <v>#DIV/0!</v>
      </c>
      <c r="BN145" s="149">
        <f t="shared" si="182"/>
        <v>3.7019810357341693E-84</v>
      </c>
      <c r="BO145" s="130">
        <f t="shared" si="182"/>
        <v>3.1657797435647459E-84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5.4698555302786945E-5</v>
      </c>
      <c r="G146" s="130">
        <f t="shared" si="176"/>
        <v>1.4756745834931659E-45</v>
      </c>
      <c r="H146" s="130">
        <f t="shared" si="176"/>
        <v>2.2026025150623345E-43</v>
      </c>
      <c r="N146" s="130" t="s">
        <v>12</v>
      </c>
      <c r="O146" s="130" t="e">
        <f t="shared" si="177"/>
        <v>#DIV/0!</v>
      </c>
      <c r="P146" s="130">
        <f t="shared" si="177"/>
        <v>2.4691303466127808E-5</v>
      </c>
      <c r="Q146" s="130">
        <f t="shared" si="177"/>
        <v>8.1507971069312405E-85</v>
      </c>
      <c r="R146" s="130">
        <f t="shared" si="177"/>
        <v>7.0059355704456239E-85</v>
      </c>
      <c r="W146" s="130" t="s">
        <v>12</v>
      </c>
      <c r="X146" s="130" t="e">
        <f t="shared" si="178"/>
        <v>#DIV/0!</v>
      </c>
      <c r="Y146" s="130">
        <f t="shared" si="178"/>
        <v>2.119913894517967E-5</v>
      </c>
      <c r="Z146" s="130">
        <f t="shared" si="178"/>
        <v>7.9918760626209836E-85</v>
      </c>
      <c r="AA146" s="130">
        <f t="shared" si="178"/>
        <v>6.8023285365295932E-85</v>
      </c>
      <c r="AG146" s="130" t="s">
        <v>12</v>
      </c>
      <c r="AH146" s="130" t="e">
        <f t="shared" si="179"/>
        <v>#DIV/0!</v>
      </c>
      <c r="AI146" s="130">
        <f t="shared" si="179"/>
        <v>2.5572229037945807E-5</v>
      </c>
      <c r="AJ146" s="130">
        <f t="shared" si="179"/>
        <v>9.5310120134941964E-85</v>
      </c>
      <c r="AK146" s="130">
        <f t="shared" si="179"/>
        <v>8.1252914965722443E-85</v>
      </c>
      <c r="AQ146" s="130" t="s">
        <v>12</v>
      </c>
      <c r="AR146" s="130" t="e">
        <f t="shared" si="180"/>
        <v>#DIV/0!</v>
      </c>
      <c r="AS146" s="130">
        <f t="shared" si="180"/>
        <v>2.3308049090920911E-5</v>
      </c>
      <c r="AT146" s="130">
        <f t="shared" si="180"/>
        <v>1.0554414589386572E-84</v>
      </c>
      <c r="AU146" s="130">
        <f t="shared" si="180"/>
        <v>8.7947029972266866E-85</v>
      </c>
      <c r="BA146" s="130" t="s">
        <v>12</v>
      </c>
      <c r="BB146" s="130" t="e">
        <f t="shared" si="181"/>
        <v>#DIV/0!</v>
      </c>
      <c r="BC146" s="130">
        <f t="shared" si="181"/>
        <v>2.9673585991786621E-5</v>
      </c>
      <c r="BD146" s="130">
        <f t="shared" si="181"/>
        <v>1.084418429183625E-84</v>
      </c>
      <c r="BE146" s="130">
        <f t="shared" si="181"/>
        <v>9.2645016112372034E-85</v>
      </c>
      <c r="BK146" s="130" t="s">
        <v>12</v>
      </c>
      <c r="BL146" s="130" t="e">
        <f t="shared" si="182"/>
        <v>#DIV/0!</v>
      </c>
      <c r="BM146" s="130">
        <f t="shared" si="182"/>
        <v>3.1975411739317179E-5</v>
      </c>
      <c r="BN146" s="130">
        <f t="shared" si="182"/>
        <v>1.1575763735393791E-84</v>
      </c>
      <c r="BO146" s="130">
        <f t="shared" si="182"/>
        <v>9.8999300741163541E-85</v>
      </c>
    </row>
    <row r="147" spans="4:67" x14ac:dyDescent="0.3">
      <c r="D147" s="130" t="s">
        <v>13</v>
      </c>
      <c r="E147" s="130">
        <f t="shared" si="176"/>
        <v>3.8926143905376641E-62</v>
      </c>
      <c r="F147" s="130">
        <f t="shared" si="176"/>
        <v>6.2042046986841537E-45</v>
      </c>
      <c r="G147" s="130">
        <f t="shared" si="176"/>
        <v>1.8099974518056787E-6</v>
      </c>
      <c r="H147" s="130" t="e">
        <f t="shared" si="176"/>
        <v>#DIV/0!</v>
      </c>
      <c r="N147" s="130" t="s">
        <v>13</v>
      </c>
      <c r="O147" s="130">
        <f t="shared" si="177"/>
        <v>1.1173067392988942E-84</v>
      </c>
      <c r="P147" s="130">
        <f t="shared" si="177"/>
        <v>5.5011633257518062E-85</v>
      </c>
      <c r="Q147" s="130">
        <f t="shared" si="177"/>
        <v>6.6957134579981946E-6</v>
      </c>
      <c r="R147" s="130" t="e">
        <f t="shared" si="177"/>
        <v>#DIV/0!</v>
      </c>
      <c r="W147" s="130" t="s">
        <v>13</v>
      </c>
      <c r="X147" s="130">
        <f t="shared" si="178"/>
        <v>1.2144675019396292E-84</v>
      </c>
      <c r="Y147" s="130">
        <f t="shared" si="178"/>
        <v>5.7599612512891374E-85</v>
      </c>
      <c r="Z147" s="130">
        <f t="shared" si="178"/>
        <v>8.0063825298372054E-6</v>
      </c>
      <c r="AA147" s="130" t="e">
        <f t="shared" si="178"/>
        <v>#DIV/0!</v>
      </c>
      <c r="AG147" s="130" t="s">
        <v>13</v>
      </c>
      <c r="AH147" s="130">
        <f t="shared" si="179"/>
        <v>1.2541864145098768E-84</v>
      </c>
      <c r="AI147" s="130">
        <f t="shared" si="179"/>
        <v>5.9811140583244065E-85</v>
      </c>
      <c r="AJ147" s="130">
        <f t="shared" si="179"/>
        <v>8.2193745454609307E-6</v>
      </c>
      <c r="AK147" s="130" t="e">
        <f t="shared" si="179"/>
        <v>#DIV/0!</v>
      </c>
      <c r="AQ147" s="130" t="s">
        <v>13</v>
      </c>
      <c r="AR147" s="130">
        <f t="shared" si="180"/>
        <v>1.3203308082309334E-84</v>
      </c>
      <c r="AS147" s="130">
        <f t="shared" si="180"/>
        <v>6.1620809505511894E-85</v>
      </c>
      <c r="AT147" s="130">
        <f t="shared" si="180"/>
        <v>1.0288258797255026E-5</v>
      </c>
      <c r="AU147" s="130" t="e">
        <f t="shared" si="180"/>
        <v>#DIV/0!</v>
      </c>
      <c r="BA147" s="130" t="s">
        <v>13</v>
      </c>
      <c r="BB147" s="130">
        <f t="shared" si="181"/>
        <v>1.4026288008073904E-84</v>
      </c>
      <c r="BC147" s="130">
        <f t="shared" si="181"/>
        <v>6.7403332183138433E-85</v>
      </c>
      <c r="BD147" s="130">
        <f t="shared" si="181"/>
        <v>9.0822714702114773E-6</v>
      </c>
      <c r="BE147" s="130" t="e">
        <f t="shared" si="181"/>
        <v>#DIV/0!</v>
      </c>
      <c r="BK147" s="130" t="s">
        <v>13</v>
      </c>
      <c r="BL147" s="130">
        <f t="shared" si="182"/>
        <v>1.4853134265817079E-84</v>
      </c>
      <c r="BM147" s="130">
        <f t="shared" si="182"/>
        <v>7.1630848552773901E-85</v>
      </c>
      <c r="BN147" s="130">
        <f t="shared" si="182"/>
        <v>9.5613641721261576E-6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5.8064006348323665E-60</v>
      </c>
      <c r="F148" s="130">
        <f t="shared" si="176"/>
        <v>9.2623187729083077E-43</v>
      </c>
      <c r="G148" s="130" t="e">
        <f t="shared" si="176"/>
        <v>#DIV/0!</v>
      </c>
      <c r="H148" s="130">
        <f t="shared" si="176"/>
        <v>4.3985487547718367E-6</v>
      </c>
      <c r="N148" s="130" t="s">
        <v>14</v>
      </c>
      <c r="O148" s="130">
        <f t="shared" si="177"/>
        <v>1.0797876451401668E-84</v>
      </c>
      <c r="P148" s="130">
        <f t="shared" si="177"/>
        <v>5.320941271902938E-85</v>
      </c>
      <c r="Q148" s="130" t="e">
        <f t="shared" si="177"/>
        <v>#DIV/0!</v>
      </c>
      <c r="R148" s="130">
        <f t="shared" si="177"/>
        <v>1.3101369341531091E-5</v>
      </c>
      <c r="W148" s="130" t="s">
        <v>14</v>
      </c>
      <c r="X148" s="130">
        <f t="shared" si="178"/>
        <v>1.1552435280421718E-84</v>
      </c>
      <c r="Y148" s="130">
        <f t="shared" si="178"/>
        <v>5.483719083042721E-85</v>
      </c>
      <c r="Z148" s="130" t="e">
        <f t="shared" si="178"/>
        <v>#DIV/0!</v>
      </c>
      <c r="AA148" s="130">
        <f t="shared" si="178"/>
        <v>1.5269354698089675E-5</v>
      </c>
      <c r="AG148" s="130" t="s">
        <v>14</v>
      </c>
      <c r="AH148" s="130">
        <f t="shared" si="179"/>
        <v>1.2101567572957648E-84</v>
      </c>
      <c r="AI148" s="130">
        <f t="shared" si="179"/>
        <v>5.7760323011475103E-85</v>
      </c>
      <c r="AJ148" s="130" t="e">
        <f t="shared" si="179"/>
        <v>#DIV/0!</v>
      </c>
      <c r="AK148" s="130">
        <f t="shared" si="179"/>
        <v>1.5925976869629663E-5</v>
      </c>
      <c r="AQ148" s="130" t="s">
        <v>14</v>
      </c>
      <c r="AR148" s="130">
        <f t="shared" si="180"/>
        <v>1.2625532713961146E-84</v>
      </c>
      <c r="AS148" s="130">
        <f t="shared" si="180"/>
        <v>5.8974238876576384E-85</v>
      </c>
      <c r="AT148" s="130" t="e">
        <f t="shared" si="180"/>
        <v>#DIV/0!</v>
      </c>
      <c r="AU148" s="130">
        <f t="shared" si="180"/>
        <v>1.9310063443831382E-5</v>
      </c>
      <c r="BA148" s="130" t="s">
        <v>14</v>
      </c>
      <c r="BB148" s="130">
        <f t="shared" si="181"/>
        <v>1.360840112890896E-84</v>
      </c>
      <c r="BC148" s="130">
        <f t="shared" si="181"/>
        <v>6.5450611425971719E-85</v>
      </c>
      <c r="BD148" s="130" t="e">
        <f t="shared" si="181"/>
        <v>#DIV/0!</v>
      </c>
      <c r="BE148" s="130">
        <f t="shared" si="181"/>
        <v>1.7732576359562563E-5</v>
      </c>
      <c r="BK148" s="130" t="s">
        <v>14</v>
      </c>
      <c r="BL148" s="130">
        <f t="shared" si="182"/>
        <v>1.4449291305978529E-84</v>
      </c>
      <c r="BM148" s="130">
        <f t="shared" si="182"/>
        <v>6.9742341911084968E-85</v>
      </c>
      <c r="BN148" s="130" t="e">
        <f t="shared" si="182"/>
        <v>#DIV/0!</v>
      </c>
      <c r="BO148" s="130">
        <f t="shared" si="182"/>
        <v>1.873780050380641E-5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3.3992141146099705E-46</v>
      </c>
      <c r="H151" s="130">
        <f>'Mode Choice Q'!T38</f>
        <v>4.9935832107604478E-44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1.3822856504509709E-26</v>
      </c>
      <c r="H152" s="130">
        <f>'Mode Choice Q'!T39</f>
        <v>2.0306336064267198E-24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3.9050163227227124E-40</v>
      </c>
      <c r="F153" s="130">
        <f>'Mode Choice Q'!R40</f>
        <v>5.799955638836116E-26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5.7366271406916351E-38</v>
      </c>
      <c r="F154" s="130">
        <f>'Mode Choice Q'!R41</f>
        <v>8.5203697456906488E-24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1231.5393705419372</v>
      </c>
      <c r="F156" s="130" t="e">
        <f t="shared" si="183"/>
        <v>#DIV/0!</v>
      </c>
      <c r="G156" s="130">
        <f t="shared" si="183"/>
        <v>1.3792460825035564E-43</v>
      </c>
      <c r="H156" s="130">
        <f t="shared" si="183"/>
        <v>2.058502155074366E-41</v>
      </c>
      <c r="N156" s="130" t="s">
        <v>11</v>
      </c>
      <c r="O156" s="148">
        <f t="shared" ref="O156:R159" si="184">O151*P122</f>
        <v>615.72036117261769</v>
      </c>
      <c r="P156" s="130" t="e">
        <f t="shared" si="184"/>
        <v>#DIV/0!</v>
      </c>
      <c r="Q156" s="130">
        <f t="shared" si="184"/>
        <v>1.0572703106154222E-59</v>
      </c>
      <c r="R156" s="130">
        <f t="shared" si="184"/>
        <v>9.086907906582971E-60</v>
      </c>
      <c r="W156" s="130" t="s">
        <v>11</v>
      </c>
      <c r="X156" s="148">
        <f t="shared" ref="X156:AA159" si="185">X151*Z122</f>
        <v>559.75851979135825</v>
      </c>
      <c r="Y156" s="130" t="e">
        <f t="shared" si="185"/>
        <v>#DIV/0!</v>
      </c>
      <c r="Z156" s="130">
        <f t="shared" si="185"/>
        <v>1.0573754686889361E-59</v>
      </c>
      <c r="AA156" s="130">
        <f t="shared" si="185"/>
        <v>8.9991631836086106E-60</v>
      </c>
      <c r="AG156" s="130" t="s">
        <v>11</v>
      </c>
      <c r="AH156" s="148">
        <f t="shared" ref="AH156:AK159" si="186">AH151*AJ122</f>
        <v>661.4365501357554</v>
      </c>
      <c r="AI156" s="130" t="e">
        <f t="shared" si="186"/>
        <v>#DIV/0!</v>
      </c>
      <c r="AJ156" s="130">
        <f t="shared" si="186"/>
        <v>1.2420610665959998E-59</v>
      </c>
      <c r="AK156" s="130">
        <f t="shared" si="186"/>
        <v>1.0587828922552769E-59</v>
      </c>
      <c r="AQ156" s="130" t="s">
        <v>11</v>
      </c>
      <c r="AR156" s="148">
        <f t="shared" ref="AR156:AU159" si="187">AR151*AT122</f>
        <v>625.52286048599387</v>
      </c>
      <c r="AS156" s="130" t="e">
        <f t="shared" si="187"/>
        <v>#DIV/0!</v>
      </c>
      <c r="AT156" s="130">
        <f t="shared" si="187"/>
        <v>1.3966268568841971E-59</v>
      </c>
      <c r="AU156" s="130">
        <f t="shared" si="187"/>
        <v>1.1636743199720497E-59</v>
      </c>
      <c r="BA156" s="130" t="s">
        <v>11</v>
      </c>
      <c r="BB156" s="148">
        <f t="shared" ref="BB156:BE159" si="188">BB151*BD122</f>
        <v>761.57034847675902</v>
      </c>
      <c r="BC156" s="130" t="e">
        <f t="shared" si="188"/>
        <v>#DIV/0!</v>
      </c>
      <c r="BD156" s="130">
        <f t="shared" si="188"/>
        <v>1.4129924235202402E-59</v>
      </c>
      <c r="BE156" s="130">
        <f t="shared" si="188"/>
        <v>1.2070604994857966E-59</v>
      </c>
      <c r="BK156" s="130" t="s">
        <v>11</v>
      </c>
      <c r="BL156" s="148">
        <f t="shared" ref="BL156:BO159" si="189">BL151*BN122</f>
        <v>817.66422747094668</v>
      </c>
      <c r="BM156" s="130" t="e">
        <f t="shared" si="189"/>
        <v>#DIV/0!</v>
      </c>
      <c r="BN156" s="130">
        <f t="shared" si="189"/>
        <v>1.5081857422370057E-59</v>
      </c>
      <c r="BO156" s="130">
        <f t="shared" si="189"/>
        <v>1.2897375286959535E-59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793.39939047152052</v>
      </c>
      <c r="G157" s="130">
        <f t="shared" si="183"/>
        <v>8.5977018755394105E-24</v>
      </c>
      <c r="H157" s="130">
        <f t="shared" si="183"/>
        <v>1.2832991762988483E-21</v>
      </c>
      <c r="N157" s="130" t="s">
        <v>12</v>
      </c>
      <c r="O157" s="130" t="e">
        <f t="shared" si="184"/>
        <v>#DIV/0!</v>
      </c>
      <c r="P157" s="148">
        <f t="shared" si="184"/>
        <v>358.14593295071933</v>
      </c>
      <c r="Q157" s="130">
        <f t="shared" si="184"/>
        <v>4.7488873466613093E-63</v>
      </c>
      <c r="R157" s="130">
        <f t="shared" si="184"/>
        <v>4.0818582950275216E-63</v>
      </c>
      <c r="W157" s="130" t="s">
        <v>12</v>
      </c>
      <c r="X157" s="130" t="e">
        <f t="shared" si="185"/>
        <v>#DIV/0!</v>
      </c>
      <c r="Y157" s="148">
        <f t="shared" si="185"/>
        <v>307.49228795023879</v>
      </c>
      <c r="Z157" s="130">
        <f t="shared" si="185"/>
        <v>4.6562954042362671E-63</v>
      </c>
      <c r="AA157" s="130">
        <f t="shared" si="185"/>
        <v>3.9632310179195141E-63</v>
      </c>
      <c r="AG157" s="130" t="s">
        <v>12</v>
      </c>
      <c r="AH157" s="130" t="e">
        <f t="shared" si="186"/>
        <v>#DIV/0!</v>
      </c>
      <c r="AI157" s="148">
        <f t="shared" si="186"/>
        <v>370.92370757131454</v>
      </c>
      <c r="AJ157" s="130">
        <f t="shared" si="186"/>
        <v>5.5530399981702478E-63</v>
      </c>
      <c r="AK157" s="130">
        <f t="shared" si="186"/>
        <v>4.734027049108361E-63</v>
      </c>
      <c r="AQ157" s="130" t="s">
        <v>12</v>
      </c>
      <c r="AR157" s="130" t="e">
        <f t="shared" si="187"/>
        <v>#DIV/0!</v>
      </c>
      <c r="AS157" s="148">
        <f t="shared" si="187"/>
        <v>338.08190800378804</v>
      </c>
      <c r="AT157" s="130">
        <f t="shared" si="187"/>
        <v>6.1493035880298268E-63</v>
      </c>
      <c r="AU157" s="130">
        <f t="shared" si="187"/>
        <v>5.1240453213659457E-63</v>
      </c>
      <c r="BA157" s="130" t="s">
        <v>12</v>
      </c>
      <c r="BB157" s="130" t="e">
        <f t="shared" si="188"/>
        <v>#DIV/0!</v>
      </c>
      <c r="BC157" s="148">
        <f t="shared" si="188"/>
        <v>430.41365368178595</v>
      </c>
      <c r="BD157" s="130">
        <f t="shared" si="188"/>
        <v>6.3181316983797833E-63</v>
      </c>
      <c r="BE157" s="130">
        <f t="shared" si="188"/>
        <v>5.3977634208701464E-63</v>
      </c>
      <c r="BK157" s="130" t="s">
        <v>12</v>
      </c>
      <c r="BL157" s="130" t="e">
        <f t="shared" si="189"/>
        <v>#DIV/0!</v>
      </c>
      <c r="BM157" s="148">
        <f t="shared" si="189"/>
        <v>463.80150341479975</v>
      </c>
      <c r="BN157" s="130">
        <f t="shared" si="189"/>
        <v>6.744370790950688E-63</v>
      </c>
      <c r="BO157" s="130">
        <f t="shared" si="189"/>
        <v>5.7679822040746964E-63</v>
      </c>
    </row>
    <row r="158" spans="4:67" x14ac:dyDescent="0.3">
      <c r="D158" s="130" t="s">
        <v>13</v>
      </c>
      <c r="E158" s="130">
        <f t="shared" si="183"/>
        <v>1.5858497024070286E-37</v>
      </c>
      <c r="F158" s="130">
        <f t="shared" si="183"/>
        <v>3.6147469754366898E-23</v>
      </c>
      <c r="G158" s="148">
        <f t="shared" si="183"/>
        <v>26.253908664832004</v>
      </c>
      <c r="H158" s="130" t="e">
        <f t="shared" si="183"/>
        <v>#DIV/0!</v>
      </c>
      <c r="N158" s="130" t="s">
        <v>13</v>
      </c>
      <c r="O158" s="130">
        <f t="shared" si="184"/>
        <v>4.5519036365936555E-60</v>
      </c>
      <c r="P158" s="130">
        <f t="shared" si="184"/>
        <v>3.2051349784384201E-63</v>
      </c>
      <c r="Q158" s="148">
        <f t="shared" si="184"/>
        <v>97.120937599554011</v>
      </c>
      <c r="R158" s="130" t="e">
        <f t="shared" si="184"/>
        <v>#DIV/0!</v>
      </c>
      <c r="W158" s="130" t="s">
        <v>13</v>
      </c>
      <c r="X158" s="130">
        <f t="shared" si="185"/>
        <v>4.9477362340736417E-60</v>
      </c>
      <c r="Y158" s="130">
        <f t="shared" si="185"/>
        <v>3.355918046376808E-63</v>
      </c>
      <c r="Z158" s="148">
        <f t="shared" si="185"/>
        <v>116.13211690676984</v>
      </c>
      <c r="AA158" s="130" t="e">
        <f t="shared" si="185"/>
        <v>#DIV/0!</v>
      </c>
      <c r="AG158" s="130" t="s">
        <v>13</v>
      </c>
      <c r="AH158" s="130">
        <f t="shared" si="186"/>
        <v>5.1095509410031863E-60</v>
      </c>
      <c r="AI158" s="130">
        <f t="shared" si="186"/>
        <v>3.4847679923674071E-63</v>
      </c>
      <c r="AJ158" s="148">
        <f t="shared" si="186"/>
        <v>119.22155381119489</v>
      </c>
      <c r="AK158" s="130" t="e">
        <f t="shared" si="186"/>
        <v>#DIV/0!</v>
      </c>
      <c r="AQ158" s="130" t="s">
        <v>13</v>
      </c>
      <c r="AR158" s="130">
        <f t="shared" si="187"/>
        <v>5.3790229630802113E-60</v>
      </c>
      <c r="AS158" s="130">
        <f t="shared" si="187"/>
        <v>3.5902044758653932E-63</v>
      </c>
      <c r="AT158" s="148">
        <f t="shared" si="187"/>
        <v>149.23060058113634</v>
      </c>
      <c r="AU158" s="130" t="e">
        <f t="shared" si="187"/>
        <v>#DIV/0!</v>
      </c>
      <c r="BA158" s="130" t="s">
        <v>13</v>
      </c>
      <c r="BB158" s="130">
        <f t="shared" si="188"/>
        <v>5.7143046887844708E-60</v>
      </c>
      <c r="BC158" s="130">
        <f t="shared" si="188"/>
        <v>3.9271107736827066E-63</v>
      </c>
      <c r="BD158" s="148">
        <f t="shared" si="188"/>
        <v>131.73782394569972</v>
      </c>
      <c r="BE158" s="130" t="e">
        <f t="shared" si="188"/>
        <v>#DIV/0!</v>
      </c>
      <c r="BK158" s="130" t="s">
        <v>13</v>
      </c>
      <c r="BL158" s="130">
        <f t="shared" si="189"/>
        <v>6.0511615567459701E-60</v>
      </c>
      <c r="BM158" s="130">
        <f t="shared" si="189"/>
        <v>4.1734179597429915E-63</v>
      </c>
      <c r="BN158" s="148">
        <f t="shared" si="189"/>
        <v>138.68703596006335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2.3655255298825101E-35</v>
      </c>
      <c r="F159" s="130">
        <f t="shared" si="183"/>
        <v>5.3964916368735749E-21</v>
      </c>
      <c r="G159" s="130" t="e">
        <f t="shared" si="183"/>
        <v>#DIV/0!</v>
      </c>
      <c r="H159" s="148">
        <f t="shared" si="183"/>
        <v>63.800696045393209</v>
      </c>
      <c r="N159" s="130" t="s">
        <v>14</v>
      </c>
      <c r="O159" s="130">
        <f t="shared" si="184"/>
        <v>4.399050981959194E-60</v>
      </c>
      <c r="P159" s="130">
        <f t="shared" si="184"/>
        <v>3.1001324590671053E-63</v>
      </c>
      <c r="Q159" s="130" t="e">
        <f t="shared" si="184"/>
        <v>#DIV/0!</v>
      </c>
      <c r="R159" s="148">
        <f t="shared" si="184"/>
        <v>190.03460680767591</v>
      </c>
      <c r="W159" s="130" t="s">
        <v>14</v>
      </c>
      <c r="X159" s="130">
        <f t="shared" si="185"/>
        <v>4.7064579774629943E-60</v>
      </c>
      <c r="Y159" s="130">
        <f t="shared" si="185"/>
        <v>3.1949714640745526E-63</v>
      </c>
      <c r="Z159" s="130" t="e">
        <f t="shared" si="185"/>
        <v>#DIV/0!</v>
      </c>
      <c r="AA159" s="148">
        <f t="shared" si="185"/>
        <v>221.48110938755528</v>
      </c>
      <c r="AG159" s="130" t="s">
        <v>14</v>
      </c>
      <c r="AH159" s="130">
        <f t="shared" si="186"/>
        <v>4.9301742759016665E-60</v>
      </c>
      <c r="AI159" s="130">
        <f t="shared" si="186"/>
        <v>3.3652814993395977E-63</v>
      </c>
      <c r="AJ159" s="130" t="e">
        <f t="shared" si="186"/>
        <v>#DIV/0!</v>
      </c>
      <c r="AK159" s="148">
        <f t="shared" si="186"/>
        <v>231.00537612158669</v>
      </c>
      <c r="AQ159" s="130" t="s">
        <v>14</v>
      </c>
      <c r="AR159" s="130">
        <f t="shared" si="187"/>
        <v>5.1436374858594568E-60</v>
      </c>
      <c r="AS159" s="130">
        <f t="shared" si="187"/>
        <v>3.4360077070474135E-63</v>
      </c>
      <c r="AT159" s="130" t="e">
        <f t="shared" si="187"/>
        <v>#DIV/0!</v>
      </c>
      <c r="AU159" s="148">
        <f t="shared" si="187"/>
        <v>280.09135673683159</v>
      </c>
      <c r="BA159" s="130" t="s">
        <v>14</v>
      </c>
      <c r="BB159" s="130">
        <f t="shared" si="188"/>
        <v>5.5440577245399604E-60</v>
      </c>
      <c r="BC159" s="130">
        <f t="shared" si="188"/>
        <v>3.8133396814371866E-63</v>
      </c>
      <c r="BD159" s="130" t="e">
        <f t="shared" si="188"/>
        <v>#DIV/0!</v>
      </c>
      <c r="BE159" s="148">
        <f t="shared" si="188"/>
        <v>257.20999754539775</v>
      </c>
      <c r="BK159" s="130" t="s">
        <v>14</v>
      </c>
      <c r="BL159" s="130">
        <f t="shared" si="189"/>
        <v>5.8866360801829855E-60</v>
      </c>
      <c r="BM159" s="130">
        <f t="shared" si="189"/>
        <v>4.0633881653910252E-63</v>
      </c>
      <c r="BN159" s="130" t="e">
        <f t="shared" si="189"/>
        <v>#DIV/0!</v>
      </c>
      <c r="BO159" s="148">
        <f t="shared" si="189"/>
        <v>271.79071579134546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-297.76296331774989</v>
      </c>
      <c r="J28" s="206">
        <f t="shared" si="7"/>
        <v>-302.75274297197251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-296.47735931300002</v>
      </c>
      <c r="J29" s="206">
        <f t="shared" si="10"/>
        <v>-301.46713896722264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-311.71719157680894</v>
      </c>
      <c r="H30" s="206">
        <f t="shared" si="10"/>
        <v>-297.91147118453472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-316.70697123103156</v>
      </c>
      <c r="H31" s="206">
        <f t="shared" si="10"/>
        <v>-302.90125083875733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4.8215659995918033E-130</v>
      </c>
      <c r="J33" s="206">
        <f t="shared" si="13"/>
        <v>3.2821191734662429E-132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1.7438890114392434E-129</v>
      </c>
      <c r="J34" s="206">
        <f t="shared" si="16"/>
        <v>1.1870938946654264E-131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4.197046528325044E-136</v>
      </c>
      <c r="H35" s="206">
        <f t="shared" si="16"/>
        <v>4.1561572304979285E-130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2.8569985112122852E-138</v>
      </c>
      <c r="H36" s="206">
        <f t="shared" si="16"/>
        <v>2.8291644945464738E-132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8.3436846246942733E-71</v>
      </c>
      <c r="O38" s="206">
        <f t="shared" si="20"/>
        <v>1.2257210653096529E-68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3.3992141146099705E-46</v>
      </c>
      <c r="T38" s="206">
        <f t="shared" si="21"/>
        <v>4.9935832107604478E-44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2.3724988735665379E-48</v>
      </c>
      <c r="O39" s="206">
        <f t="shared" si="20"/>
        <v>3.4852969372155323E-46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1.3822856504509709E-26</v>
      </c>
      <c r="T39" s="206">
        <f t="shared" si="21"/>
        <v>2.0306336064267198E-24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9.5852228051895429E-65</v>
      </c>
      <c r="M40" s="206">
        <f t="shared" si="20"/>
        <v>9.95480797719722E-48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3.9050163227227124E-40</v>
      </c>
      <c r="R40" s="206">
        <f t="shared" si="21"/>
        <v>5.799955638836116E-26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1.4081080525545154E-62</v>
      </c>
      <c r="M41" s="206">
        <f t="shared" si="20"/>
        <v>1.4624016112318368E-45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5.7366271406916351E-38</v>
      </c>
      <c r="R41" s="206">
        <f t="shared" si="21"/>
        <v>8.5203697456906488E-24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14.24209048840876</v>
      </c>
      <c r="J46">
        <f>'Trip Length Frequency'!L28</f>
        <v>14.471833094155922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14.182897891845847</v>
      </c>
      <c r="J47">
        <f>'Trip Length Frequency'!L29</f>
        <v>14.41264049759301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14.884579933551679</v>
      </c>
      <c r="H48">
        <f>'Trip Length Frequency'!J30</f>
        <v>14.248928181985114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15.114322539298842</v>
      </c>
      <c r="H49">
        <f>'Trip Length Frequency'!J31</f>
        <v>14.478670787732277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K8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6.5778013424183792E-86</v>
      </c>
      <c r="G25" s="4" t="e">
        <f>Gravity!BC134</f>
        <v>#DIV/0!</v>
      </c>
      <c r="H25" s="4">
        <f>Gravity!BD134</f>
        <v>1124.4199575560815</v>
      </c>
      <c r="I25" s="4">
        <f>Gravity!BE134</f>
        <v>960.54507653911719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3.7175495535586103E-86</v>
      </c>
      <c r="H26" s="4">
        <f>Gravity!BD135</f>
        <v>1302.9627929674812</v>
      </c>
      <c r="I26" s="4">
        <f>Gravity!BE135</f>
        <v>1113.1589587533022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454.72842802780349</v>
      </c>
      <c r="G27" s="4">
        <f>Gravity!BC136</f>
        <v>809.872200556135</v>
      </c>
      <c r="H27" s="4">
        <f>Gravity!BD136</f>
        <v>1.1378400392432613E-86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441.18064948891021</v>
      </c>
      <c r="G28" s="4">
        <f>Gravity!BC137</f>
        <v>786.40964751229797</v>
      </c>
      <c r="H28" s="4" t="e">
        <f>Gravity!BD137</f>
        <v>#DIV/0!</v>
      </c>
      <c r="I28" s="4">
        <f>Gravity!BE137</f>
        <v>2.2215626836332591E-86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1124.4199575560815</v>
      </c>
      <c r="D36" s="31">
        <f>E36-H36</f>
        <v>0</v>
      </c>
      <c r="E36">
        <f>W6*G66+(W6*0.17/X6^3.8)*(G66^4.8/4.8)</f>
        <v>3278.9334118200468</v>
      </c>
      <c r="F36" s="258"/>
      <c r="G36" s="32" t="s">
        <v>62</v>
      </c>
      <c r="H36" s="33">
        <f>W6*G66+0.17*W6/X6^3.8*G66^4.8/4.8</f>
        <v>3278.9334118200468</v>
      </c>
      <c r="I36" s="32" t="s">
        <v>63</v>
      </c>
      <c r="J36" s="33">
        <f>W6*(1+0.17*(G66/X6)^3.8)</f>
        <v>2.5182153200749857</v>
      </c>
      <c r="K36" s="34">
        <v>1</v>
      </c>
      <c r="L36" s="35" t="s">
        <v>61</v>
      </c>
      <c r="M36" s="36" t="s">
        <v>64</v>
      </c>
      <c r="N36" s="37">
        <f>J36+J54+J51</f>
        <v>15.062423288689038</v>
      </c>
      <c r="O36" s="38" t="s">
        <v>65</v>
      </c>
      <c r="P36" s="39">
        <v>0</v>
      </c>
      <c r="Q36" s="39">
        <f>IF(P36&lt;=0,0,P36)</f>
        <v>0</v>
      </c>
      <c r="R36" s="40">
        <f>G58</f>
        <v>1124.419957405674</v>
      </c>
      <c r="S36" s="40" t="s">
        <v>39</v>
      </c>
      <c r="T36" s="40">
        <f>I58</f>
        <v>1124.4199575560815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960.54507653911719</v>
      </c>
      <c r="D37" s="31">
        <f t="shared" ref="D37:D54" si="1">E37-H37</f>
        <v>0</v>
      </c>
      <c r="E37">
        <f t="shared" ref="E37:E54" si="2">W7*G67+(W7*0.17/X7^3.8)*(G67^4.8/4.8)</f>
        <v>634.26156475794608</v>
      </c>
      <c r="F37" s="258"/>
      <c r="G37" s="44" t="s">
        <v>67</v>
      </c>
      <c r="H37" s="33">
        <f t="shared" ref="H37:H53" si="3">W7*G67+0.17*W7/X7^3.8*G67^4.8/4.8</f>
        <v>634.26156475794608</v>
      </c>
      <c r="I37" s="44" t="s">
        <v>68</v>
      </c>
      <c r="J37" s="33">
        <f t="shared" ref="J37:J54" si="4">W7*(1+0.17*(G67/X7)^3.8)</f>
        <v>2.5004961600338604</v>
      </c>
      <c r="K37" s="34">
        <v>2</v>
      </c>
      <c r="L37" s="45"/>
      <c r="M37" s="46" t="s">
        <v>69</v>
      </c>
      <c r="N37" s="47">
        <f>J36+J47+J39+J40+J51</f>
        <v>14.169444442405807</v>
      </c>
      <c r="O37" s="48" t="s">
        <v>70</v>
      </c>
      <c r="P37" s="39">
        <v>673.70133087216448</v>
      </c>
      <c r="Q37" s="39">
        <f t="shared" ref="Q37:Q60" si="5">IF(P37&lt;=0,0,P37)</f>
        <v>673.70133087216448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1302.9627929674812</v>
      </c>
      <c r="D38" s="31">
        <f t="shared" si="1"/>
        <v>0</v>
      </c>
      <c r="E38">
        <f t="shared" si="2"/>
        <v>2579.9783903952025</v>
      </c>
      <c r="F38" s="258"/>
      <c r="G38" s="44" t="s">
        <v>72</v>
      </c>
      <c r="H38" s="33">
        <f t="shared" si="3"/>
        <v>2579.9783903952025</v>
      </c>
      <c r="I38" s="44" t="s">
        <v>73</v>
      </c>
      <c r="J38" s="33">
        <f t="shared" si="4"/>
        <v>2.5340229164357888</v>
      </c>
      <c r="K38" s="34">
        <v>3</v>
      </c>
      <c r="L38" s="45"/>
      <c r="M38" s="46" t="s">
        <v>74</v>
      </c>
      <c r="N38" s="47">
        <f>J36+J47+J39+J49+J43</f>
        <v>14.54178268577575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1113.1589587533022</v>
      </c>
      <c r="D39" s="31">
        <f t="shared" si="1"/>
        <v>0</v>
      </c>
      <c r="E39">
        <f t="shared" si="2"/>
        <v>8004.1438960821342</v>
      </c>
      <c r="F39" s="258"/>
      <c r="G39" s="44" t="s">
        <v>77</v>
      </c>
      <c r="H39" s="33">
        <f t="shared" si="3"/>
        <v>8004.1438960821342</v>
      </c>
      <c r="I39" s="44" t="s">
        <v>78</v>
      </c>
      <c r="J39" s="33">
        <f t="shared" si="4"/>
        <v>3.9187701661273704</v>
      </c>
      <c r="K39" s="34">
        <v>4</v>
      </c>
      <c r="L39" s="45"/>
      <c r="M39" s="46" t="s">
        <v>79</v>
      </c>
      <c r="N39" s="47">
        <f>J36+J47+J48+J42+J43</f>
        <v>14.541781841481367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3474.9200719376599</v>
      </c>
      <c r="F40" s="258"/>
      <c r="G40" s="44" t="s">
        <v>81</v>
      </c>
      <c r="H40" s="33">
        <f t="shared" si="3"/>
        <v>3474.9200719376599</v>
      </c>
      <c r="I40" s="44" t="s">
        <v>82</v>
      </c>
      <c r="J40" s="33">
        <f t="shared" si="4"/>
        <v>2.603218753160859</v>
      </c>
      <c r="K40" s="34">
        <v>5</v>
      </c>
      <c r="L40" s="45"/>
      <c r="M40" s="46" t="s">
        <v>83</v>
      </c>
      <c r="N40" s="47">
        <f>J45+J38+J39+J40+J51</f>
        <v>14.169448376361567</v>
      </c>
      <c r="O40" s="48" t="s">
        <v>84</v>
      </c>
      <c r="P40" s="39">
        <v>450.71862653350951</v>
      </c>
      <c r="Q40" s="39">
        <f t="shared" si="5"/>
        <v>450.71862653350951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6174.7046230394026</v>
      </c>
      <c r="F41" s="258"/>
      <c r="G41" s="44" t="s">
        <v>85</v>
      </c>
      <c r="H41" s="33">
        <f t="shared" si="3"/>
        <v>6174.7046230394026</v>
      </c>
      <c r="I41" s="44" t="s">
        <v>86</v>
      </c>
      <c r="J41" s="33">
        <f t="shared" si="4"/>
        <v>4.2061615298019692</v>
      </c>
      <c r="K41" s="34">
        <v>6</v>
      </c>
      <c r="L41" s="45"/>
      <c r="M41" s="46" t="s">
        <v>87</v>
      </c>
      <c r="N41" s="47">
        <f>J45+J38+J39+J49+J43</f>
        <v>14.541786619731511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6054.7650118916044</v>
      </c>
      <c r="F42" s="258"/>
      <c r="G42" s="44" t="s">
        <v>89</v>
      </c>
      <c r="H42" s="33">
        <f t="shared" si="3"/>
        <v>6054.7650118916044</v>
      </c>
      <c r="I42" s="44" t="s">
        <v>90</v>
      </c>
      <c r="J42" s="33">
        <f t="shared" si="4"/>
        <v>2.6781576701163736</v>
      </c>
      <c r="K42" s="34">
        <v>7</v>
      </c>
      <c r="L42" s="45"/>
      <c r="M42" s="46" t="s">
        <v>91</v>
      </c>
      <c r="N42" s="47">
        <f>J45+J38+J48+J42+J43</f>
        <v>14.541785775437127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2734.7047613945074</v>
      </c>
      <c r="F43" s="258"/>
      <c r="G43" s="44" t="s">
        <v>93</v>
      </c>
      <c r="H43" s="33">
        <f t="shared" si="3"/>
        <v>2734.7047613945074</v>
      </c>
      <c r="I43" s="44" t="s">
        <v>94</v>
      </c>
      <c r="J43" s="33">
        <f t="shared" si="4"/>
        <v>3.0102210705560779</v>
      </c>
      <c r="K43" s="34">
        <v>8</v>
      </c>
      <c r="L43" s="53"/>
      <c r="M43" s="54" t="s">
        <v>95</v>
      </c>
      <c r="N43" s="55">
        <f>J45+J46+J41+J42+J43</f>
        <v>14.963768842497917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14.343258956398714</v>
      </c>
      <c r="O44" s="38" t="s">
        <v>100</v>
      </c>
      <c r="P44" s="39">
        <v>533.15124695130658</v>
      </c>
      <c r="Q44" s="39">
        <f t="shared" si="5"/>
        <v>533.15124695130658</v>
      </c>
      <c r="R44" s="40">
        <f>G59</f>
        <v>960.54507642427689</v>
      </c>
      <c r="S44" s="40" t="s">
        <v>39</v>
      </c>
      <c r="T44" s="40">
        <f>I59</f>
        <v>960.54507653911719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1949.6318680788763</v>
      </c>
      <c r="F45" s="258"/>
      <c r="G45" s="44" t="s">
        <v>101</v>
      </c>
      <c r="H45" s="33">
        <f t="shared" si="3"/>
        <v>1949.6318680788763</v>
      </c>
      <c r="I45" s="44" t="s">
        <v>102</v>
      </c>
      <c r="J45" s="33">
        <f t="shared" si="4"/>
        <v>2.5692285720234969</v>
      </c>
      <c r="K45" s="34">
        <v>10</v>
      </c>
      <c r="L45" s="45"/>
      <c r="M45" s="46" t="s">
        <v>103</v>
      </c>
      <c r="N45" s="47">
        <f>J36+J47+J48+J42+J50</f>
        <v>14.34325811210433</v>
      </c>
      <c r="O45" s="48" t="s">
        <v>104</v>
      </c>
      <c r="P45" s="39">
        <v>102.73291033518366</v>
      </c>
      <c r="Q45" s="39">
        <f t="shared" si="5"/>
        <v>102.73291033518366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14.343262890354474</v>
      </c>
      <c r="O46" s="48" t="s">
        <v>108</v>
      </c>
      <c r="P46" s="39">
        <v>203.34617934939337</v>
      </c>
      <c r="Q46" s="39">
        <f t="shared" si="5"/>
        <v>203.34617934939337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3297.1630912785786</v>
      </c>
      <c r="F47" s="258"/>
      <c r="G47" s="44" t="s">
        <v>109</v>
      </c>
      <c r="H47" s="33">
        <f t="shared" si="3"/>
        <v>3297.1630912785786</v>
      </c>
      <c r="I47" s="44" t="s">
        <v>110</v>
      </c>
      <c r="J47" s="33">
        <f t="shared" si="4"/>
        <v>2.5850322344285392</v>
      </c>
      <c r="K47" s="34">
        <v>12</v>
      </c>
      <c r="L47" s="45"/>
      <c r="M47" s="46" t="s">
        <v>111</v>
      </c>
      <c r="N47" s="47">
        <f>J45+J38+J48+J42+J50</f>
        <v>14.34326204606009</v>
      </c>
      <c r="O47" s="48" t="s">
        <v>112</v>
      </c>
      <c r="P47" s="39">
        <v>121.31473978839331</v>
      </c>
      <c r="Q47" s="39">
        <f t="shared" si="5"/>
        <v>121.31473978839331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840.18594833512361</v>
      </c>
      <c r="F48" s="258"/>
      <c r="G48" s="44" t="s">
        <v>113</v>
      </c>
      <c r="H48" s="33">
        <f t="shared" si="3"/>
        <v>840.18594833512361</v>
      </c>
      <c r="I48" s="44" t="s">
        <v>114</v>
      </c>
      <c r="J48" s="33">
        <f t="shared" si="4"/>
        <v>3.7501555463053902</v>
      </c>
      <c r="K48" s="34">
        <v>13</v>
      </c>
      <c r="L48" s="45"/>
      <c r="M48" s="46" t="s">
        <v>115</v>
      </c>
      <c r="N48" s="47">
        <f>J45+J46+J41+J42+J50</f>
        <v>14.76524511312088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1842.7079519603999</v>
      </c>
      <c r="F49" s="258"/>
      <c r="G49" s="44" t="s">
        <v>117</v>
      </c>
      <c r="H49" s="33">
        <f t="shared" si="3"/>
        <v>1842.7079519603999</v>
      </c>
      <c r="I49" s="44" t="s">
        <v>118</v>
      </c>
      <c r="J49" s="33">
        <f t="shared" si="4"/>
        <v>2.509543894588778</v>
      </c>
      <c r="K49" s="34">
        <v>14</v>
      </c>
      <c r="L49" s="53"/>
      <c r="M49" s="54" t="s">
        <v>119</v>
      </c>
      <c r="N49" s="55">
        <f>J45+J46+J53+J44</f>
        <v>15.069228572023498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5318.9200950600098</v>
      </c>
      <c r="F50" s="258"/>
      <c r="G50" s="44" t="s">
        <v>121</v>
      </c>
      <c r="H50" s="33">
        <f t="shared" si="3"/>
        <v>5318.9200950600098</v>
      </c>
      <c r="I50" s="44" t="s">
        <v>122</v>
      </c>
      <c r="J50" s="33">
        <f t="shared" si="4"/>
        <v>2.8116973411790402</v>
      </c>
      <c r="K50" s="34">
        <v>15</v>
      </c>
      <c r="L50" s="35" t="s">
        <v>71</v>
      </c>
      <c r="M50" s="36" t="s">
        <v>123</v>
      </c>
      <c r="N50" s="37">
        <f>J37+J46+J41+J42+J43</f>
        <v>14.895036430508281</v>
      </c>
      <c r="O50" s="38" t="s">
        <v>124</v>
      </c>
      <c r="P50" s="39">
        <v>0</v>
      </c>
      <c r="Q50" s="39">
        <f t="shared" si="5"/>
        <v>0</v>
      </c>
      <c r="R50" s="40">
        <f>G60</f>
        <v>1302.9627929534613</v>
      </c>
      <c r="S50" s="40" t="s">
        <v>39</v>
      </c>
      <c r="T50" s="40">
        <f>I60</f>
        <v>1302.9627929674812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3457.9776565468005</v>
      </c>
      <c r="F51" s="258"/>
      <c r="G51" s="44" t="s">
        <v>125</v>
      </c>
      <c r="H51" s="33">
        <f t="shared" si="3"/>
        <v>3457.9776565468005</v>
      </c>
      <c r="I51" s="44" t="s">
        <v>126</v>
      </c>
      <c r="J51" s="33">
        <f t="shared" si="4"/>
        <v>2.5442079686140517</v>
      </c>
      <c r="K51" s="34">
        <v>16</v>
      </c>
      <c r="L51" s="45"/>
      <c r="M51" s="46" t="s">
        <v>127</v>
      </c>
      <c r="N51" s="47">
        <f>J37+J38+J39+J40+J51</f>
        <v>14.100715964371931</v>
      </c>
      <c r="O51" s="48" t="s">
        <v>128</v>
      </c>
      <c r="P51" s="39">
        <v>253.69413649556557</v>
      </c>
      <c r="Q51" s="39">
        <f t="shared" si="5"/>
        <v>253.69413649556557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6174.7046230394026</v>
      </c>
      <c r="F52" s="258"/>
      <c r="G52" s="44" t="s">
        <v>129</v>
      </c>
      <c r="H52" s="33">
        <f t="shared" si="3"/>
        <v>6174.7046230394026</v>
      </c>
      <c r="I52" s="44" t="s">
        <v>130</v>
      </c>
      <c r="J52" s="33">
        <f t="shared" si="4"/>
        <v>4.2061615298019692</v>
      </c>
      <c r="K52" s="34">
        <v>17</v>
      </c>
      <c r="L52" s="45"/>
      <c r="M52" s="46" t="s">
        <v>131</v>
      </c>
      <c r="N52" s="47">
        <f>J37+J38+J39+J49+J43</f>
        <v>14.473054207741875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14.473053363447491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14.10070180027639</v>
      </c>
      <c r="O54" s="56" t="s">
        <v>140</v>
      </c>
      <c r="P54" s="39">
        <v>1049.2686564578958</v>
      </c>
      <c r="Q54" s="39">
        <f t="shared" si="5"/>
        <v>1049.2686564578958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55817.702965617696</v>
      </c>
      <c r="K55" s="34">
        <v>20</v>
      </c>
      <c r="L55" s="35" t="s">
        <v>76</v>
      </c>
      <c r="M55" s="36" t="s">
        <v>142</v>
      </c>
      <c r="N55" s="37">
        <f>J37+J38+J39+J49+J50</f>
        <v>14.274530478364838</v>
      </c>
      <c r="O55" s="38" t="s">
        <v>143</v>
      </c>
      <c r="P55" s="39">
        <v>0</v>
      </c>
      <c r="Q55" s="39">
        <f t="shared" si="5"/>
        <v>0</v>
      </c>
      <c r="R55" s="40">
        <f>G61</f>
        <v>1113.1589587533022</v>
      </c>
      <c r="S55" s="40" t="s">
        <v>39</v>
      </c>
      <c r="T55" s="40">
        <f>I61</f>
        <v>1113.1589587533022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14.274529634070454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14.696512701131244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1124.419957405674</v>
      </c>
      <c r="H58" s="68" t="s">
        <v>39</v>
      </c>
      <c r="I58" s="69">
        <f>C36</f>
        <v>1124.4199575560815</v>
      </c>
      <c r="K58" s="34">
        <v>23</v>
      </c>
      <c r="L58" s="45"/>
      <c r="M58" s="46" t="s">
        <v>149</v>
      </c>
      <c r="N58" s="47">
        <f>J37+J46+J53+J44</f>
        <v>15.00049616003386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960.54507642427689</v>
      </c>
      <c r="H59" s="68" t="s">
        <v>39</v>
      </c>
      <c r="I59" s="69">
        <f t="shared" ref="I59:I60" si="6">C37</f>
        <v>960.54507653911719</v>
      </c>
      <c r="K59" s="34">
        <v>24</v>
      </c>
      <c r="L59" s="45"/>
      <c r="M59" s="46" t="s">
        <v>151</v>
      </c>
      <c r="N59" s="47">
        <f>J52+J53+J44</f>
        <v>14.206161529801969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1302.9627929534613</v>
      </c>
      <c r="H60" s="68" t="s">
        <v>39</v>
      </c>
      <c r="I60" s="69">
        <f t="shared" si="6"/>
        <v>1302.9627929674812</v>
      </c>
      <c r="K60" s="34">
        <v>25</v>
      </c>
      <c r="L60" s="53"/>
      <c r="M60" s="54" t="s">
        <v>153</v>
      </c>
      <c r="N60" s="55">
        <f>J52+J41+J42+J50</f>
        <v>13.902178070899353</v>
      </c>
      <c r="O60" s="56" t="s">
        <v>154</v>
      </c>
      <c r="P60" s="39">
        <v>1113.1589587533022</v>
      </c>
      <c r="Q60" s="71">
        <f t="shared" si="5"/>
        <v>1113.1589587533022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1113.1589587533022</v>
      </c>
      <c r="H61" s="74" t="s">
        <v>39</v>
      </c>
      <c r="I61" s="69">
        <f>C39</f>
        <v>1113.1589587533022</v>
      </c>
      <c r="K61" s="264" t="s">
        <v>155</v>
      </c>
      <c r="L61" s="264"/>
      <c r="M61" s="264"/>
      <c r="N61" s="76">
        <f>SUM(N36:N60)</f>
        <v>362.13670790308981</v>
      </c>
      <c r="U61" s="77" t="s">
        <v>156</v>
      </c>
      <c r="V61" s="78">
        <f>SUMPRODUCT($Q$36:$Q$60,V36:V60)</f>
        <v>1309.5854881586549</v>
      </c>
      <c r="W61" s="78">
        <f>SUMPRODUCT($Q$36:$Q$60,W36:W60)</f>
        <v>253.69413649556557</v>
      </c>
      <c r="X61" s="78">
        <f t="shared" ref="X61:AN61" si="7">SUMPRODUCT($Q$36:$Q$60,X36:X60)</f>
        <v>1029.0736821668618</v>
      </c>
      <c r="Y61" s="78">
        <f t="shared" si="7"/>
        <v>2114.6115202019396</v>
      </c>
      <c r="Z61" s="78">
        <f t="shared" si="7"/>
        <v>1378.1140939012396</v>
      </c>
      <c r="AA61" s="78">
        <f t="shared" si="7"/>
        <v>2162.4276152111979</v>
      </c>
      <c r="AB61" s="78">
        <f t="shared" si="7"/>
        <v>2386.475265334775</v>
      </c>
      <c r="AC61" s="78">
        <f t="shared" si="7"/>
        <v>1049.2686564578958</v>
      </c>
      <c r="AD61" s="78">
        <f t="shared" si="7"/>
        <v>0</v>
      </c>
      <c r="AE61" s="78">
        <f t="shared" si="7"/>
        <v>775.37954567129623</v>
      </c>
      <c r="AF61" s="78">
        <f t="shared" si="7"/>
        <v>0</v>
      </c>
      <c r="AG61" s="78">
        <f t="shared" si="7"/>
        <v>1309.5854881586549</v>
      </c>
      <c r="AH61" s="78">
        <f t="shared" si="7"/>
        <v>224.04765012357697</v>
      </c>
      <c r="AI61" s="78">
        <f t="shared" si="7"/>
        <v>736.4974263007</v>
      </c>
      <c r="AJ61" s="78">
        <f t="shared" si="7"/>
        <v>2073.704035177579</v>
      </c>
      <c r="AK61" s="78">
        <f t="shared" si="7"/>
        <v>1378.1140939012396</v>
      </c>
      <c r="AL61" s="78">
        <f t="shared" si="7"/>
        <v>2162.4276152111979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0.43652849605288496</v>
      </c>
      <c r="W64">
        <f t="shared" ref="W64:AN64" si="8">W61/W63</f>
        <v>0.16912942433037706</v>
      </c>
      <c r="X64">
        <f t="shared" si="8"/>
        <v>0.5145368410834309</v>
      </c>
      <c r="Y64">
        <f t="shared" si="8"/>
        <v>0.70487050673397988</v>
      </c>
      <c r="Z64">
        <f t="shared" si="8"/>
        <v>0.68905704695061976</v>
      </c>
      <c r="AA64">
        <f t="shared" si="8"/>
        <v>1.4416184101407985</v>
      </c>
      <c r="AB64">
        <f t="shared" si="8"/>
        <v>0.79549175511159165</v>
      </c>
      <c r="AC64">
        <f t="shared" si="8"/>
        <v>1.0492686564578957</v>
      </c>
      <c r="AD64">
        <f t="shared" si="8"/>
        <v>0</v>
      </c>
      <c r="AE64">
        <f t="shared" si="8"/>
        <v>0.62030363653703702</v>
      </c>
      <c r="AF64">
        <f t="shared" si="8"/>
        <v>0</v>
      </c>
      <c r="AG64">
        <f t="shared" si="8"/>
        <v>0.65479274407932742</v>
      </c>
      <c r="AH64">
        <f t="shared" si="8"/>
        <v>0.11202382506178848</v>
      </c>
      <c r="AI64">
        <f t="shared" si="8"/>
        <v>0.36824871315035002</v>
      </c>
      <c r="AJ64">
        <f t="shared" si="8"/>
        <v>0.92164623785670174</v>
      </c>
      <c r="AK64">
        <f t="shared" si="8"/>
        <v>0.55124563756049583</v>
      </c>
      <c r="AL64">
        <f t="shared" si="8"/>
        <v>1.4416184101407985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1309.5854881586549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253.69413649556557</v>
      </c>
      <c r="H67" s="6"/>
      <c r="U67" t="s">
        <v>162</v>
      </c>
      <c r="V67" s="82">
        <f>AA15*(1+0.17*(V61/AA16)^3.8)</f>
        <v>2.5182153200749857</v>
      </c>
      <c r="W67" s="82">
        <f t="shared" ref="W67:AN67" si="9">AB15*(1+0.17*(W61/AB16)^3.8)</f>
        <v>2.5004961600338604</v>
      </c>
      <c r="X67" s="82">
        <f t="shared" si="9"/>
        <v>2.5340229164357888</v>
      </c>
      <c r="Y67" s="82">
        <f t="shared" si="9"/>
        <v>3.9187701661273704</v>
      </c>
      <c r="Z67" s="82">
        <f t="shared" si="9"/>
        <v>2.603218753160859</v>
      </c>
      <c r="AA67" s="82">
        <f t="shared" si="9"/>
        <v>4.2061615298019692</v>
      </c>
      <c r="AB67" s="82">
        <f t="shared" si="9"/>
        <v>2.6781576701163736</v>
      </c>
      <c r="AC67" s="82">
        <f t="shared" si="9"/>
        <v>3.0102210705560779</v>
      </c>
      <c r="AD67" s="82">
        <f t="shared" si="9"/>
        <v>2.5</v>
      </c>
      <c r="AE67" s="82">
        <f t="shared" si="9"/>
        <v>2.5692285720234969</v>
      </c>
      <c r="AF67" s="82">
        <f t="shared" si="9"/>
        <v>2.5</v>
      </c>
      <c r="AG67" s="82">
        <f t="shared" si="9"/>
        <v>2.5850322344285392</v>
      </c>
      <c r="AH67" s="82">
        <f t="shared" si="9"/>
        <v>3.7501555463053902</v>
      </c>
      <c r="AI67" s="82">
        <f t="shared" si="9"/>
        <v>2.509543894588778</v>
      </c>
      <c r="AJ67" s="82">
        <f t="shared" si="9"/>
        <v>2.8116973411790402</v>
      </c>
      <c r="AK67" s="82">
        <f t="shared" si="9"/>
        <v>2.5442079686140517</v>
      </c>
      <c r="AL67" s="82">
        <f t="shared" si="9"/>
        <v>4.2061615298019692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1029.0736821668618</v>
      </c>
      <c r="H68" s="6"/>
    </row>
    <row r="69" spans="6:40" x14ac:dyDescent="0.3">
      <c r="F69" s="4" t="s">
        <v>45</v>
      </c>
      <c r="G69" s="4">
        <f>Y61</f>
        <v>2114.6115202019396</v>
      </c>
      <c r="H69" s="6"/>
    </row>
    <row r="70" spans="6:40" x14ac:dyDescent="0.3">
      <c r="F70" s="4" t="s">
        <v>46</v>
      </c>
      <c r="G70" s="4">
        <f>Z61</f>
        <v>1378.1140939012396</v>
      </c>
      <c r="U70" s="41" t="s">
        <v>65</v>
      </c>
      <c r="V70">
        <f t="shared" ref="V70:V94" si="10">SUMPRODUCT($V$67:$AN$67,V36:AN36)</f>
        <v>15.062423288689038</v>
      </c>
      <c r="X70">
        <v>15.000195603366421</v>
      </c>
    </row>
    <row r="71" spans="6:40" x14ac:dyDescent="0.3">
      <c r="F71" s="4" t="s">
        <v>47</v>
      </c>
      <c r="G71" s="4">
        <f>AA61</f>
        <v>2162.4276152111979</v>
      </c>
      <c r="U71" s="41" t="s">
        <v>70</v>
      </c>
      <c r="V71">
        <f t="shared" si="10"/>
        <v>14.169444442405807</v>
      </c>
      <c r="X71">
        <v>13.75090229828113</v>
      </c>
    </row>
    <row r="72" spans="6:40" x14ac:dyDescent="0.3">
      <c r="F72" s="4" t="s">
        <v>48</v>
      </c>
      <c r="G72" s="4">
        <f>AB61</f>
        <v>2386.475265334775</v>
      </c>
      <c r="U72" s="41" t="s">
        <v>75</v>
      </c>
      <c r="V72">
        <f t="shared" si="10"/>
        <v>14.54178268577575</v>
      </c>
      <c r="X72">
        <v>14.225219683523857</v>
      </c>
    </row>
    <row r="73" spans="6:40" x14ac:dyDescent="0.3">
      <c r="F73" s="4" t="s">
        <v>49</v>
      </c>
      <c r="G73" s="4">
        <f>AC61</f>
        <v>1049.2686564578958</v>
      </c>
      <c r="U73" s="41" t="s">
        <v>80</v>
      </c>
      <c r="V73">
        <f t="shared" si="10"/>
        <v>14.541781841481367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14.169448376361567</v>
      </c>
      <c r="X74">
        <v>13.805151472614</v>
      </c>
    </row>
    <row r="75" spans="6:40" x14ac:dyDescent="0.3">
      <c r="F75" s="4" t="s">
        <v>51</v>
      </c>
      <c r="G75" s="4">
        <f>AE61</f>
        <v>775.37954567129623</v>
      </c>
      <c r="U75" s="41" t="s">
        <v>88</v>
      </c>
      <c r="V75">
        <f t="shared" si="10"/>
        <v>14.541786619731511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14.541785775437127</v>
      </c>
      <c r="X76">
        <v>14.326575531725375</v>
      </c>
    </row>
    <row r="77" spans="6:40" x14ac:dyDescent="0.3">
      <c r="F77" s="4" t="s">
        <v>53</v>
      </c>
      <c r="G77" s="4">
        <f>AG61</f>
        <v>1309.5854881586549</v>
      </c>
      <c r="U77" s="41" t="s">
        <v>96</v>
      </c>
      <c r="V77">
        <f t="shared" si="10"/>
        <v>14.963768842497917</v>
      </c>
      <c r="X77">
        <v>13.750902037729439</v>
      </c>
    </row>
    <row r="78" spans="6:40" x14ac:dyDescent="0.3">
      <c r="F78" s="4" t="s">
        <v>54</v>
      </c>
      <c r="G78" s="4">
        <f>AH61</f>
        <v>224.04765012357697</v>
      </c>
      <c r="U78" s="41" t="s">
        <v>100</v>
      </c>
      <c r="V78">
        <f t="shared" si="10"/>
        <v>14.343258956398714</v>
      </c>
      <c r="X78">
        <v>13.750771910176033</v>
      </c>
    </row>
    <row r="79" spans="6:40" x14ac:dyDescent="0.3">
      <c r="F79" s="4" t="s">
        <v>55</v>
      </c>
      <c r="G79" s="4">
        <f>AI61</f>
        <v>736.4974263007</v>
      </c>
      <c r="U79" s="41" t="s">
        <v>104</v>
      </c>
      <c r="V79">
        <f t="shared" si="10"/>
        <v>14.34325811210433</v>
      </c>
      <c r="X79">
        <v>13.801434953032715</v>
      </c>
    </row>
    <row r="80" spans="6:40" x14ac:dyDescent="0.3">
      <c r="F80" s="4" t="s">
        <v>56</v>
      </c>
      <c r="G80" s="4">
        <f>AJ61</f>
        <v>2073.704035177579</v>
      </c>
      <c r="U80" s="41" t="s">
        <v>108</v>
      </c>
      <c r="V80">
        <f t="shared" si="10"/>
        <v>14.343262890354474</v>
      </c>
      <c r="X80">
        <v>13.808577453496937</v>
      </c>
    </row>
    <row r="81" spans="6:24" x14ac:dyDescent="0.3">
      <c r="F81" s="4" t="s">
        <v>57</v>
      </c>
      <c r="G81" s="4">
        <f>AK61</f>
        <v>1378.1140939012396</v>
      </c>
      <c r="U81" s="41" t="s">
        <v>112</v>
      </c>
      <c r="V81">
        <f t="shared" si="10"/>
        <v>14.34326204606009</v>
      </c>
      <c r="X81">
        <v>13.855684127365585</v>
      </c>
    </row>
    <row r="82" spans="6:24" x14ac:dyDescent="0.3">
      <c r="F82" s="4" t="s">
        <v>58</v>
      </c>
      <c r="G82" s="4">
        <f>AL61</f>
        <v>2162.4276152111979</v>
      </c>
      <c r="U82" s="41" t="s">
        <v>116</v>
      </c>
      <c r="V82">
        <f t="shared" si="10"/>
        <v>14.76524511312088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15.069228572023498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14.895036430508281</v>
      </c>
      <c r="X84">
        <v>13.696318465991869</v>
      </c>
    </row>
    <row r="85" spans="6:24" x14ac:dyDescent="0.3">
      <c r="U85" s="41" t="s">
        <v>128</v>
      </c>
      <c r="V85">
        <f t="shared" si="10"/>
        <v>14.100715964371931</v>
      </c>
      <c r="X85">
        <v>13.75056790087643</v>
      </c>
    </row>
    <row r="86" spans="6:24" x14ac:dyDescent="0.3">
      <c r="U86" s="41" t="s">
        <v>132</v>
      </c>
      <c r="V86">
        <f t="shared" si="10"/>
        <v>14.473054207741875</v>
      </c>
      <c r="X86">
        <v>14.224885286119157</v>
      </c>
    </row>
    <row r="87" spans="6:24" x14ac:dyDescent="0.3">
      <c r="U87" s="41" t="s">
        <v>136</v>
      </c>
      <c r="V87">
        <f t="shared" si="10"/>
        <v>14.473053363447491</v>
      </c>
      <c r="X87">
        <v>14.271991959987805</v>
      </c>
    </row>
    <row r="88" spans="6:24" x14ac:dyDescent="0.3">
      <c r="U88" s="41" t="s">
        <v>140</v>
      </c>
      <c r="V88">
        <f t="shared" si="10"/>
        <v>14.10070180027639</v>
      </c>
      <c r="X88">
        <v>11.68222407686552</v>
      </c>
    </row>
    <row r="89" spans="6:24" x14ac:dyDescent="0.3">
      <c r="U89" s="41" t="s">
        <v>143</v>
      </c>
      <c r="V89">
        <f t="shared" si="10"/>
        <v>14.274530478364838</v>
      </c>
      <c r="X89">
        <v>13.753993881759367</v>
      </c>
    </row>
    <row r="90" spans="6:24" x14ac:dyDescent="0.3">
      <c r="U90" s="41" t="s">
        <v>145</v>
      </c>
      <c r="V90">
        <f t="shared" si="10"/>
        <v>14.274529634070454</v>
      </c>
      <c r="X90">
        <v>13.801100555628015</v>
      </c>
    </row>
    <row r="91" spans="6:24" x14ac:dyDescent="0.3">
      <c r="U91" s="41" t="s">
        <v>148</v>
      </c>
      <c r="V91">
        <f t="shared" si="10"/>
        <v>14.696512701131244</v>
      </c>
      <c r="X91">
        <v>13.225427061632079</v>
      </c>
    </row>
    <row r="92" spans="6:24" x14ac:dyDescent="0.3">
      <c r="U92" s="41" t="s">
        <v>150</v>
      </c>
      <c r="V92">
        <f t="shared" si="10"/>
        <v>15.00049616003386</v>
      </c>
      <c r="X92">
        <v>15.239521451121469</v>
      </c>
    </row>
    <row r="93" spans="6:24" x14ac:dyDescent="0.3">
      <c r="U93" s="41" t="s">
        <v>152</v>
      </c>
      <c r="V93">
        <f t="shared" si="10"/>
        <v>14.206161529801969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13.902178070899351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2.5182153200749857</v>
      </c>
      <c r="K97" s="4" t="s">
        <v>61</v>
      </c>
      <c r="L97" s="76">
        <f>MIN(N36:N43)</f>
        <v>14.169444442405807</v>
      </c>
      <c r="M97" s="135" t="s">
        <v>11</v>
      </c>
      <c r="N97" s="4">
        <v>15</v>
      </c>
      <c r="O97" s="4">
        <v>99999</v>
      </c>
      <c r="P97" s="76">
        <f>L97</f>
        <v>14.169444442405807</v>
      </c>
      <c r="Q97" s="76">
        <f>L98</f>
        <v>14.34325811210433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2.5004961600338604</v>
      </c>
      <c r="K98" s="4" t="s">
        <v>66</v>
      </c>
      <c r="L98" s="76">
        <f>MIN(N44:N49)</f>
        <v>14.34325811210433</v>
      </c>
      <c r="M98" s="135" t="s">
        <v>12</v>
      </c>
      <c r="N98" s="4">
        <v>99999</v>
      </c>
      <c r="O98" s="4">
        <v>15</v>
      </c>
      <c r="P98" s="76">
        <f>L99</f>
        <v>14.10070180027639</v>
      </c>
      <c r="Q98" s="76">
        <f>L100</f>
        <v>13.902178070899353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2.5340229164357888</v>
      </c>
      <c r="K99" s="4" t="s">
        <v>71</v>
      </c>
      <c r="L99" s="76">
        <f>MIN(N50:N54)</f>
        <v>14.10070180027639</v>
      </c>
      <c r="M99" s="135" t="s">
        <v>13</v>
      </c>
      <c r="N99" s="76">
        <f>L101</f>
        <v>14.963768842497917</v>
      </c>
      <c r="O99" s="76">
        <f>L102</f>
        <v>14.10070180027639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3.9187701661273704</v>
      </c>
      <c r="K100" s="4" t="s">
        <v>76</v>
      </c>
      <c r="L100" s="76">
        <f>MIN(N55:N60)</f>
        <v>13.902178070899353</v>
      </c>
      <c r="M100" s="135" t="s">
        <v>14</v>
      </c>
      <c r="N100" s="76">
        <f>L104</f>
        <v>14.76524511312088</v>
      </c>
      <c r="O100" s="76">
        <f>L105</f>
        <v>13.902178070899351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2.603218753160859</v>
      </c>
      <c r="K101" s="4" t="s">
        <v>252</v>
      </c>
      <c r="L101" s="76">
        <f>J104+J103+J102+J107+J106</f>
        <v>14.963768842497917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4.2061615298019692</v>
      </c>
      <c r="K102" s="4" t="s">
        <v>253</v>
      </c>
      <c r="L102" s="76">
        <f>J104+J103+J102+J113</f>
        <v>14.10070180027639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2.6781576701163736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3.0102210705560779</v>
      </c>
      <c r="K104" s="4" t="s">
        <v>255</v>
      </c>
      <c r="L104" s="76">
        <f>J111+J103+J102+J107+J106</f>
        <v>14.76524511312088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13.902178070899351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2.5692285720234969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2.5850322344285392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3.7501555463053902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2.509543894588778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2.8116973411790402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2.5442079686140517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4.2061615298019692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2024-01-07T17:35:16Z</dcterms:modified>
</cp:coreProperties>
</file>