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25\"/>
    </mc:Choice>
  </mc:AlternateContent>
  <xr:revisionPtr revIDLastSave="0" documentId="13_ncr:1_{BAA0CB71-3B72-4A6F-A790-78424942AE25}" xr6:coauthVersionLast="47" xr6:coauthVersionMax="47" xr10:uidLastSave="{00000000-0000-0000-0000-000000000000}"/>
  <bookViews>
    <workbookView xWindow="612" yWindow="468" windowWidth="12108" windowHeight="11424" firstSheet="3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J8" i="5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100" i="7"/>
  <c r="Q98" i="7" s="1"/>
  <c r="L98" i="7"/>
  <c r="Q97" i="7" s="1"/>
  <c r="L97" i="7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H16" i="5" l="1"/>
  <c r="BI16" i="5" s="1"/>
  <c r="BE19" i="5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7" i="4" l="1"/>
  <c r="T88" i="4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T91" i="4"/>
  <c r="T92" i="4" s="1"/>
  <c r="S91" i="4" l="1"/>
  <c r="S92" i="4" s="1"/>
  <c r="J38" i="5"/>
  <c r="K38" i="5" s="1"/>
  <c r="R37" i="5"/>
  <c r="O37" i="5"/>
  <c r="O41" i="5" s="1"/>
  <c r="O42" i="5" s="1"/>
  <c r="O50" i="5" s="1"/>
  <c r="P37" i="5"/>
  <c r="T37" i="5" s="1"/>
  <c r="U37" i="5" s="1"/>
  <c r="P38" i="5"/>
  <c r="O38" i="5"/>
  <c r="T38" i="5" s="1"/>
  <c r="U38" i="5" s="1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9" i="5" l="1"/>
  <c r="U39" i="5" s="1"/>
  <c r="AB41" i="5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G27" i="7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H28" i="7" s="1"/>
  <c r="BD159" i="5"/>
  <c r="BC146" i="5"/>
  <c r="BC135" i="5"/>
  <c r="G26" i="7" s="1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H27" i="7" s="1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I27" i="7" s="1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G25" i="7" s="1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H26" i="7" s="1"/>
  <c r="BD157" i="5"/>
  <c r="BC148" i="5"/>
  <c r="BC159" i="5"/>
  <c r="BC137" i="5"/>
  <c r="G28" i="7" s="1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I28" i="7" s="1"/>
  <c r="BE148" i="5"/>
  <c r="BE159" i="5"/>
  <c r="AK122" i="5"/>
  <c r="AJ63" i="5"/>
  <c r="AJ64" i="5" s="1"/>
  <c r="BD145" i="5"/>
  <c r="BD156" i="5"/>
  <c r="BD134" i="5"/>
  <c r="H25" i="7" s="1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F25" i="7" s="1"/>
  <c r="BB156" i="5"/>
  <c r="BF63" i="5"/>
  <c r="BF64" i="5" s="1"/>
  <c r="AL122" i="5"/>
  <c r="AK63" i="5"/>
  <c r="AK64" i="5" s="1"/>
  <c r="BE146" i="5"/>
  <c r="BE157" i="5"/>
  <c r="BE135" i="5"/>
  <c r="I26" i="7" s="1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F27" i="7" s="1"/>
  <c r="BB147" i="5"/>
  <c r="BB158" i="5"/>
  <c r="BD63" i="5"/>
  <c r="BD64" i="5" s="1"/>
  <c r="BE156" i="5"/>
  <c r="BE134" i="5"/>
  <c r="I25" i="7" s="1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F26" i="7" s="1"/>
  <c r="BB146" i="5"/>
  <c r="O72" i="5"/>
  <c r="O69" i="5"/>
  <c r="O71" i="5"/>
  <c r="O70" i="5"/>
  <c r="BB159" i="5"/>
  <c r="BB137" i="5"/>
  <c r="F28" i="7" s="1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6" i="5" s="1"/>
  <c r="R97" i="5" s="1"/>
  <c r="R93" i="5"/>
  <c r="P92" i="5"/>
  <c r="R92" i="5"/>
  <c r="Q91" i="5"/>
  <c r="P94" i="5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H104" i="5"/>
  <c r="E96" i="5"/>
  <c r="E97" i="5" s="1"/>
  <c r="J91" i="5"/>
  <c r="K91" i="5" s="1"/>
  <c r="T94" i="5" l="1"/>
  <c r="U94" i="5" s="1"/>
  <c r="Q105" i="5" s="1"/>
  <c r="P96" i="5"/>
  <c r="P97" i="5" s="1"/>
  <c r="T93" i="5"/>
  <c r="U93" i="5" s="1"/>
  <c r="O104" i="5" s="1"/>
  <c r="T91" i="5"/>
  <c r="U91" i="5" s="1"/>
  <c r="O102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<sst xmlns="http://schemas.openxmlformats.org/spreadsheetml/2006/main" count="2044" uniqueCount="259">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</sst>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3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14.169444442405807</v>
      </c>
      <c r="L28" s="147">
        <v>14.34325811210433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14.10070180027639</v>
      </c>
      <c r="L29" s="147">
        <v>13.902178070899353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14.963768842497917</v>
      </c>
      <c r="J30" s="4">
        <v>14.10070180027639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14.76524511312088</v>
      </c>
      <c r="J31" s="4">
        <v>13.902178070899351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14.42228631739922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2.7507653117800497E-11</v>
      </c>
      <c r="V44" s="215">
        <f t="shared" si="1"/>
        <v>1.9900956872477869E-11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3.1262938325339893E-11</v>
      </c>
      <c r="V45" s="215">
        <f t="shared" si="1"/>
        <v>4.5233175198497413E-11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6.2570680266722532E-12</v>
      </c>
      <c r="T46" s="215">
        <f t="shared" si="1"/>
        <v>3.1262938325339893E-11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9.0624390112126074E-12</v>
      </c>
      <c r="T47" s="215">
        <f t="shared" si="1"/>
        <v>4.5233175198497574E-11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2.7507653117800497E-11</v>
      </c>
      <c r="V53" s="216">
        <f t="shared" si="2"/>
        <v>1.9900956872477869E-11</v>
      </c>
      <c r="W53" s="165">
        <f>N40</f>
        <v>2050</v>
      </c>
      <c r="X53" s="165">
        <f>SUM(S53:V53)</f>
        <v>5.3256517270147874E-11</v>
      </c>
      <c r="Y53" s="129">
        <f>W53/X53</f>
        <v>38492941429144.039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3.1262938325339893E-11</v>
      </c>
      <c r="V54" s="216">
        <f t="shared" si="2"/>
        <v>4.5233175198497413E-11</v>
      </c>
      <c r="W54" s="165">
        <f>N41</f>
        <v>2050</v>
      </c>
      <c r="X54" s="165">
        <f>SUM(S54:V54)</f>
        <v>8.234402080370682E-11</v>
      </c>
      <c r="Y54" s="129">
        <f>W54/X54</f>
        <v>24895553799672.078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6.2570680266722532E-12</v>
      </c>
      <c r="T55" s="216">
        <f t="shared" si="2"/>
        <v>3.1262938325339893E-11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4.3367913631881653E-11</v>
      </c>
      <c r="Y55" s="129">
        <f>W55/X55</f>
        <v>24303682417066.023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9.0624390112126074E-12</v>
      </c>
      <c r="T56" s="216">
        <f t="shared" si="2"/>
        <v>4.5233175198497574E-11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6.0143521489579688E-11</v>
      </c>
      <c r="Y56" s="129">
        <f>W56/X56</f>
        <v>18422599351652.02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2.1167414317754365E-11</v>
      </c>
      <c r="T58" s="165">
        <f>SUM(T53:T56)</f>
        <v>8.2344020803706976E-11</v>
      </c>
      <c r="U58" s="165">
        <f>SUM(U53:U56)</f>
        <v>6.4618498723009885E-11</v>
      </c>
      <c r="V58" s="165">
        <f>SUM(V53:V56)</f>
        <v>7.0982039350844784E-11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96846972862459.797</v>
      </c>
      <c r="T59" s="120">
        <f>T57/T58</f>
        <v>24895553799672.031</v>
      </c>
      <c r="U59" s="120">
        <f>U57/U58</f>
        <v>16311118655325.291</v>
      </c>
      <c r="V59" s="120">
        <f>V57/V58</f>
        <v>15609582510351.096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566.35211763570317</v>
      </c>
      <c r="T64" s="216">
        <f t="shared" si="3"/>
        <v>0</v>
      </c>
      <c r="U64" s="216">
        <f t="shared" si="3"/>
        <v>448.6805939339726</v>
      </c>
      <c r="V64" s="216">
        <f t="shared" si="3"/>
        <v>310.64562833588201</v>
      </c>
      <c r="W64" s="165">
        <f>W53</f>
        <v>2050</v>
      </c>
      <c r="X64" s="165">
        <f>SUM(S64:V64)</f>
        <v>1325.6783399055578</v>
      </c>
      <c r="Y64" s="129">
        <f>W64/X64</f>
        <v>1.5463781358500912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145.58689030148503</v>
      </c>
      <c r="U65" s="216">
        <f t="shared" si="3"/>
        <v>509.93349653873554</v>
      </c>
      <c r="V65" s="216">
        <f t="shared" si="3"/>
        <v>706.07098046611213</v>
      </c>
      <c r="W65" s="165">
        <f>W54</f>
        <v>2050</v>
      </c>
      <c r="X65" s="165">
        <f>SUM(S65:V65)</f>
        <v>1361.5913673063328</v>
      </c>
      <c r="Y65" s="129">
        <f>W65/X65</f>
        <v>1.5055912142389398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605.97809737769262</v>
      </c>
      <c r="T66" s="216">
        <f t="shared" si="3"/>
        <v>778.30816301432799</v>
      </c>
      <c r="U66" s="216">
        <f t="shared" si="3"/>
        <v>95.385909527292085</v>
      </c>
      <c r="V66" s="216">
        <f t="shared" si="3"/>
        <v>0</v>
      </c>
      <c r="W66" s="165">
        <f>W55</f>
        <v>1054</v>
      </c>
      <c r="X66" s="165">
        <f>SUM(S66:V66)</f>
        <v>1479.6721699193129</v>
      </c>
      <c r="Y66" s="129">
        <f>W66/X66</f>
        <v>0.71231994588198211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877.66978498660444</v>
      </c>
      <c r="T67" s="216">
        <f t="shared" si="3"/>
        <v>1126.1049466841869</v>
      </c>
      <c r="U67" s="216">
        <f t="shared" si="3"/>
        <v>0</v>
      </c>
      <c r="V67" s="216">
        <f t="shared" si="3"/>
        <v>91.283391198005901</v>
      </c>
      <c r="W67" s="165">
        <f>W56</f>
        <v>1108</v>
      </c>
      <c r="X67" s="165">
        <f>SUM(S67:V67)</f>
        <v>2095.0581228687975</v>
      </c>
      <c r="Y67" s="129">
        <f>W67/X67</f>
        <v>0.52886360903572327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2050.0000000000005</v>
      </c>
      <c r="T69" s="165">
        <f>SUM(T64:T67)</f>
        <v>2050</v>
      </c>
      <c r="U69" s="165">
        <f>SUM(U64:U67)</f>
        <v>1054.0000000000002</v>
      </c>
      <c r="V69" s="165">
        <f>SUM(V64:V67)</f>
        <v>1108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0.99999999999999978</v>
      </c>
      <c r="T70" s="120">
        <f>T68/T69</f>
        <v>1</v>
      </c>
      <c r="U70" s="120">
        <f>U68/U69</f>
        <v>0.99999999999999978</v>
      </c>
      <c r="V70" s="120">
        <f>V68/V69</f>
        <v>1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875.79453190425022</v>
      </c>
      <c r="T75" s="216">
        <f t="shared" si="4"/>
        <v>0</v>
      </c>
      <c r="U75" s="216">
        <f t="shared" si="4"/>
        <v>693.82986043972835</v>
      </c>
      <c r="V75" s="216">
        <f t="shared" si="4"/>
        <v>480.37560765602149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219.19434294628417</v>
      </c>
      <c r="U76" s="216">
        <f t="shared" si="4"/>
        <v>767.75139223486303</v>
      </c>
      <c r="V76" s="216">
        <f t="shared" si="4"/>
        <v>1063.0542648188525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431.65028552974451</v>
      </c>
      <c r="T77" s="216">
        <f t="shared" si="4"/>
        <v>554.40442855787103</v>
      </c>
      <c r="U77" s="216">
        <f t="shared" si="4"/>
        <v>67.945285912384335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464.16761002962289</v>
      </c>
      <c r="T78" s="216">
        <f t="shared" si="4"/>
        <v>595.55592625637985</v>
      </c>
      <c r="U78" s="216">
        <f t="shared" si="4"/>
        <v>0</v>
      </c>
      <c r="V78" s="216">
        <f t="shared" si="4"/>
        <v>48.276463713997174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1771.6124274636177</v>
      </c>
      <c r="T80" s="165">
        <f>SUM(T75:T78)</f>
        <v>1369.1546977605349</v>
      </c>
      <c r="U80" s="165">
        <f>SUM(U75:U78)</f>
        <v>1529.5265385869757</v>
      </c>
      <c r="V80" s="165">
        <f>SUM(V75:V78)</f>
        <v>1591.7063361888711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1.1571379655170653</v>
      </c>
      <c r="T81" s="120">
        <f>T79/T80</f>
        <v>1.4972741965192782</v>
      </c>
      <c r="U81" s="120">
        <f>U79/U80</f>
        <v>0.68910213285590849</v>
      </c>
      <c r="V81" s="120">
        <f>V79/V80</f>
        <v>0.69610830516196753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1013.4151028586546</v>
      </c>
      <c r="T86" s="131">
        <f t="shared" si="5"/>
        <v>0</v>
      </c>
      <c r="U86" s="131">
        <f t="shared" si="5"/>
        <v>478.11963666813415</v>
      </c>
      <c r="V86" s="131">
        <f t="shared" si="5"/>
        <v>334.39345008658341</v>
      </c>
      <c r="W86" s="165">
        <f>W75</f>
        <v>2050</v>
      </c>
      <c r="X86" s="165">
        <f>SUM(S86:V86)</f>
        <v>1825.9281896133721</v>
      </c>
      <c r="Y86" s="129">
        <f>W86/X86</f>
        <v>1.1227166608529515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328.19403371646871</v>
      </c>
      <c r="U87" s="131">
        <f t="shared" si="5"/>
        <v>529.05912189213734</v>
      </c>
      <c r="V87" s="131">
        <f t="shared" si="5"/>
        <v>740.00090257825286</v>
      </c>
      <c r="W87" s="165">
        <f>W76</f>
        <v>2050</v>
      </c>
      <c r="X87" s="165">
        <f>SUM(S87:V87)</f>
        <v>1597.2540581868589</v>
      </c>
      <c r="Y87" s="129">
        <f>W87/X87</f>
        <v>1.2834526789852585</v>
      </c>
    </row>
    <row r="88" spans="17:25" ht="15.6" x14ac:dyDescent="0.3">
      <c r="Q88" s="128"/>
      <c r="R88" s="131">
        <v>3</v>
      </c>
      <c r="S88" s="131">
        <f t="shared" si="5"/>
        <v>499.47893321274887</v>
      </c>
      <c r="T88" s="131">
        <f t="shared" si="5"/>
        <v>830.09544531571589</v>
      </c>
      <c r="U88" s="131">
        <f t="shared" si="5"/>
        <v>46.82124143972856</v>
      </c>
      <c r="V88" s="131">
        <f t="shared" si="5"/>
        <v>0</v>
      </c>
      <c r="W88" s="165">
        <f>W77</f>
        <v>1054</v>
      </c>
      <c r="X88" s="165">
        <f>SUM(S88:V88)</f>
        <v>1376.3956199681934</v>
      </c>
      <c r="Y88" s="129">
        <f>W88/X88</f>
        <v>0.76576820262211853</v>
      </c>
    </row>
    <row r="89" spans="17:25" ht="15.6" x14ac:dyDescent="0.3">
      <c r="Q89" s="128"/>
      <c r="R89" s="131">
        <v>4</v>
      </c>
      <c r="S89" s="131">
        <f t="shared" si="5"/>
        <v>537.10596392859634</v>
      </c>
      <c r="T89" s="131">
        <f t="shared" si="5"/>
        <v>891.71052096781557</v>
      </c>
      <c r="U89" s="131">
        <f t="shared" si="5"/>
        <v>0</v>
      </c>
      <c r="V89" s="131">
        <f t="shared" si="5"/>
        <v>33.605647335163795</v>
      </c>
      <c r="W89" s="165">
        <f>W78</f>
        <v>1108</v>
      </c>
      <c r="X89" s="165">
        <f>SUM(S89:V89)</f>
        <v>1462.4221322315759</v>
      </c>
      <c r="Y89" s="129">
        <f>W89/X89</f>
        <v>0.75764717695379291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1108.0000000000002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0.99999999999999978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1137.7780203394191</v>
      </c>
      <c r="T97" s="131">
        <f t="shared" si="6"/>
        <v>0</v>
      </c>
      <c r="U97" s="131">
        <f t="shared" si="6"/>
        <v>536.79288196827395</v>
      </c>
      <c r="V97" s="131">
        <f t="shared" si="6"/>
        <v>375.42909769230704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421.22151180038003</v>
      </c>
      <c r="U98" s="131">
        <f t="shared" si="6"/>
        <v>679.02234733405214</v>
      </c>
      <c r="V98" s="131">
        <f t="shared" si="6"/>
        <v>949.75614086556789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382.4850849339399</v>
      </c>
      <c r="T99" s="131">
        <f t="shared" si="6"/>
        <v>635.66069716422282</v>
      </c>
      <c r="U99" s="131">
        <f t="shared" si="6"/>
        <v>35.854217901837195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406.93681729554675</v>
      </c>
      <c r="T100" s="131">
        <f t="shared" si="6"/>
        <v>675.60195887126144</v>
      </c>
      <c r="U100" s="131">
        <f t="shared" si="6"/>
        <v>0</v>
      </c>
      <c r="V100" s="131">
        <f t="shared" si="6"/>
        <v>25.461223833191603</v>
      </c>
      <c r="W100" s="165">
        <f>W89</f>
        <v>1108</v>
      </c>
      <c r="X100" s="165">
        <f>SUM(S100:V100)</f>
        <v>1107.9999999999998</v>
      </c>
      <c r="Y100" s="129">
        <f>W100/X100</f>
        <v>1.0000000000000002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1927.1999225689058</v>
      </c>
      <c r="T102" s="165">
        <f>SUM(T97:T100)</f>
        <v>1732.4841678358644</v>
      </c>
      <c r="U102" s="165">
        <f>SUM(U97:U100)</f>
        <v>1251.6694472041634</v>
      </c>
      <c r="V102" s="165">
        <f>SUM(V97:V100)</f>
        <v>1350.6464623910665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1.0637194283753422</v>
      </c>
      <c r="T103" s="120">
        <f>T101/T102</f>
        <v>1.1832719963962275</v>
      </c>
      <c r="U103" s="120">
        <f>U101/U102</f>
        <v>0.84207535971602177</v>
      </c>
      <c r="V103" s="120">
        <f>V101/V102</f>
        <v>0.8203479080961672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1210.2765854134752</v>
      </c>
      <c r="T108" s="131">
        <f t="shared" ref="T108:V108" si="7">T97*T$103</f>
        <v>0</v>
      </c>
      <c r="U108" s="131">
        <f t="shared" si="7"/>
        <v>452.0200591764343</v>
      </c>
      <c r="V108" s="131">
        <f t="shared" si="7"/>
        <v>307.98247493031568</v>
      </c>
      <c r="W108" s="165">
        <f>W97</f>
        <v>2050</v>
      </c>
      <c r="X108" s="165">
        <f>SUM(S108:V108)</f>
        <v>1970.2791195202253</v>
      </c>
      <c r="Y108" s="129">
        <f>W108/X108</f>
        <v>1.0404617192000629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498.41961919307278</v>
      </c>
      <c r="U109" s="131">
        <f t="shared" si="8"/>
        <v>571.78798738653938</v>
      </c>
      <c r="V109" s="131">
        <f t="shared" si="8"/>
        <v>779.13046336055731</v>
      </c>
      <c r="W109" s="165">
        <f>W98</f>
        <v>2050</v>
      </c>
      <c r="X109" s="165">
        <f>SUM(S109:V109)</f>
        <v>1849.3380699401696</v>
      </c>
      <c r="Y109" s="129">
        <f>W109/X109</f>
        <v>1.1085047311367586</v>
      </c>
    </row>
    <row r="110" spans="17:25" ht="15.6" x14ac:dyDescent="0.3">
      <c r="Q110" s="70"/>
      <c r="R110" s="131">
        <v>3</v>
      </c>
      <c r="S110" s="131">
        <f t="shared" ref="S110:V110" si="9">S99*S$103</f>
        <v>406.85681590802477</v>
      </c>
      <c r="T110" s="131">
        <f t="shared" si="9"/>
        <v>752.15950216412773</v>
      </c>
      <c r="U110" s="131">
        <f t="shared" si="9"/>
        <v>30.191953437026182</v>
      </c>
      <c r="V110" s="131">
        <f t="shared" si="9"/>
        <v>0</v>
      </c>
      <c r="W110" s="165">
        <f>W99</f>
        <v>1054</v>
      </c>
      <c r="X110" s="165">
        <f>SUM(S110:V110)</f>
        <v>1189.2082715091785</v>
      </c>
      <c r="Y110" s="129">
        <f>W110/X110</f>
        <v>0.8863039597449226</v>
      </c>
    </row>
    <row r="111" spans="17:25" ht="15.6" x14ac:dyDescent="0.3">
      <c r="Q111" s="70"/>
      <c r="R111" s="131">
        <v>4</v>
      </c>
      <c r="S111" s="131">
        <f t="shared" ref="S111:V111" si="10">S100*S$103</f>
        <v>432.86659867850005</v>
      </c>
      <c r="T111" s="131">
        <f t="shared" si="10"/>
        <v>799.42087864279949</v>
      </c>
      <c r="U111" s="131">
        <f t="shared" si="10"/>
        <v>0</v>
      </c>
      <c r="V111" s="131">
        <f t="shared" si="10"/>
        <v>20.887061709127007</v>
      </c>
      <c r="W111" s="165">
        <f>W100</f>
        <v>1108</v>
      </c>
      <c r="X111" s="165">
        <f>SUM(S111:V111)</f>
        <v>1253.1745390304266</v>
      </c>
      <c r="Y111" s="129">
        <f>W111/X111</f>
        <v>0.8841545734381524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1053.9999999999998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1.0000000000000002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14.42228631739922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2.7507653117800497E-11</v>
      </c>
      <c r="H7" s="132">
        <f>'Trip Length Frequency'!V44</f>
        <v>1.9900956872477869E-11</v>
      </c>
      <c r="I7" s="120">
        <f>SUMPRODUCT(E18:H18,E7:H7)</f>
        <v>6.3031536524599694E-8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2.7507653117800497E-11</v>
      </c>
      <c r="R7" s="132">
        <f t="shared" si="0"/>
        <v>1.9900956872477869E-11</v>
      </c>
      <c r="S7" s="120">
        <f>SUMPRODUCT(O18:R18,O7:R7)</f>
        <v>9.544537145677844E-8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2.7507653117800497E-11</v>
      </c>
      <c r="AB7" s="132">
        <f t="shared" si="1"/>
        <v>1.9900956872477869E-11</v>
      </c>
      <c r="AC7" s="120">
        <f>SUMPRODUCT(Y18:AB18,Y7:AB7)</f>
        <v>9.544537145677844E-8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2.7507653117800497E-11</v>
      </c>
      <c r="AL7" s="132">
        <f t="shared" si="2"/>
        <v>1.9900956872477869E-11</v>
      </c>
      <c r="AM7" s="120">
        <f>SUMPRODUCT(AI18:AL18,AI7:AL7)</f>
        <v>1.0813357003788488E-7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2.7507653117800497E-11</v>
      </c>
      <c r="AV7" s="132">
        <f t="shared" si="3"/>
        <v>1.9900956872477869E-11</v>
      </c>
      <c r="AW7" s="120">
        <f>SUMPRODUCT(AS18:AV18,AS7:AV7)</f>
        <v>1.1520416615687521E-7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2.7507653117800497E-11</v>
      </c>
      <c r="BF7" s="132">
        <f t="shared" si="4"/>
        <v>1.9900956872477869E-11</v>
      </c>
      <c r="BG7" s="120">
        <f>SUMPRODUCT(BC18:BF18,BC7:BF7)</f>
        <v>1.228083561591187E-7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2.7507653117800497E-11</v>
      </c>
      <c r="BP7" s="132">
        <f t="shared" si="5"/>
        <v>1.9900956872477869E-11</v>
      </c>
      <c r="BQ7" s="120">
        <f>SUMPRODUCT(BM18:BP18,BM7:BP7)</f>
        <v>1.3891426251697165E-7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3.1262938325339893E-11</v>
      </c>
      <c r="H8" s="132">
        <f>'Trip Length Frequency'!V45</f>
        <v>4.5233175198497413E-11</v>
      </c>
      <c r="I8" s="120">
        <f>SUMPRODUCT(E18:H18,E8:H8)</f>
        <v>9.5057705038575871E-8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3.1262938325339893E-11</v>
      </c>
      <c r="R8" s="132">
        <f t="shared" si="0"/>
        <v>4.5233175198497413E-11</v>
      </c>
      <c r="S8" s="120">
        <f>SUMPRODUCT(O18:R18,O8:R8)</f>
        <v>1.4903598536717699E-7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3.1262938325339893E-11</v>
      </c>
      <c r="AB8" s="132">
        <f t="shared" si="1"/>
        <v>4.5233175198497413E-11</v>
      </c>
      <c r="AC8" s="120">
        <f>SUMPRODUCT(Y18:AB18,Y8:AB8)</f>
        <v>1.4903598536717699E-7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3.1262938325339893E-11</v>
      </c>
      <c r="AL8" s="132">
        <f t="shared" si="2"/>
        <v>4.5233175198497413E-11</v>
      </c>
      <c r="AM8" s="120">
        <f>SUMPRODUCT(AI18:AL18,AI8:AL8)</f>
        <v>1.6890438279122284E-7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3.1262938325339893E-11</v>
      </c>
      <c r="AV8" s="132">
        <f t="shared" si="3"/>
        <v>4.5233175198497413E-11</v>
      </c>
      <c r="AW8" s="120">
        <f>SUMPRODUCT(AS18:AV18,AS8:AV8)</f>
        <v>1.7997718961353889E-7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3.1262938325339893E-11</v>
      </c>
      <c r="BF8" s="132">
        <f t="shared" si="4"/>
        <v>4.5233175198497413E-11</v>
      </c>
      <c r="BG8" s="120">
        <f>SUMPRODUCT(BC18:BF18,BC8:BF8)</f>
        <v>1.9188632668795711E-7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3.1262938325339893E-11</v>
      </c>
      <c r="BP8" s="132">
        <f t="shared" si="5"/>
        <v>4.5233175198497413E-11</v>
      </c>
      <c r="BQ8" s="120">
        <f>SUMPRODUCT(BM18:BP18,BM8:BP8)</f>
        <v>2.1708395681475224E-7</v>
      </c>
      <c r="BS8" s="129"/>
    </row>
    <row r="9" spans="2:71" x14ac:dyDescent="0.3">
      <c r="C9" s="128"/>
      <c r="D9" s="4" t="s">
        <v>13</v>
      </c>
      <c r="E9" s="132">
        <f>'Trip Length Frequency'!S46</f>
        <v>6.2570680266722532E-12</v>
      </c>
      <c r="F9" s="132">
        <f>'Trip Length Frequency'!T46</f>
        <v>3.1262938325339893E-11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8.3079707294607346E-8</v>
      </c>
      <c r="K9" s="129"/>
      <c r="M9" s="128"/>
      <c r="N9" s="4" t="s">
        <v>13</v>
      </c>
      <c r="O9" s="132">
        <f t="shared" si="0"/>
        <v>6.2570680266722532E-12</v>
      </c>
      <c r="P9" s="132">
        <f t="shared" si="0"/>
        <v>3.1262938325339893E-11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7.1372846634080709E-8</v>
      </c>
      <c r="U9" s="129"/>
      <c r="W9" s="128"/>
      <c r="X9" s="4" t="s">
        <v>13</v>
      </c>
      <c r="Y9" s="132">
        <f t="shared" si="1"/>
        <v>6.2570680266722532E-12</v>
      </c>
      <c r="Z9" s="132">
        <f t="shared" si="1"/>
        <v>3.1262938325339893E-11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7.1372846634080709E-8</v>
      </c>
      <c r="AE9" s="129"/>
      <c r="AG9" s="128"/>
      <c r="AH9" s="4" t="s">
        <v>13</v>
      </c>
      <c r="AI9" s="132">
        <f t="shared" si="2"/>
        <v>6.2570680266722532E-12</v>
      </c>
      <c r="AJ9" s="132">
        <f t="shared" si="2"/>
        <v>3.1262938325339893E-11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8.0936445098181406E-8</v>
      </c>
      <c r="AO9" s="129"/>
      <c r="AQ9" s="128"/>
      <c r="AR9" s="4" t="s">
        <v>13</v>
      </c>
      <c r="AS9" s="132">
        <f t="shared" si="3"/>
        <v>6.2570680266722532E-12</v>
      </c>
      <c r="AT9" s="132">
        <f t="shared" si="3"/>
        <v>3.1262938325339893E-11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8.6274492015012369E-8</v>
      </c>
      <c r="AY9" s="129"/>
      <c r="BA9" s="128"/>
      <c r="BB9" s="4" t="s">
        <v>13</v>
      </c>
      <c r="BC9" s="132">
        <f t="shared" si="4"/>
        <v>6.2570680266722532E-12</v>
      </c>
      <c r="BD9" s="132">
        <f t="shared" si="4"/>
        <v>3.1262938325339893E-11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9.2021693644077063E-8</v>
      </c>
      <c r="BI9" s="129"/>
      <c r="BK9" s="128"/>
      <c r="BL9" s="4" t="s">
        <v>13</v>
      </c>
      <c r="BM9" s="132">
        <f t="shared" si="5"/>
        <v>6.2570680266722532E-12</v>
      </c>
      <c r="BN9" s="132">
        <f t="shared" si="5"/>
        <v>3.1262938325339893E-11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1.041534843956877E-7</v>
      </c>
      <c r="BS9" s="129"/>
    </row>
    <row r="10" spans="2:71" x14ac:dyDescent="0.3">
      <c r="C10" s="128"/>
      <c r="D10" s="4" t="s">
        <v>14</v>
      </c>
      <c r="E10" s="132">
        <f>'Trip Length Frequency'!S47</f>
        <v>9.0624390112126074E-12</v>
      </c>
      <c r="F10" s="132">
        <f>'Trip Length Frequency'!T47</f>
        <v>4.5233175198497574E-11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1.1778549039600129E-7</v>
      </c>
      <c r="K10" s="129"/>
      <c r="M10" s="128"/>
      <c r="N10" s="4" t="s">
        <v>14</v>
      </c>
      <c r="O10" s="132">
        <f t="shared" si="0"/>
        <v>9.0624390112126074E-12</v>
      </c>
      <c r="P10" s="132">
        <f t="shared" si="0"/>
        <v>4.5233175198497574E-11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9.7314924667194522E-8</v>
      </c>
      <c r="U10" s="129"/>
      <c r="W10" s="128"/>
      <c r="X10" s="4" t="s">
        <v>14</v>
      </c>
      <c r="Y10" s="132">
        <f t="shared" si="1"/>
        <v>9.0624390112126074E-12</v>
      </c>
      <c r="Z10" s="132">
        <f t="shared" si="1"/>
        <v>4.5233175198497574E-11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9.7314924667194522E-8</v>
      </c>
      <c r="AE10" s="129"/>
      <c r="AG10" s="128"/>
      <c r="AH10" s="4" t="s">
        <v>14</v>
      </c>
      <c r="AI10" s="132">
        <f t="shared" si="2"/>
        <v>9.0624390112126074E-12</v>
      </c>
      <c r="AJ10" s="132">
        <f t="shared" si="2"/>
        <v>4.5233175198497574E-11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1.1037465400053459E-7</v>
      </c>
      <c r="AO10" s="129"/>
      <c r="AQ10" s="128"/>
      <c r="AR10" s="4" t="s">
        <v>14</v>
      </c>
      <c r="AS10" s="132">
        <f t="shared" si="3"/>
        <v>9.0624390112126074E-12</v>
      </c>
      <c r="AT10" s="132">
        <f t="shared" si="3"/>
        <v>4.5233175198497574E-11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1.1766600365225388E-7</v>
      </c>
      <c r="AY10" s="129"/>
      <c r="BA10" s="128"/>
      <c r="BB10" s="4" t="s">
        <v>14</v>
      </c>
      <c r="BC10" s="132">
        <f t="shared" si="4"/>
        <v>9.0624390112126074E-12</v>
      </c>
      <c r="BD10" s="132">
        <f t="shared" si="4"/>
        <v>4.5233175198497574E-11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1.255175842589529E-7</v>
      </c>
      <c r="BI10" s="129"/>
      <c r="BK10" s="128"/>
      <c r="BL10" s="4" t="s">
        <v>14</v>
      </c>
      <c r="BM10" s="132">
        <f t="shared" si="5"/>
        <v>9.0624390112126074E-12</v>
      </c>
      <c r="BN10" s="132">
        <f t="shared" si="5"/>
        <v>4.5233175198497574E-11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1.4208104040266525E-7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389.89737040695883</v>
      </c>
      <c r="F14" s="139">
        <f t="shared" si="6"/>
        <v>0</v>
      </c>
      <c r="G14" s="139">
        <f t="shared" si="6"/>
        <v>942.95315279891963</v>
      </c>
      <c r="H14" s="139">
        <f t="shared" si="6"/>
        <v>717.1494767941216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177.92877457165841</v>
      </c>
      <c r="P14" s="139">
        <f t="shared" si="7"/>
        <v>0</v>
      </c>
      <c r="Q14" s="139">
        <f t="shared" si="7"/>
        <v>1208.6566042377269</v>
      </c>
      <c r="R14" s="139">
        <f t="shared" si="7"/>
        <v>800.16117234189494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189.90551356683548</v>
      </c>
      <c r="Z14" s="139">
        <f t="shared" ref="Z14:AB14" si="8">$AC14*(Z$18*Z7*1)/$AC7</f>
        <v>0</v>
      </c>
      <c r="AA14" s="139">
        <f t="shared" si="8"/>
        <v>1290.0136793853578</v>
      </c>
      <c r="AB14" s="139">
        <f t="shared" si="8"/>
        <v>854.02160912781937</v>
      </c>
      <c r="AC14" s="120">
        <v>2333.9408020800124</v>
      </c>
      <c r="AD14" s="165">
        <f>SUM(Y14:AB14)</f>
        <v>2333.9408020800129</v>
      </c>
      <c r="AE14" s="129">
        <f>AC14/AD14</f>
        <v>0.99999999999999978</v>
      </c>
      <c r="AG14" s="128"/>
      <c r="AH14" s="4" t="s">
        <v>11</v>
      </c>
      <c r="AI14" s="139">
        <f>$AM14*(AI$18*AI7*1)/$AM7</f>
        <v>202.61492689031473</v>
      </c>
      <c r="AJ14" s="139">
        <f t="shared" ref="AJ14:AL14" si="9">$AM14*(AJ$18*AJ7*1)/$AM7</f>
        <v>0</v>
      </c>
      <c r="AK14" s="139">
        <f t="shared" si="9"/>
        <v>1377.1509842784099</v>
      </c>
      <c r="AL14" s="139">
        <f t="shared" si="9"/>
        <v>912.6181287935425</v>
      </c>
      <c r="AM14" s="120">
        <v>2492.3840399622668</v>
      </c>
      <c r="AN14" s="165">
        <f>SUM(AI14:AL14)</f>
        <v>2492.3840399622673</v>
      </c>
      <c r="AO14" s="129">
        <f>AM14/AN14</f>
        <v>0.99999999999999978</v>
      </c>
      <c r="AQ14" s="128"/>
      <c r="AR14" s="4" t="s">
        <v>11</v>
      </c>
      <c r="AS14" s="139">
        <f>$AW14*(AS$18*AS7*1)/$AW7</f>
        <v>216.42578380757357</v>
      </c>
      <c r="AT14" s="139">
        <f t="shared" ref="AT14:AV14" si="10">$AW14*(AT$18*AT7*1)/$AW7</f>
        <v>0</v>
      </c>
      <c r="AU14" s="139">
        <f t="shared" si="10"/>
        <v>1471.1113295158389</v>
      </c>
      <c r="AV14" s="139">
        <f t="shared" si="10"/>
        <v>975.40205147249389</v>
      </c>
      <c r="AW14" s="120">
        <v>2662.939164795906</v>
      </c>
      <c r="AX14" s="165">
        <f>SUM(AS14:AV14)</f>
        <v>2662.9391647959064</v>
      </c>
      <c r="AY14" s="129">
        <f>AW14/AX14</f>
        <v>0.99999999999999978</v>
      </c>
      <c r="BA14" s="128"/>
      <c r="BB14" s="4" t="s">
        <v>11</v>
      </c>
      <c r="BC14" s="139">
        <f>$BG14*(BC$18*BC7*1)/$BG7</f>
        <v>231.31841677051273</v>
      </c>
      <c r="BD14" s="139">
        <f t="shared" ref="BD14:BF14" si="11">$BG14*(BD$18*BD7*1)/$BG7</f>
        <v>0</v>
      </c>
      <c r="BE14" s="139">
        <f t="shared" si="11"/>
        <v>1572.209549871415</v>
      </c>
      <c r="BF14" s="139">
        <f t="shared" si="11"/>
        <v>1043.0074684342273</v>
      </c>
      <c r="BG14" s="120">
        <v>2846.535435076155</v>
      </c>
      <c r="BH14" s="165">
        <f>SUM(BC14:BF14)</f>
        <v>2846.5354350761554</v>
      </c>
      <c r="BI14" s="129">
        <f>BG14/BH14</f>
        <v>0.99999999999999989</v>
      </c>
      <c r="BK14" s="128"/>
      <c r="BL14" s="4" t="s">
        <v>11</v>
      </c>
      <c r="BM14" s="139">
        <f>$BQ14*(BM$18*BM7*1)/$BQ7</f>
        <v>247.37796296973735</v>
      </c>
      <c r="BN14" s="139">
        <f t="shared" ref="BN14:BP14" si="12">$BQ14*(BN$18*BN7*1)/$BQ7</f>
        <v>0</v>
      </c>
      <c r="BO14" s="139">
        <f t="shared" si="12"/>
        <v>1680.9901171083864</v>
      </c>
      <c r="BP14" s="139">
        <f t="shared" si="12"/>
        <v>1115.8054993411902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258.53591072578865</v>
      </c>
      <c r="G15" s="139">
        <f t="shared" si="6"/>
        <v>710.61920558832298</v>
      </c>
      <c r="H15" s="139">
        <f t="shared" si="6"/>
        <v>1080.8448836858884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142.30222418472925</v>
      </c>
      <c r="Q15" s="139">
        <f t="shared" si="7"/>
        <v>879.71685587442539</v>
      </c>
      <c r="R15" s="139">
        <f t="shared" si="7"/>
        <v>1164.7274710921256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151.88086935663364</v>
      </c>
      <c r="AA15" s="139">
        <f t="shared" si="13"/>
        <v>938.93234363254817</v>
      </c>
      <c r="AB15" s="139">
        <f t="shared" si="13"/>
        <v>1243.127589090831</v>
      </c>
      <c r="AC15" s="120">
        <v>2333.9408020800124</v>
      </c>
      <c r="AD15" s="165">
        <f>SUM(Y15:AB15)</f>
        <v>2333.9408020800129</v>
      </c>
      <c r="AE15" s="129">
        <f>AC15/AD15</f>
        <v>0.99999999999999978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162.38072613921344</v>
      </c>
      <c r="AK15" s="139">
        <f t="shared" si="14"/>
        <v>1002.0224091422659</v>
      </c>
      <c r="AL15" s="139">
        <f t="shared" si="14"/>
        <v>1327.9809046807875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173.6058140741527</v>
      </c>
      <c r="AU15" s="139">
        <f t="shared" si="15"/>
        <v>1070.2186475123549</v>
      </c>
      <c r="AV15" s="139">
        <f t="shared" si="15"/>
        <v>1419.1147032093984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185.70435591406749</v>
      </c>
      <c r="BE15" s="139">
        <f t="shared" si="16"/>
        <v>1143.5905915962173</v>
      </c>
      <c r="BF15" s="139">
        <f t="shared" si="16"/>
        <v>1517.2404875658704</v>
      </c>
      <c r="BG15" s="120">
        <v>2846.535435076155</v>
      </c>
      <c r="BH15" s="165">
        <f>SUM(BC15:BF15)</f>
        <v>2846.5354350761554</v>
      </c>
      <c r="BI15" s="129">
        <f>BG15/BH15</f>
        <v>0.99999999999999989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198.74464730482444</v>
      </c>
      <c r="BO15" s="139">
        <f t="shared" si="17"/>
        <v>1222.5328105624731</v>
      </c>
      <c r="BP15" s="139">
        <f t="shared" si="17"/>
        <v>1622.896121552016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162.73103656093755</v>
      </c>
      <c r="F16" s="139">
        <f t="shared" si="6"/>
        <v>813.07256656580114</v>
      </c>
      <c r="G16" s="139">
        <f t="shared" si="6"/>
        <v>78.196396873261477</v>
      </c>
      <c r="H16" s="139">
        <f t="shared" si="6"/>
        <v>0</v>
      </c>
      <c r="I16" s="120">
        <v>1054</v>
      </c>
      <c r="J16" s="165">
        <f>SUM(E16:H16)</f>
        <v>1054.0000000000002</v>
      </c>
      <c r="K16" s="129">
        <f>I16/J16</f>
        <v>0.99999999999999978</v>
      </c>
      <c r="M16" s="128"/>
      <c r="N16" s="4" t="s">
        <v>13</v>
      </c>
      <c r="O16" s="139">
        <f t="shared" si="7"/>
        <v>129.57723310456265</v>
      </c>
      <c r="P16" s="139">
        <f t="shared" si="7"/>
        <v>808.51743697630161</v>
      </c>
      <c r="Q16" s="139">
        <f t="shared" si="7"/>
        <v>174.88879458804769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136.95627307623508</v>
      </c>
      <c r="Z16" s="139">
        <f t="shared" si="18"/>
        <v>854.5601123931159</v>
      </c>
      <c r="AA16" s="139">
        <f t="shared" si="18"/>
        <v>184.84819389719505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144.62037047667278</v>
      </c>
      <c r="AJ16" s="139">
        <f t="shared" si="19"/>
        <v>904.5483928979462</v>
      </c>
      <c r="AK16" s="139">
        <f t="shared" si="19"/>
        <v>195.30624486136787</v>
      </c>
      <c r="AL16" s="139">
        <f t="shared" si="19"/>
        <v>0</v>
      </c>
      <c r="AM16" s="120">
        <v>1244.4750082359867</v>
      </c>
      <c r="AN16" s="165">
        <f>SUM(AI16:AL16)</f>
        <v>1244.4750082359869</v>
      </c>
      <c r="AO16" s="129">
        <f>AM16/AN16</f>
        <v>0.99999999999999978</v>
      </c>
      <c r="AQ16" s="128"/>
      <c r="AR16" s="4" t="s">
        <v>13</v>
      </c>
      <c r="AS16" s="139">
        <f t="shared" ref="AS16:AV16" si="20">$AW16*(AS$18*AS9*1)/$AW9</f>
        <v>153.00693719545731</v>
      </c>
      <c r="AT16" s="139">
        <f t="shared" si="20"/>
        <v>958.020024224709</v>
      </c>
      <c r="AU16" s="139">
        <f t="shared" si="20"/>
        <v>206.64466785382538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162.0288732407796</v>
      </c>
      <c r="BD16" s="139">
        <f t="shared" si="21"/>
        <v>1015.4985781413931</v>
      </c>
      <c r="BE16" s="139">
        <f t="shared" si="21"/>
        <v>218.81101022973692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171.73446453891106</v>
      </c>
      <c r="BN16" s="139">
        <f t="shared" si="22"/>
        <v>1077.2876983905071</v>
      </c>
      <c r="BO16" s="139">
        <f t="shared" si="22"/>
        <v>231.8665777262714</v>
      </c>
      <c r="BP16" s="139">
        <f t="shared" si="22"/>
        <v>0</v>
      </c>
      <c r="BQ16" s="120">
        <v>1480.8887406556896</v>
      </c>
      <c r="BR16" s="165">
        <f>SUM(BM16:BP16)</f>
        <v>1480.8887406556894</v>
      </c>
      <c r="BS16" s="129">
        <f>BQ16/BR16</f>
        <v>1.0000000000000002</v>
      </c>
    </row>
    <row r="17" spans="3:71" x14ac:dyDescent="0.3">
      <c r="C17" s="128"/>
      <c r="D17" s="4" t="s">
        <v>14</v>
      </c>
      <c r="E17" s="139">
        <f t="shared" si="6"/>
        <v>174.76196686758576</v>
      </c>
      <c r="F17" s="139">
        <f t="shared" si="6"/>
        <v>872.28599889885425</v>
      </c>
      <c r="G17" s="139">
        <f t="shared" si="6"/>
        <v>0</v>
      </c>
      <c r="H17" s="139">
        <f t="shared" si="6"/>
        <v>60.952034233559949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145.03306068728969</v>
      </c>
      <c r="P17" s="139">
        <f t="shared" si="7"/>
        <v>904.02566727721626</v>
      </c>
      <c r="Q17" s="139">
        <f t="shared" si="7"/>
        <v>0</v>
      </c>
      <c r="R17" s="139">
        <f t="shared" si="7"/>
        <v>123.67451014122474</v>
      </c>
      <c r="S17" s="120">
        <v>1172.7332381057306</v>
      </c>
      <c r="T17" s="165">
        <f>SUM(O17:R17)</f>
        <v>1172.7332381057308</v>
      </c>
      <c r="U17" s="129">
        <f>S17/T17</f>
        <v>0.99999999999999978</v>
      </c>
      <c r="W17" s="128"/>
      <c r="X17" s="4" t="s">
        <v>14</v>
      </c>
      <c r="Y17" s="139">
        <f t="shared" ref="Y17:AB17" si="23">$AC17*(Y$18*Y10*1)/$AC10</f>
        <v>153.64744490136309</v>
      </c>
      <c r="Z17" s="139">
        <f t="shared" si="23"/>
        <v>957.72117918605716</v>
      </c>
      <c r="AA17" s="139">
        <f t="shared" si="23"/>
        <v>0</v>
      </c>
      <c r="AB17" s="139">
        <f t="shared" si="23"/>
        <v>131.0202818073204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162.58903609485847</v>
      </c>
      <c r="AJ17" s="139">
        <f t="shared" si="24"/>
        <v>1015.8899257025537</v>
      </c>
      <c r="AK17" s="139">
        <f t="shared" si="24"/>
        <v>0</v>
      </c>
      <c r="AL17" s="139">
        <f t="shared" si="24"/>
        <v>138.86436471497248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172.39205742317114</v>
      </c>
      <c r="AT17" s="139">
        <f t="shared" si="25"/>
        <v>1078.2855325125781</v>
      </c>
      <c r="AU17" s="139">
        <f t="shared" si="25"/>
        <v>0</v>
      </c>
      <c r="AV17" s="139">
        <f t="shared" si="25"/>
        <v>147.32410768807006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182.94882799679141</v>
      </c>
      <c r="BD17" s="139">
        <f t="shared" si="26"/>
        <v>1145.4327599869573</v>
      </c>
      <c r="BE17" s="139">
        <f t="shared" si="26"/>
        <v>0</v>
      </c>
      <c r="BF17" s="139">
        <f t="shared" si="26"/>
        <v>156.41872429543383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194.31728171620065</v>
      </c>
      <c r="BN17" s="139">
        <f t="shared" si="27"/>
        <v>1217.6955738751817</v>
      </c>
      <c r="BO17" s="139">
        <f t="shared" si="27"/>
        <v>0</v>
      </c>
      <c r="BP17" s="139">
        <f t="shared" si="27"/>
        <v>166.19609528028988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727.39037383548214</v>
      </c>
      <c r="F19" s="165">
        <f>SUM(F14:F17)</f>
        <v>1943.894476190444</v>
      </c>
      <c r="G19" s="165">
        <f>SUM(G14:G17)</f>
        <v>1731.7687552605041</v>
      </c>
      <c r="H19" s="165">
        <f>SUM(H14:H17)</f>
        <v>1858.94639471357</v>
      </c>
      <c r="K19" s="129"/>
      <c r="M19" s="128"/>
      <c r="N19" s="120" t="s">
        <v>195</v>
      </c>
      <c r="O19" s="165">
        <f>SUM(O14:O17)</f>
        <v>452.53906836351075</v>
      </c>
      <c r="P19" s="165">
        <f>SUM(P14:P17)</f>
        <v>1854.8453284382472</v>
      </c>
      <c r="Q19" s="165">
        <f>SUM(Q14:Q17)</f>
        <v>2263.2622547002002</v>
      </c>
      <c r="R19" s="165">
        <f>SUM(R14:R17)</f>
        <v>2088.5631535752455</v>
      </c>
      <c r="U19" s="129"/>
      <c r="W19" s="128"/>
      <c r="X19" s="120" t="s">
        <v>195</v>
      </c>
      <c r="Y19" s="165">
        <f>SUM(Y14:Y17)</f>
        <v>480.50923154443365</v>
      </c>
      <c r="Z19" s="165">
        <f>SUM(Z14:Z17)</f>
        <v>1964.1621609358067</v>
      </c>
      <c r="AA19" s="165">
        <f>SUM(AA14:AA17)</f>
        <v>2413.7942169151011</v>
      </c>
      <c r="AB19" s="165">
        <f>SUM(AB14:AB17)</f>
        <v>2228.1694800259706</v>
      </c>
      <c r="AE19" s="129"/>
      <c r="AG19" s="128"/>
      <c r="AH19" s="120" t="s">
        <v>195</v>
      </c>
      <c r="AI19" s="165">
        <f>SUM(AI14:AI17)</f>
        <v>509.82433346184598</v>
      </c>
      <c r="AJ19" s="165">
        <f>SUM(AJ14:AJ17)</f>
        <v>2082.8190447397133</v>
      </c>
      <c r="AK19" s="165">
        <f>SUM(AK14:AK17)</f>
        <v>2574.4796382820437</v>
      </c>
      <c r="AL19" s="165">
        <f>SUM(AL14:AL17)</f>
        <v>2379.4633981893026</v>
      </c>
      <c r="AO19" s="129"/>
      <c r="AQ19" s="128"/>
      <c r="AR19" s="120" t="s">
        <v>195</v>
      </c>
      <c r="AS19" s="165">
        <f>SUM(AS14:AS17)</f>
        <v>541.8247784262021</v>
      </c>
      <c r="AT19" s="165">
        <f>SUM(AT14:AT17)</f>
        <v>2209.9113708114401</v>
      </c>
      <c r="AU19" s="165">
        <f>SUM(AU14:AU17)</f>
        <v>2747.9746448820192</v>
      </c>
      <c r="AV19" s="165">
        <f>SUM(AV14:AV17)</f>
        <v>2541.840862369962</v>
      </c>
      <c r="AY19" s="129"/>
      <c r="BA19" s="128"/>
      <c r="BB19" s="120" t="s">
        <v>195</v>
      </c>
      <c r="BC19" s="165">
        <f>SUM(BC14:BC17)</f>
        <v>576.29611800808379</v>
      </c>
      <c r="BD19" s="165">
        <f>SUM(BD14:BD17)</f>
        <v>2346.6356940424175</v>
      </c>
      <c r="BE19" s="165">
        <f>SUM(BE14:BE17)</f>
        <v>2934.6111516973692</v>
      </c>
      <c r="BF19" s="165">
        <f>SUM(BF14:BF17)</f>
        <v>2716.6666802955315</v>
      </c>
      <c r="BI19" s="129"/>
      <c r="BK19" s="128"/>
      <c r="BL19" s="120" t="s">
        <v>195</v>
      </c>
      <c r="BM19" s="165">
        <f>SUM(BM14:BM17)</f>
        <v>613.42970922484903</v>
      </c>
      <c r="BN19" s="165">
        <f>SUM(BN14:BN17)</f>
        <v>2493.7279195705132</v>
      </c>
      <c r="BO19" s="165">
        <f>SUM(BO14:BO17)</f>
        <v>3135.389505397131</v>
      </c>
      <c r="BP19" s="165">
        <f>SUM(BP14:BP17)</f>
        <v>2904.8977161734961</v>
      </c>
      <c r="BS19" s="129"/>
    </row>
    <row r="20" spans="3:71" x14ac:dyDescent="0.3">
      <c r="C20" s="128"/>
      <c r="D20" s="120" t="s">
        <v>194</v>
      </c>
      <c r="E20" s="120">
        <f>E18/E19</f>
        <v>2.8182941014059386</v>
      </c>
      <c r="F20" s="120">
        <f>F18/F19</f>
        <v>1.0545839936833901</v>
      </c>
      <c r="G20" s="120">
        <f>G18/G19</f>
        <v>0.60862629424299219</v>
      </c>
      <c r="H20" s="120">
        <f>H18/H19</f>
        <v>0.5960365522916129</v>
      </c>
      <c r="K20" s="129"/>
      <c r="M20" s="128"/>
      <c r="N20" s="120" t="s">
        <v>194</v>
      </c>
      <c r="O20" s="120">
        <f>O18/O19</f>
        <v>2.9345806755743005</v>
      </c>
      <c r="P20" s="120">
        <f>P18/P19</f>
        <v>0.89412080921088888</v>
      </c>
      <c r="Q20" s="120">
        <f>Q18/Q19</f>
        <v>0.84736580052579724</v>
      </c>
      <c r="R20" s="120">
        <f>R18/R19</f>
        <v>0.84025736010568908</v>
      </c>
      <c r="U20" s="129"/>
      <c r="W20" s="128"/>
      <c r="X20" s="120" t="s">
        <v>194</v>
      </c>
      <c r="Y20" s="120">
        <f>Y18/Y19</f>
        <v>2.7637604395102073</v>
      </c>
      <c r="Z20" s="120">
        <f>Z18/Z19</f>
        <v>0.84435788399165923</v>
      </c>
      <c r="AA20" s="120">
        <f>AA18/AA19</f>
        <v>0.79452134685485909</v>
      </c>
      <c r="AB20" s="120">
        <f>AB18/AB19</f>
        <v>0.78761089655383565</v>
      </c>
      <c r="AE20" s="129"/>
      <c r="AG20" s="128"/>
      <c r="AH20" s="120" t="s">
        <v>194</v>
      </c>
      <c r="AI20" s="120">
        <f>AI18/AI19</f>
        <v>2.9484650138693396</v>
      </c>
      <c r="AJ20" s="120">
        <f>AJ18/AJ19</f>
        <v>0.90345893701897051</v>
      </c>
      <c r="AK20" s="120">
        <f>AK18/AK19</f>
        <v>0.84369239878361746</v>
      </c>
      <c r="AL20" s="120">
        <f>AL18/AL19</f>
        <v>0.8361451678349987</v>
      </c>
      <c r="AO20" s="129"/>
      <c r="AQ20" s="128"/>
      <c r="AR20" s="120" t="s">
        <v>194</v>
      </c>
      <c r="AS20" s="120">
        <f>AS18/AS19</f>
        <v>2.9549939677144215</v>
      </c>
      <c r="AT20" s="120">
        <f>AT18/AT19</f>
        <v>0.90791491755917386</v>
      </c>
      <c r="AU20" s="120">
        <f>AU18/AU19</f>
        <v>0.84194984175918886</v>
      </c>
      <c r="AV20" s="120">
        <f>AV18/AV19</f>
        <v>0.83419635690526694</v>
      </c>
      <c r="AY20" s="129"/>
      <c r="BA20" s="128"/>
      <c r="BB20" s="120" t="s">
        <v>194</v>
      </c>
      <c r="BC20" s="120">
        <f>BC18/BC19</f>
        <v>2.9612519695320989</v>
      </c>
      <c r="BD20" s="120">
        <f>BD18/BD19</f>
        <v>0.91222795077522689</v>
      </c>
      <c r="BE20" s="120">
        <f>BE18/BE19</f>
        <v>0.84026766413586695</v>
      </c>
      <c r="BF20" s="120">
        <f>BF18/BF19</f>
        <v>0.83231635223506895</v>
      </c>
      <c r="BI20" s="129"/>
      <c r="BK20" s="128"/>
      <c r="BL20" s="120" t="s">
        <v>194</v>
      </c>
      <c r="BM20" s="120">
        <f>BM18/BM19</f>
        <v>3.1468290484971648</v>
      </c>
      <c r="BN20" s="120">
        <f>BN18/BN19</f>
        <v>0.97186112758599974</v>
      </c>
      <c r="BO20" s="120">
        <f>BO18/BO19</f>
        <v>0.88940086186442657</v>
      </c>
      <c r="BP20" s="120">
        <f>BP18/BP19</f>
        <v>0.8807671718181691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1098.8454591716184</v>
      </c>
      <c r="F25" s="139">
        <f t="shared" si="28"/>
        <v>0</v>
      </c>
      <c r="G25" s="139">
        <f t="shared" si="28"/>
        <v>573.90608303275246</v>
      </c>
      <c r="H25" s="139">
        <f t="shared" si="28"/>
        <v>427.44730162610227</v>
      </c>
      <c r="I25" s="120">
        <f>I14</f>
        <v>2050</v>
      </c>
      <c r="J25" s="165">
        <f>SUM(E25:H25)</f>
        <v>2100.1988438304729</v>
      </c>
      <c r="K25" s="129">
        <f>I25/J25</f>
        <v>0.9760980518687854</v>
      </c>
      <c r="M25" s="128"/>
      <c r="N25" s="4" t="s">
        <v>11</v>
      </c>
      <c r="O25" s="139">
        <f t="shared" ref="O25:R28" si="29">O14*O$20</f>
        <v>522.14634348660479</v>
      </c>
      <c r="P25" s="139">
        <f t="shared" si="29"/>
        <v>0</v>
      </c>
      <c r="Q25" s="139">
        <f t="shared" si="29"/>
        <v>1024.1742710106932</v>
      </c>
      <c r="R25" s="139">
        <f t="shared" si="29"/>
        <v>672.34131433107393</v>
      </c>
      <c r="S25" s="120">
        <f>S14</f>
        <v>2186.7465511512801</v>
      </c>
      <c r="T25" s="165">
        <f>SUM(O25:R25)</f>
        <v>2218.6619288283719</v>
      </c>
      <c r="U25" s="129">
        <f>S25/T25</f>
        <v>0.98561503342965573</v>
      </c>
      <c r="W25" s="128"/>
      <c r="X25" s="4" t="s">
        <v>11</v>
      </c>
      <c r="Y25" s="139">
        <f>Y14*Y$20</f>
        <v>524.85334564088885</v>
      </c>
      <c r="Z25" s="139">
        <f t="shared" ref="Z25:AB25" si="30">Z14*Z$20</f>
        <v>0</v>
      </c>
      <c r="AA25" s="139">
        <f t="shared" si="30"/>
        <v>1024.9434060064468</v>
      </c>
      <c r="AB25" s="139">
        <f t="shared" si="30"/>
        <v>672.63672524151116</v>
      </c>
      <c r="AC25" s="120">
        <f>AC14</f>
        <v>2333.9408020800124</v>
      </c>
      <c r="AD25" s="165">
        <f>SUM(Y25:AB25)</f>
        <v>2222.4334768888466</v>
      </c>
      <c r="AE25" s="129">
        <f>AC25/AD25</f>
        <v>1.0501735266097878</v>
      </c>
      <c r="AG25" s="128"/>
      <c r="AH25" s="4" t="s">
        <v>11</v>
      </c>
      <c r="AI25" s="139">
        <f t="shared" ref="AI25:AL28" si="31">AI14*AI$20</f>
        <v>597.40302322378705</v>
      </c>
      <c r="AJ25" s="139">
        <f t="shared" si="31"/>
        <v>0</v>
      </c>
      <c r="AK25" s="139">
        <f t="shared" si="31"/>
        <v>1161.8918174130715</v>
      </c>
      <c r="AL25" s="139">
        <f t="shared" si="31"/>
        <v>763.08123846933904</v>
      </c>
      <c r="AM25" s="120">
        <f>AM14</f>
        <v>2492.3840399622668</v>
      </c>
      <c r="AN25" s="165">
        <f>SUM(AI25:AL25)</f>
        <v>2522.3760791061977</v>
      </c>
      <c r="AO25" s="129">
        <f>AM25/AN25</f>
        <v>0.98810960847893925</v>
      </c>
      <c r="AQ25" s="128"/>
      <c r="AR25" s="4" t="s">
        <v>11</v>
      </c>
      <c r="AS25" s="139">
        <f t="shared" ref="AS25:AV28" si="32">AS14*AS$20</f>
        <v>639.53688560924536</v>
      </c>
      <c r="AT25" s="139">
        <f t="shared" si="32"/>
        <v>0</v>
      </c>
      <c r="AU25" s="139">
        <f t="shared" si="32"/>
        <v>1238.6019510960105</v>
      </c>
      <c r="AV25" s="139">
        <f t="shared" si="32"/>
        <v>813.6768378562781</v>
      </c>
      <c r="AW25" s="120">
        <f>AW14</f>
        <v>2662.939164795906</v>
      </c>
      <c r="AX25" s="165">
        <f>SUM(AS25:AV25)</f>
        <v>2691.8156745615343</v>
      </c>
      <c r="AY25" s="129">
        <f>AW25/AX25</f>
        <v>0.98927247878132218</v>
      </c>
      <c r="BA25" s="128"/>
      <c r="BB25" s="4" t="s">
        <v>11</v>
      </c>
      <c r="BC25" s="139">
        <f t="shared" ref="BC25:BF28" si="33">BC14*BC$20</f>
        <v>684.99211725072769</v>
      </c>
      <c r="BD25" s="139">
        <f t="shared" si="33"/>
        <v>0</v>
      </c>
      <c r="BE25" s="139">
        <f t="shared" si="33"/>
        <v>1321.0768460025567</v>
      </c>
      <c r="BF25" s="139">
        <f t="shared" si="33"/>
        <v>868.11217148110995</v>
      </c>
      <c r="BG25" s="120">
        <f>BG14</f>
        <v>2846.535435076155</v>
      </c>
      <c r="BH25" s="165">
        <f>SUM(BC25:BF25)</f>
        <v>2874.1811347343946</v>
      </c>
      <c r="BI25" s="129">
        <f>BG25/BH25</f>
        <v>0.99038136486105832</v>
      </c>
      <c r="BK25" s="128"/>
      <c r="BL25" s="4" t="s">
        <v>11</v>
      </c>
      <c r="BM25" s="139">
        <f t="shared" ref="BM25:BP28" si="34">BM14*BM$20</f>
        <v>778.45615983122548</v>
      </c>
      <c r="BN25" s="139">
        <f t="shared" si="34"/>
        <v>0</v>
      </c>
      <c r="BO25" s="139">
        <f t="shared" si="34"/>
        <v>1495.0740589417821</v>
      </c>
      <c r="BP25" s="139">
        <f t="shared" si="34"/>
        <v>982.7648539539</v>
      </c>
      <c r="BQ25" s="120">
        <f>BQ14</f>
        <v>3044.1735794193137</v>
      </c>
      <c r="BR25" s="165">
        <f>SUM(BM25:BP25)</f>
        <v>3256.2950727269076</v>
      </c>
      <c r="BS25" s="129">
        <f>BQ25/BR25</f>
        <v>0.93485802466606394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272.64783324377458</v>
      </c>
      <c r="G26" s="139">
        <f t="shared" si="28"/>
        <v>432.50153371512005</v>
      </c>
      <c r="H26" s="139">
        <f t="shared" si="28"/>
        <v>644.22305803416623</v>
      </c>
      <c r="I26" s="120">
        <f>I15</f>
        <v>2050</v>
      </c>
      <c r="J26" s="165">
        <f>SUM(E26:H26)</f>
        <v>1349.372424993061</v>
      </c>
      <c r="K26" s="129">
        <f>I26/J26</f>
        <v>1.5192247611036973</v>
      </c>
      <c r="M26" s="128"/>
      <c r="N26" s="4" t="s">
        <v>12</v>
      </c>
      <c r="O26" s="139">
        <f t="shared" si="29"/>
        <v>0</v>
      </c>
      <c r="P26" s="139">
        <f t="shared" si="29"/>
        <v>127.23537984055945</v>
      </c>
      <c r="Q26" s="139">
        <f t="shared" si="29"/>
        <v>745.4419778140699</v>
      </c>
      <c r="R26" s="139">
        <f t="shared" si="29"/>
        <v>978.67083010244471</v>
      </c>
      <c r="S26" s="120">
        <f>S15</f>
        <v>2186.7465511512801</v>
      </c>
      <c r="T26" s="165">
        <f>SUM(O26:R26)</f>
        <v>1851.3481877570739</v>
      </c>
      <c r="U26" s="129">
        <f>S26/T26</f>
        <v>1.1811643890718064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128.24180946878081</v>
      </c>
      <c r="AA26" s="139">
        <f t="shared" si="35"/>
        <v>746.00179026852152</v>
      </c>
      <c r="AB26" s="139">
        <f t="shared" si="35"/>
        <v>979.10083497463756</v>
      </c>
      <c r="AC26" s="120">
        <f>AC15</f>
        <v>2333.9408020800124</v>
      </c>
      <c r="AD26" s="165">
        <f>SUM(Y26:AB26)</f>
        <v>1853.3444347119398</v>
      </c>
      <c r="AE26" s="129">
        <f>AC26/AD26</f>
        <v>1.2593130334366425</v>
      </c>
      <c r="AG26" s="128"/>
      <c r="AH26" s="4" t="s">
        <v>12</v>
      </c>
      <c r="AI26" s="139">
        <f t="shared" si="31"/>
        <v>0</v>
      </c>
      <c r="AJ26" s="139">
        <f t="shared" si="31"/>
        <v>146.70431823010233</v>
      </c>
      <c r="AK26" s="139">
        <f t="shared" si="31"/>
        <v>845.39869000417775</v>
      </c>
      <c r="AL26" s="139">
        <f t="shared" si="31"/>
        <v>1110.3848164259905</v>
      </c>
      <c r="AM26" s="120">
        <f>AM15</f>
        <v>2492.3840399622668</v>
      </c>
      <c r="AN26" s="165">
        <f>SUM(AI26:AL26)</f>
        <v>2102.4878246602707</v>
      </c>
      <c r="AO26" s="129">
        <f>AM26/AN26</f>
        <v>1.1854451715386258</v>
      </c>
      <c r="AQ26" s="128"/>
      <c r="AR26" s="4" t="s">
        <v>12</v>
      </c>
      <c r="AS26" s="139">
        <f t="shared" si="32"/>
        <v>0</v>
      </c>
      <c r="AT26" s="139">
        <f t="shared" si="32"/>
        <v>157.61930837292761</v>
      </c>
      <c r="AU26" s="139">
        <f t="shared" si="32"/>
        <v>901.07042092076028</v>
      </c>
      <c r="AV26" s="139">
        <f t="shared" si="32"/>
        <v>1183.8203154479793</v>
      </c>
      <c r="AW26" s="120">
        <f>AW15</f>
        <v>2662.939164795906</v>
      </c>
      <c r="AX26" s="165">
        <f>SUM(AS26:AV26)</f>
        <v>2242.5100447416671</v>
      </c>
      <c r="AY26" s="129">
        <f>AW26/AX26</f>
        <v>1.1874814880049607</v>
      </c>
      <c r="BA26" s="128"/>
      <c r="BB26" s="4" t="s">
        <v>12</v>
      </c>
      <c r="BC26" s="139">
        <f t="shared" si="33"/>
        <v>0</v>
      </c>
      <c r="BD26" s="139">
        <f t="shared" si="33"/>
        <v>169.40470404552318</v>
      </c>
      <c r="BE26" s="139">
        <f t="shared" si="33"/>
        <v>960.92219512830775</v>
      </c>
      <c r="BF26" s="139">
        <f t="shared" si="33"/>
        <v>1262.8240680741826</v>
      </c>
      <c r="BG26" s="120">
        <f>BG15</f>
        <v>2846.535435076155</v>
      </c>
      <c r="BH26" s="165">
        <f>SUM(BC26:BF26)</f>
        <v>2393.1509672480133</v>
      </c>
      <c r="BI26" s="129">
        <f>BG26/BH26</f>
        <v>1.1894508428565658</v>
      </c>
      <c r="BK26" s="128"/>
      <c r="BL26" s="4" t="s">
        <v>12</v>
      </c>
      <c r="BM26" s="139">
        <f t="shared" si="34"/>
        <v>0</v>
      </c>
      <c r="BN26" s="139">
        <f t="shared" si="34"/>
        <v>193.15219703134849</v>
      </c>
      <c r="BO26" s="139">
        <f t="shared" si="34"/>
        <v>1087.3217353718032</v>
      </c>
      <c r="BP26" s="139">
        <f t="shared" si="34"/>
        <v>1429.3936271340447</v>
      </c>
      <c r="BQ26" s="120">
        <f>BQ15</f>
        <v>3044.1735794193137</v>
      </c>
      <c r="BR26" s="165">
        <f>SUM(BM26:BP26)</f>
        <v>2709.8675595371965</v>
      </c>
      <c r="BS26" s="129">
        <f>BQ26/BR26</f>
        <v>1.123366183969231</v>
      </c>
    </row>
    <row r="27" spans="3:71" x14ac:dyDescent="0.3">
      <c r="C27" s="128"/>
      <c r="D27" s="4" t="s">
        <v>13</v>
      </c>
      <c r="E27" s="139">
        <f t="shared" si="28"/>
        <v>458.62392045536444</v>
      </c>
      <c r="F27" s="139">
        <f t="shared" si="28"/>
        <v>857.45331440336656</v>
      </c>
      <c r="G27" s="139">
        <f t="shared" si="28"/>
        <v>47.592383252127433</v>
      </c>
      <c r="H27" s="139">
        <f t="shared" si="28"/>
        <v>0</v>
      </c>
      <c r="I27" s="120">
        <f>I16</f>
        <v>1054</v>
      </c>
      <c r="J27" s="165">
        <f>SUM(E27:H27)</f>
        <v>1363.6696181108587</v>
      </c>
      <c r="K27" s="129">
        <f>I27/J27</f>
        <v>0.77291448456565648</v>
      </c>
      <c r="M27" s="128"/>
      <c r="N27" s="4" t="s">
        <v>13</v>
      </c>
      <c r="O27" s="139">
        <f t="shared" si="29"/>
        <v>380.25484426303609</v>
      </c>
      <c r="P27" s="139">
        <f t="shared" si="29"/>
        <v>722.91226501036465</v>
      </c>
      <c r="Q27" s="139">
        <f t="shared" si="29"/>
        <v>148.19478342909275</v>
      </c>
      <c r="R27" s="139">
        <f t="shared" si="29"/>
        <v>0</v>
      </c>
      <c r="S27" s="120">
        <f>S16</f>
        <v>1112.9834646689119</v>
      </c>
      <c r="T27" s="165">
        <f>SUM(O27:R27)</f>
        <v>1251.3618927024934</v>
      </c>
      <c r="U27" s="129">
        <f>S27/T27</f>
        <v>0.88941773851309025</v>
      </c>
      <c r="W27" s="128"/>
      <c r="X27" s="4" t="s">
        <v>13</v>
      </c>
      <c r="Y27" s="139">
        <f t="shared" ref="Y27:AB27" si="36">Y16*Y$20</f>
        <v>378.51432947085544</v>
      </c>
      <c r="Z27" s="139">
        <f t="shared" si="36"/>
        <v>721.55456824392581</v>
      </c>
      <c r="AA27" s="139">
        <f t="shared" si="36"/>
        <v>146.86583597888756</v>
      </c>
      <c r="AB27" s="139">
        <f t="shared" si="36"/>
        <v>0</v>
      </c>
      <c r="AC27" s="120">
        <f>AC16</f>
        <v>1176.364579366546</v>
      </c>
      <c r="AD27" s="165">
        <f>SUM(Y27:AB27)</f>
        <v>1246.9347336936689</v>
      </c>
      <c r="AE27" s="129">
        <f>AC27/AD27</f>
        <v>0.9434050937709626</v>
      </c>
      <c r="AG27" s="128"/>
      <c r="AH27" s="4" t="s">
        <v>13</v>
      </c>
      <c r="AI27" s="139">
        <f t="shared" si="31"/>
        <v>426.40810264329201</v>
      </c>
      <c r="AJ27" s="139">
        <f t="shared" si="31"/>
        <v>817.22232952979653</v>
      </c>
      <c r="AK27" s="139">
        <f t="shared" si="31"/>
        <v>164.77839422450802</v>
      </c>
      <c r="AL27" s="139">
        <f t="shared" si="31"/>
        <v>0</v>
      </c>
      <c r="AM27" s="120">
        <f>AM16</f>
        <v>1244.4750082359867</v>
      </c>
      <c r="AN27" s="165">
        <f>SUM(AI27:AL27)</f>
        <v>1408.4088263975966</v>
      </c>
      <c r="AO27" s="129">
        <f>AM27/AN27</f>
        <v>0.8836035282589666</v>
      </c>
      <c r="AQ27" s="128"/>
      <c r="AR27" s="4" t="s">
        <v>13</v>
      </c>
      <c r="AS27" s="139">
        <f t="shared" si="32"/>
        <v>452.13457643103567</v>
      </c>
      <c r="AT27" s="139">
        <f t="shared" si="32"/>
        <v>869.80067131401438</v>
      </c>
      <c r="AU27" s="139">
        <f t="shared" si="32"/>
        <v>173.98444539990842</v>
      </c>
      <c r="AV27" s="139">
        <f t="shared" si="32"/>
        <v>0</v>
      </c>
      <c r="AW27" s="120">
        <f>AW16</f>
        <v>1317.6716292739918</v>
      </c>
      <c r="AX27" s="165">
        <f>SUM(AS27:AV27)</f>
        <v>1495.9196931449585</v>
      </c>
      <c r="AY27" s="129">
        <f>AW27/AX27</f>
        <v>0.8808438282564317</v>
      </c>
      <c r="BA27" s="128"/>
      <c r="BB27" s="4" t="s">
        <v>13</v>
      </c>
      <c r="BC27" s="139">
        <f t="shared" si="33"/>
        <v>479.80832000532541</v>
      </c>
      <c r="BD27" s="139">
        <f t="shared" si="33"/>
        <v>926.36618695307959</v>
      </c>
      <c r="BE27" s="139">
        <f t="shared" si="33"/>
        <v>183.85981645295033</v>
      </c>
      <c r="BF27" s="139">
        <f t="shared" si="33"/>
        <v>0</v>
      </c>
      <c r="BG27" s="120">
        <f>BG16</f>
        <v>1396.3384616119097</v>
      </c>
      <c r="BH27" s="165">
        <f>SUM(BC27:BF27)</f>
        <v>1590.0343234113552</v>
      </c>
      <c r="BI27" s="129">
        <f>BG27/BH27</f>
        <v>0.87818133297658707</v>
      </c>
      <c r="BK27" s="128"/>
      <c r="BL27" s="4" t="s">
        <v>13</v>
      </c>
      <c r="BM27" s="139">
        <f t="shared" si="34"/>
        <v>540.41900163915159</v>
      </c>
      <c r="BN27" s="139">
        <f t="shared" si="34"/>
        <v>1046.9740372923247</v>
      </c>
      <c r="BO27" s="139">
        <f t="shared" si="34"/>
        <v>206.22233406730084</v>
      </c>
      <c r="BP27" s="139">
        <f t="shared" si="34"/>
        <v>0</v>
      </c>
      <c r="BQ27" s="120">
        <f>BQ16</f>
        <v>1480.8887406556896</v>
      </c>
      <c r="BR27" s="165">
        <f>SUM(BM27:BP27)</f>
        <v>1793.6153729987773</v>
      </c>
      <c r="BS27" s="129">
        <f>BQ27/BR27</f>
        <v>0.8256445406016818</v>
      </c>
    </row>
    <row r="28" spans="3:71" x14ac:dyDescent="0.3">
      <c r="C28" s="128"/>
      <c r="D28" s="4" t="s">
        <v>14</v>
      </c>
      <c r="E28" s="139">
        <f t="shared" si="28"/>
        <v>492.53062037301703</v>
      </c>
      <c r="F28" s="139">
        <f t="shared" si="28"/>
        <v>919.89885235285885</v>
      </c>
      <c r="G28" s="139">
        <f t="shared" si="28"/>
        <v>0</v>
      </c>
      <c r="H28" s="139">
        <f t="shared" si="28"/>
        <v>36.329640339731434</v>
      </c>
      <c r="I28" s="120">
        <f>I17</f>
        <v>1108</v>
      </c>
      <c r="J28" s="165">
        <f>SUM(E28:H28)</f>
        <v>1448.7591130656074</v>
      </c>
      <c r="K28" s="129">
        <f>I28/J28</f>
        <v>0.76479242822876659</v>
      </c>
      <c r="M28" s="128"/>
      <c r="N28" s="4" t="s">
        <v>14</v>
      </c>
      <c r="O28" s="139">
        <f t="shared" si="29"/>
        <v>425.61121721231513</v>
      </c>
      <c r="P28" s="139">
        <f t="shared" si="29"/>
        <v>808.30816117331835</v>
      </c>
      <c r="Q28" s="139">
        <f t="shared" si="29"/>
        <v>0</v>
      </c>
      <c r="R28" s="139">
        <f t="shared" si="29"/>
        <v>103.91841740362977</v>
      </c>
      <c r="S28" s="120">
        <f>S17</f>
        <v>1172.7332381057306</v>
      </c>
      <c r="T28" s="165">
        <f>SUM(O28:R28)</f>
        <v>1337.8377957892633</v>
      </c>
      <c r="U28" s="129">
        <f>S28/T28</f>
        <v>0.87658850855971782</v>
      </c>
      <c r="W28" s="128"/>
      <c r="X28" s="4" t="s">
        <v>14</v>
      </c>
      <c r="Y28" s="139">
        <f t="shared" ref="Y28:AB28" si="37">Y17*Y$20</f>
        <v>424.6447298502116</v>
      </c>
      <c r="Z28" s="139">
        <f t="shared" si="37"/>
        <v>808.65942831153598</v>
      </c>
      <c r="AA28" s="139">
        <f t="shared" si="37"/>
        <v>0</v>
      </c>
      <c r="AB28" s="139">
        <f t="shared" si="37"/>
        <v>103.19300162099982</v>
      </c>
      <c r="AC28" s="120">
        <f>AC17</f>
        <v>1242.3889058947407</v>
      </c>
      <c r="AD28" s="165">
        <f>SUM(Y28:AB28)</f>
        <v>1336.4971597827475</v>
      </c>
      <c r="AE28" s="129">
        <f>AC28/AD28</f>
        <v>0.92958589309437478</v>
      </c>
      <c r="AG28" s="128"/>
      <c r="AH28" s="4" t="s">
        <v>14</v>
      </c>
      <c r="AI28" s="139">
        <f t="shared" si="31"/>
        <v>479.38808456442945</v>
      </c>
      <c r="AJ28" s="139">
        <f t="shared" si="31"/>
        <v>917.81483240351008</v>
      </c>
      <c r="AK28" s="139">
        <f t="shared" si="31"/>
        <v>0</v>
      </c>
      <c r="AL28" s="139">
        <f t="shared" si="31"/>
        <v>116.11076754090114</v>
      </c>
      <c r="AM28" s="120">
        <f>AM17</f>
        <v>1317.3433265123847</v>
      </c>
      <c r="AN28" s="165">
        <f>SUM(AI28:AL28)</f>
        <v>1513.3136845088407</v>
      </c>
      <c r="AO28" s="129">
        <f>AM28/AN28</f>
        <v>0.87050248735439151</v>
      </c>
      <c r="AQ28" s="128"/>
      <c r="AR28" s="4" t="s">
        <v>14</v>
      </c>
      <c r="AS28" s="139">
        <f t="shared" si="32"/>
        <v>509.41748976734885</v>
      </c>
      <c r="AT28" s="139">
        <f t="shared" si="32"/>
        <v>978.99152035640725</v>
      </c>
      <c r="AU28" s="139">
        <f t="shared" si="32"/>
        <v>0</v>
      </c>
      <c r="AV28" s="139">
        <f t="shared" si="32"/>
        <v>122.89723391770727</v>
      </c>
      <c r="AW28" s="120">
        <f>AW17</f>
        <v>1398.0016976238194</v>
      </c>
      <c r="AX28" s="165">
        <f>SUM(AS28:AV28)</f>
        <v>1611.3062440414635</v>
      </c>
      <c r="AY28" s="129">
        <f>AW28/AX28</f>
        <v>0.86762010809153467</v>
      </c>
      <c r="BA28" s="128"/>
      <c r="BB28" s="4" t="s">
        <v>14</v>
      </c>
      <c r="BC28" s="139">
        <f t="shared" si="33"/>
        <v>541.7575772290877</v>
      </c>
      <c r="BD28" s="139">
        <f t="shared" si="33"/>
        <v>1044.8957793937143</v>
      </c>
      <c r="BE28" s="139">
        <f t="shared" si="33"/>
        <v>0</v>
      </c>
      <c r="BF28" s="139">
        <f t="shared" si="33"/>
        <v>130.18986202683845</v>
      </c>
      <c r="BG28" s="120">
        <f>BG17</f>
        <v>1484.8003122791824</v>
      </c>
      <c r="BH28" s="165">
        <f>SUM(BC28:BF28)</f>
        <v>1716.8432186496404</v>
      </c>
      <c r="BI28" s="129">
        <f>BG28/BH28</f>
        <v>0.86484327523338544</v>
      </c>
      <c r="BK28" s="128"/>
      <c r="BL28" s="4" t="s">
        <v>14</v>
      </c>
      <c r="BM28" s="139">
        <f t="shared" si="34"/>
        <v>611.48326672954727</v>
      </c>
      <c r="BN28" s="139">
        <f t="shared" si="34"/>
        <v>1183.4309934828152</v>
      </c>
      <c r="BO28" s="139">
        <f t="shared" si="34"/>
        <v>0</v>
      </c>
      <c r="BP28" s="139">
        <f t="shared" si="34"/>
        <v>146.38006480724388</v>
      </c>
      <c r="BQ28" s="120">
        <f>BQ17</f>
        <v>1578.2089508716722</v>
      </c>
      <c r="BR28" s="165">
        <f>SUM(BM28:BP28)</f>
        <v>1941.2943250196063</v>
      </c>
      <c r="BS28" s="129">
        <f>BQ28/BR28</f>
        <v>0.81296737466933711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1917.811032253856</v>
      </c>
      <c r="R30" s="165">
        <f>SUM(R25:R28)</f>
        <v>1754.9305618371484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1917.811032253856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1503.1992104315084</v>
      </c>
      <c r="AJ30" s="165">
        <f>SUM(AJ25:AJ28)</f>
        <v>1881.7414801634091</v>
      </c>
      <c r="AK30" s="165">
        <f>SUM(AK25:AK28)</f>
        <v>2172.0689016417573</v>
      </c>
      <c r="AL30" s="165">
        <f>SUM(AL25:AL28)</f>
        <v>1989.5768224362307</v>
      </c>
      <c r="AO30" s="129"/>
      <c r="AQ30" s="128"/>
      <c r="AR30" s="120" t="s">
        <v>195</v>
      </c>
      <c r="AS30" s="165">
        <f>SUM(AS25:AS28)</f>
        <v>1601.0889518076299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2120.3943872219647</v>
      </c>
      <c r="AY30" s="129"/>
      <c r="BA30" s="128"/>
      <c r="BB30" s="120" t="s">
        <v>195</v>
      </c>
      <c r="BC30" s="165">
        <f>SUM(BC25:BC28)</f>
        <v>1706.5580144851408</v>
      </c>
      <c r="BD30" s="165">
        <f>SUM(BD25:BD28)</f>
        <v>2140.666670392317</v>
      </c>
      <c r="BE30" s="165">
        <f>SUM(BE25:BE28)</f>
        <v>2465.8588575838148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1</v>
      </c>
      <c r="R31" s="120">
        <f>R29/R30</f>
        <v>1.0000000000000002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1</v>
      </c>
      <c r="AB31" s="120">
        <f>AB29/AB30</f>
        <v>1</v>
      </c>
      <c r="AE31" s="129"/>
      <c r="AG31" s="128"/>
      <c r="AH31" s="120" t="s">
        <v>194</v>
      </c>
      <c r="AI31" s="120">
        <f>AI29/AI30</f>
        <v>1.0000000000000002</v>
      </c>
      <c r="AJ31" s="120">
        <f>AJ29/AJ30</f>
        <v>0.99999999999999989</v>
      </c>
      <c r="AK31" s="120">
        <f>AK29/AK30</f>
        <v>1</v>
      </c>
      <c r="AL31" s="120">
        <f>AL29/AL30</f>
        <v>1</v>
      </c>
      <c r="AO31" s="129"/>
      <c r="AQ31" s="128"/>
      <c r="AR31" s="120" t="s">
        <v>194</v>
      </c>
      <c r="AS31" s="120">
        <f>AS29/AS30</f>
        <v>1.0000000000000002</v>
      </c>
      <c r="AT31" s="120">
        <f>AT29/AT30</f>
        <v>1</v>
      </c>
      <c r="AU31" s="120">
        <f>AU29/AU30</f>
        <v>1</v>
      </c>
      <c r="AV31" s="120">
        <f>AV29/AV30</f>
        <v>0.99999999999999978</v>
      </c>
      <c r="AY31" s="129"/>
      <c r="BA31" s="128"/>
      <c r="BB31" s="120" t="s">
        <v>194</v>
      </c>
      <c r="BC31" s="120">
        <f>BC29/BC30</f>
        <v>1.0000000000000002</v>
      </c>
      <c r="BD31" s="120">
        <f>BD29/BD30</f>
        <v>1</v>
      </c>
      <c r="BE31" s="120">
        <f>BE29/BE30</f>
        <v>1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1072.5809120022777</v>
      </c>
      <c r="F36" s="139">
        <f t="shared" si="38"/>
        <v>0</v>
      </c>
      <c r="G36" s="139">
        <f t="shared" si="38"/>
        <v>560.1886096039151</v>
      </c>
      <c r="H36" s="139">
        <f t="shared" si="38"/>
        <v>417.23047839380752</v>
      </c>
      <c r="I36" s="120">
        <f>I25</f>
        <v>2050</v>
      </c>
      <c r="J36" s="165">
        <f>SUM(E36:H36)</f>
        <v>2050.0000000000005</v>
      </c>
      <c r="K36" s="129">
        <f>I36/J36</f>
        <v>0.99999999999999978</v>
      </c>
      <c r="M36" s="128"/>
      <c r="N36" s="4" t="s">
        <v>11</v>
      </c>
      <c r="O36" s="139">
        <f>O25*$U25</f>
        <v>514.63528579072249</v>
      </c>
      <c r="P36" s="139">
        <f t="shared" ref="P36:R36" si="39">P25*$U25</f>
        <v>0</v>
      </c>
      <c r="Q36" s="139">
        <f t="shared" si="39"/>
        <v>1009.4415583599977</v>
      </c>
      <c r="R36" s="139">
        <f t="shared" si="39"/>
        <v>662.66970700056015</v>
      </c>
      <c r="S36" s="120">
        <f>S25</f>
        <v>2186.7465511512801</v>
      </c>
      <c r="T36" s="165">
        <f>SUM(O36:R36)</f>
        <v>2186.7465511512805</v>
      </c>
      <c r="U36" s="129">
        <f>S36/T36</f>
        <v>0.99999999999999978</v>
      </c>
      <c r="W36" s="128"/>
      <c r="X36" s="4" t="s">
        <v>11</v>
      </c>
      <c r="Y36" s="139">
        <f>Y25*$AE25</f>
        <v>551.18708894463816</v>
      </c>
      <c r="Z36" s="139">
        <f t="shared" ref="Z36:AB36" si="40">Z25*$AE25</f>
        <v>0</v>
      </c>
      <c r="AA36" s="139">
        <f t="shared" si="40"/>
        <v>1076.3684312612379</v>
      </c>
      <c r="AB36" s="139">
        <f t="shared" si="40"/>
        <v>706.38528187413669</v>
      </c>
      <c r="AC36" s="120">
        <f>AC25</f>
        <v>2333.9408020800124</v>
      </c>
      <c r="AD36" s="165">
        <f>SUM(Y36:AB36)</f>
        <v>2333.9408020800129</v>
      </c>
      <c r="AE36" s="129">
        <f>AC36/AD36</f>
        <v>0.99999999999999978</v>
      </c>
      <c r="AG36" s="128"/>
      <c r="AH36" s="4" t="s">
        <v>11</v>
      </c>
      <c r="AI36" s="139">
        <f>AI25*$AO25</f>
        <v>590.29966738179087</v>
      </c>
      <c r="AJ36" s="139">
        <f t="shared" ref="AJ36:AL36" si="41">AJ25*$AO25</f>
        <v>0</v>
      </c>
      <c r="AK36" s="139">
        <f t="shared" si="41"/>
        <v>1148.0764687989133</v>
      </c>
      <c r="AL36" s="139">
        <f t="shared" si="41"/>
        <v>754.00790378156273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632.6762400987451</v>
      </c>
      <c r="AT36" s="139">
        <f t="shared" ref="AT36:AV36" si="42">AT25*$AY25</f>
        <v>0</v>
      </c>
      <c r="AU36" s="139">
        <f t="shared" si="42"/>
        <v>1225.3148223841322</v>
      </c>
      <c r="AV36" s="139">
        <f t="shared" si="42"/>
        <v>804.94810231302824</v>
      </c>
      <c r="AW36" s="120">
        <f>AW25</f>
        <v>2662.939164795906</v>
      </c>
      <c r="AX36" s="165">
        <f>SUM(AS36:AV36)</f>
        <v>2662.9391647959055</v>
      </c>
      <c r="AY36" s="129">
        <f>AW36/AX36</f>
        <v>1.0000000000000002</v>
      </c>
      <c r="BA36" s="128"/>
      <c r="BB36" s="4" t="s">
        <v>11</v>
      </c>
      <c r="BC36" s="139">
        <f>BC25*$BI25</f>
        <v>678.4034280018418</v>
      </c>
      <c r="BD36" s="139">
        <f t="shared" ref="BD36:BF36" si="43">BD25*$BI25</f>
        <v>0</v>
      </c>
      <c r="BE36" s="139">
        <f t="shared" si="43"/>
        <v>1308.3698898303544</v>
      </c>
      <c r="BF36" s="139">
        <f t="shared" si="43"/>
        <v>859.76211724395876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727.74598786894921</v>
      </c>
      <c r="BN36" s="139">
        <f t="shared" ref="BN36:BP36" si="44">BN25*$BS25</f>
        <v>0</v>
      </c>
      <c r="BO36" s="139">
        <f t="shared" si="44"/>
        <v>1397.681981471789</v>
      </c>
      <c r="BP36" s="139">
        <f t="shared" si="44"/>
        <v>918.74561007857574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414.21333932521412</v>
      </c>
      <c r="G37" s="139">
        <f t="shared" si="38"/>
        <v>657.06703923533598</v>
      </c>
      <c r="H37" s="139">
        <f t="shared" si="38"/>
        <v>978.7196214394495</v>
      </c>
      <c r="I37" s="120">
        <f>I26</f>
        <v>2050</v>
      </c>
      <c r="J37" s="165">
        <f>SUM(E37:H37)</f>
        <v>2049.9999999999995</v>
      </c>
      <c r="K37" s="129">
        <f>I37/J37</f>
        <v>1.0000000000000002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150.28589969769362</v>
      </c>
      <c r="Q37" s="139">
        <f t="shared" si="45"/>
        <v>880.48951831323495</v>
      </c>
      <c r="R37" s="139">
        <f t="shared" si="45"/>
        <v>1155.9711331403519</v>
      </c>
      <c r="S37" s="120">
        <f>S26</f>
        <v>2186.7465511512801</v>
      </c>
      <c r="T37" s="165">
        <f>SUM(O37:R37)</f>
        <v>2186.7465511512805</v>
      </c>
      <c r="U37" s="129">
        <f>S37/T37</f>
        <v>0.99999999999999978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161.49658209553431</v>
      </c>
      <c r="AA37" s="139">
        <f t="shared" si="46"/>
        <v>939.44977745221775</v>
      </c>
      <c r="AB37" s="139">
        <f t="shared" si="46"/>
        <v>1232.9944425322603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173.90992568974082</v>
      </c>
      <c r="AK37" s="139">
        <f t="shared" si="47"/>
        <v>1002.1737950905321</v>
      </c>
      <c r="AL37" s="139">
        <f t="shared" si="47"/>
        <v>1316.3003191819939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187.17001084499682</v>
      </c>
      <c r="AU37" s="139">
        <f t="shared" si="48"/>
        <v>1070.0044442322408</v>
      </c>
      <c r="AV37" s="139">
        <f t="shared" si="48"/>
        <v>1405.7647097186684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201.49856801081461</v>
      </c>
      <c r="BE37" s="139">
        <f t="shared" si="49"/>
        <v>1142.969714914947</v>
      </c>
      <c r="BF37" s="139">
        <f t="shared" si="49"/>
        <v>1502.0671521503937</v>
      </c>
      <c r="BG37" s="120">
        <f>BG26</f>
        <v>2846.535435076155</v>
      </c>
      <c r="BH37" s="165">
        <f>SUM(BC37:BF37)</f>
        <v>2846.5354350761554</v>
      </c>
      <c r="BI37" s="129">
        <f>BG37/BH37</f>
        <v>0.99999999999999989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216.980646504379</v>
      </c>
      <c r="BO37" s="139">
        <f t="shared" si="50"/>
        <v>1221.4604686114246</v>
      </c>
      <c r="BP37" s="139">
        <f t="shared" si="50"/>
        <v>1605.7324643035097</v>
      </c>
      <c r="BQ37" s="120">
        <f>BQ26</f>
        <v>3044.1735794193137</v>
      </c>
      <c r="BR37" s="165">
        <f>SUM(BM37:BP37)</f>
        <v>3044.1735794193132</v>
      </c>
      <c r="BS37" s="129">
        <f>BQ37/BR37</f>
        <v>1.0000000000000002</v>
      </c>
    </row>
    <row r="38" spans="3:71" x14ac:dyDescent="0.3">
      <c r="C38" s="128"/>
      <c r="D38" s="4" t="s">
        <v>13</v>
      </c>
      <c r="E38" s="139">
        <f t="shared" si="38"/>
        <v>354.47707108823863</v>
      </c>
      <c r="F38" s="139">
        <f t="shared" si="38"/>
        <v>662.73808654119182</v>
      </c>
      <c r="G38" s="139">
        <f t="shared" si="38"/>
        <v>36.784842370569258</v>
      </c>
      <c r="H38" s="139">
        <f t="shared" si="38"/>
        <v>0</v>
      </c>
      <c r="I38" s="120">
        <f>I27</f>
        <v>1054</v>
      </c>
      <c r="J38" s="165">
        <f>SUM(E38:H38)</f>
        <v>1053.9999999999998</v>
      </c>
      <c r="K38" s="129">
        <f>I38/J38</f>
        <v>1.0000000000000002</v>
      </c>
      <c r="M38" s="128"/>
      <c r="N38" s="4" t="s">
        <v>13</v>
      </c>
      <c r="O38" s="139">
        <f t="shared" ref="O38:R38" si="51">O27*$U27</f>
        <v>338.20540364307686</v>
      </c>
      <c r="P38" s="139">
        <f t="shared" si="51"/>
        <v>642.97099188889433</v>
      </c>
      <c r="Q38" s="139">
        <f t="shared" si="51"/>
        <v>131.80706913694087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357.09234648810542</v>
      </c>
      <c r="Z38" s="139">
        <f t="shared" si="52"/>
        <v>680.71825511502732</v>
      </c>
      <c r="AA38" s="139">
        <f t="shared" si="52"/>
        <v>138.55397776341323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376.77570397382442</v>
      </c>
      <c r="AJ38" s="139">
        <f t="shared" si="53"/>
        <v>722.10053374454003</v>
      </c>
      <c r="AK38" s="139">
        <f t="shared" si="53"/>
        <v>145.5987705176222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1244.4750082359865</v>
      </c>
      <c r="AO38" s="129">
        <f>AM38/AN38</f>
        <v>1.0000000000000002</v>
      </c>
      <c r="AQ38" s="128"/>
      <c r="AR38" s="4" t="s">
        <v>13</v>
      </c>
      <c r="AS38" s="139">
        <f t="shared" ref="AS38:AV38" si="54">AS27*$AY27</f>
        <v>398.25995119061366</v>
      </c>
      <c r="AT38" s="139">
        <f t="shared" si="54"/>
        <v>766.15855314025066</v>
      </c>
      <c r="AU38" s="139">
        <f t="shared" si="54"/>
        <v>153.25312494312746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421.35871003553353</v>
      </c>
      <c r="BD38" s="139">
        <f t="shared" si="55"/>
        <v>813.51749288289375</v>
      </c>
      <c r="BE38" s="139">
        <f t="shared" si="55"/>
        <v>161.46225869348254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446.19399834077683</v>
      </c>
      <c r="BN38" s="139">
        <f t="shared" si="56"/>
        <v>864.42839804210951</v>
      </c>
      <c r="BO38" s="139">
        <f t="shared" si="56"/>
        <v>170.26634427280314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1480.8887406556894</v>
      </c>
      <c r="BS38" s="129">
        <f>BQ38/BR38</f>
        <v>1.0000000000000002</v>
      </c>
    </row>
    <row r="39" spans="3:71" x14ac:dyDescent="0.3">
      <c r="C39" s="128"/>
      <c r="D39" s="4" t="s">
        <v>14</v>
      </c>
      <c r="E39" s="139">
        <f t="shared" si="38"/>
        <v>376.68368913210048</v>
      </c>
      <c r="F39" s="139">
        <f t="shared" si="38"/>
        <v>703.53167701579855</v>
      </c>
      <c r="G39" s="139">
        <f t="shared" si="38"/>
        <v>0</v>
      </c>
      <c r="H39" s="139">
        <f t="shared" si="38"/>
        <v>27.784633852100956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373.08590212242939</v>
      </c>
      <c r="P39" s="139">
        <f t="shared" si="57"/>
        <v>708.55364545956718</v>
      </c>
      <c r="Q39" s="139">
        <f t="shared" si="57"/>
        <v>0</v>
      </c>
      <c r="R39" s="139">
        <f t="shared" si="57"/>
        <v>91.093690523734054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394.74375044562845</v>
      </c>
      <c r="Z39" s="139">
        <f t="shared" si="58"/>
        <v>751.71839687616568</v>
      </c>
      <c r="AA39" s="139">
        <f t="shared" si="58"/>
        <v>0</v>
      </c>
      <c r="AB39" s="139">
        <f t="shared" si="58"/>
        <v>95.926758572946383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417.30852002139324</v>
      </c>
      <c r="AJ39" s="139">
        <f t="shared" si="59"/>
        <v>798.96009453800946</v>
      </c>
      <c r="AK39" s="139">
        <f t="shared" si="59"/>
        <v>0</v>
      </c>
      <c r="AL39" s="139">
        <f t="shared" si="59"/>
        <v>101.07471195298199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441.98085753566545</v>
      </c>
      <c r="AT39" s="139">
        <f t="shared" si="60"/>
        <v>849.39272871232197</v>
      </c>
      <c r="AU39" s="139">
        <f t="shared" si="60"/>
        <v>0</v>
      </c>
      <c r="AV39" s="139">
        <f t="shared" si="60"/>
        <v>106.62811137583181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468.53539747330797</v>
      </c>
      <c r="BD39" s="139">
        <f t="shared" si="61"/>
        <v>903.67108812840081</v>
      </c>
      <c r="BE39" s="139">
        <f t="shared" si="61"/>
        <v>0</v>
      </c>
      <c r="BF39" s="139">
        <f t="shared" si="61"/>
        <v>112.59382667747353</v>
      </c>
      <c r="BG39" s="120">
        <f>BG28</f>
        <v>1484.8003122791824</v>
      </c>
      <c r="BH39" s="165">
        <f>SUM(BC39:BF39)</f>
        <v>1484.8003122791822</v>
      </c>
      <c r="BI39" s="129">
        <f>BG39/BH39</f>
        <v>1.0000000000000002</v>
      </c>
      <c r="BK39" s="128"/>
      <c r="BL39" s="4" t="s">
        <v>14</v>
      </c>
      <c r="BM39" s="139">
        <f t="shared" ref="BM39:BP39" si="62">BM28*$BS28</f>
        <v>497.11594600735003</v>
      </c>
      <c r="BN39" s="139">
        <f t="shared" si="62"/>
        <v>962.09078787404962</v>
      </c>
      <c r="BO39" s="139">
        <f t="shared" si="62"/>
        <v>0</v>
      </c>
      <c r="BP39" s="139">
        <f t="shared" si="62"/>
        <v>119.00221699027249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1803.7416722226167</v>
      </c>
      <c r="F41" s="165">
        <f>SUM(F36:F39)</f>
        <v>1780.4831028822045</v>
      </c>
      <c r="G41" s="165">
        <f>SUM(G36:G39)</f>
        <v>1254.0404912098204</v>
      </c>
      <c r="H41" s="165">
        <f>SUM(H36:H39)</f>
        <v>1423.7347336853579</v>
      </c>
      <c r="K41" s="129"/>
      <c r="M41" s="128"/>
      <c r="N41" s="120" t="s">
        <v>195</v>
      </c>
      <c r="O41" s="165">
        <f>SUM(O36:O39)</f>
        <v>1225.9265915562287</v>
      </c>
      <c r="P41" s="165">
        <f>SUM(P36:P39)</f>
        <v>1501.8105370461551</v>
      </c>
      <c r="Q41" s="165">
        <f>SUM(Q36:Q39)</f>
        <v>2021.7381458101736</v>
      </c>
      <c r="R41" s="165">
        <f>SUM(R36:R39)</f>
        <v>1909.7345306646462</v>
      </c>
      <c r="U41" s="129"/>
      <c r="W41" s="128"/>
      <c r="X41" s="120" t="s">
        <v>195</v>
      </c>
      <c r="Y41" s="165">
        <f>SUM(Y36:Y39)</f>
        <v>1303.023185878372</v>
      </c>
      <c r="Z41" s="165">
        <f>SUM(Z36:Z39)</f>
        <v>1593.9332340867272</v>
      </c>
      <c r="AA41" s="165">
        <f>SUM(AA36:AA39)</f>
        <v>2154.3721864768686</v>
      </c>
      <c r="AB41" s="165">
        <f>SUM(AB36:AB39)</f>
        <v>2035.3064829793436</v>
      </c>
      <c r="AE41" s="129"/>
      <c r="AG41" s="128"/>
      <c r="AH41" s="120" t="s">
        <v>195</v>
      </c>
      <c r="AI41" s="165">
        <f>SUM(AI36:AI39)</f>
        <v>1384.3838913770085</v>
      </c>
      <c r="AJ41" s="165">
        <f>SUM(AJ36:AJ39)</f>
        <v>1694.9705539722904</v>
      </c>
      <c r="AK41" s="165">
        <f>SUM(AK36:AK39)</f>
        <v>2295.8490344070674</v>
      </c>
      <c r="AL41" s="165">
        <f>SUM(AL36:AL39)</f>
        <v>2171.3829349165385</v>
      </c>
      <c r="AO41" s="129"/>
      <c r="AQ41" s="128"/>
      <c r="AR41" s="120" t="s">
        <v>195</v>
      </c>
      <c r="AS41" s="165">
        <f>SUM(AS36:AS39)</f>
        <v>1472.9170488250243</v>
      </c>
      <c r="AT41" s="165">
        <f>SUM(AT36:AT39)</f>
        <v>1802.7212926975694</v>
      </c>
      <c r="AU41" s="165">
        <f>SUM(AU36:AU39)</f>
        <v>2448.5723915595008</v>
      </c>
      <c r="AV41" s="165">
        <f>SUM(AV36:AV39)</f>
        <v>2317.3409234075284</v>
      </c>
      <c r="AY41" s="129"/>
      <c r="BA41" s="128"/>
      <c r="BB41" s="120" t="s">
        <v>195</v>
      </c>
      <c r="BC41" s="165">
        <f>SUM(BC36:BC39)</f>
        <v>1568.2975355106832</v>
      </c>
      <c r="BD41" s="165">
        <f>SUM(BD36:BD39)</f>
        <v>1918.6871490221092</v>
      </c>
      <c r="BE41" s="165">
        <f>SUM(BE36:BE39)</f>
        <v>2612.801863438784</v>
      </c>
      <c r="BF41" s="165">
        <f>SUM(BF36:BF39)</f>
        <v>2474.4230960718255</v>
      </c>
      <c r="BI41" s="129"/>
      <c r="BK41" s="128"/>
      <c r="BL41" s="120" t="s">
        <v>195</v>
      </c>
      <c r="BM41" s="165">
        <f>SUM(BM36:BM39)</f>
        <v>1671.0559322170761</v>
      </c>
      <c r="BN41" s="165">
        <f>SUM(BN36:BN39)</f>
        <v>2043.499832420538</v>
      </c>
      <c r="BO41" s="165">
        <f>SUM(BO36:BO39)</f>
        <v>2789.4087943560166</v>
      </c>
      <c r="BP41" s="165">
        <f>SUM(BP36:BP39)</f>
        <v>2643.4802913723584</v>
      </c>
      <c r="BS41" s="129"/>
    </row>
    <row r="42" spans="3:71" x14ac:dyDescent="0.3">
      <c r="C42" s="128"/>
      <c r="D42" s="120" t="s">
        <v>194</v>
      </c>
      <c r="E42" s="120">
        <f>E40/E41</f>
        <v>1.136526383777527</v>
      </c>
      <c r="F42" s="120">
        <f>F40/F41</f>
        <v>1.1513729036133551</v>
      </c>
      <c r="G42" s="120">
        <f>G40/G41</f>
        <v>0.84048322792445584</v>
      </c>
      <c r="H42" s="120">
        <f>H40/H41</f>
        <v>0.77823485919453972</v>
      </c>
      <c r="K42" s="129"/>
      <c r="M42" s="128"/>
      <c r="N42" s="120" t="s">
        <v>194</v>
      </c>
      <c r="O42" s="120">
        <f>O40/O41</f>
        <v>1.08327237055535</v>
      </c>
      <c r="P42" s="120">
        <f>P40/P41</f>
        <v>1.1043042814749362</v>
      </c>
      <c r="Q42" s="120">
        <f>Q40/Q41</f>
        <v>0.94859516610907557</v>
      </c>
      <c r="R42" s="120">
        <f>R40/R41</f>
        <v>0.91893953513338789</v>
      </c>
      <c r="U42" s="129"/>
      <c r="W42" s="128"/>
      <c r="X42" s="120" t="s">
        <v>194</v>
      </c>
      <c r="Y42" s="120">
        <f>Y40/Y41</f>
        <v>1.0191778775346494</v>
      </c>
      <c r="Z42" s="120">
        <f>Z40/Z41</f>
        <v>1.0404800970063748</v>
      </c>
      <c r="AA42" s="120">
        <f>AA40/AA41</f>
        <v>0.89019485318835712</v>
      </c>
      <c r="AB42" s="120">
        <f>AB40/AB41</f>
        <v>0.86224388145623543</v>
      </c>
      <c r="AE42" s="129"/>
      <c r="AG42" s="128"/>
      <c r="AH42" s="120" t="s">
        <v>194</v>
      </c>
      <c r="AI42" s="120">
        <f>AI40/AI41</f>
        <v>1.0858254128746889</v>
      </c>
      <c r="AJ42" s="120">
        <f>AJ40/AJ41</f>
        <v>1.1101912512600332</v>
      </c>
      <c r="AK42" s="120">
        <f>AK40/AK41</f>
        <v>0.94608524737024879</v>
      </c>
      <c r="AL42" s="120">
        <f>AL40/AL41</f>
        <v>0.91627174113013099</v>
      </c>
      <c r="AO42" s="129"/>
      <c r="AQ42" s="128"/>
      <c r="AR42" s="120" t="s">
        <v>194</v>
      </c>
      <c r="AS42" s="120">
        <f>AS40/AS41</f>
        <v>1.0870190911870097</v>
      </c>
      <c r="AT42" s="120">
        <f>AT40/AT41</f>
        <v>1.1129904041023337</v>
      </c>
      <c r="AU42" s="120">
        <f>AU40/AU41</f>
        <v>0.94490031227670024</v>
      </c>
      <c r="AV42" s="120">
        <f>AV40/AV41</f>
        <v>0.91501184215226972</v>
      </c>
      <c r="AY42" s="129"/>
      <c r="BA42" s="128"/>
      <c r="BB42" s="120" t="s">
        <v>194</v>
      </c>
      <c r="BC42" s="120">
        <f>BC40/BC41</f>
        <v>1.0881595971707219</v>
      </c>
      <c r="BD42" s="120">
        <f>BD40/BD41</f>
        <v>1.1156934425100744</v>
      </c>
      <c r="BE42" s="120">
        <f>BE40/BE41</f>
        <v>0.94376037161058468</v>
      </c>
      <c r="BF42" s="120">
        <f>BF40/BF41</f>
        <v>0.91379930343023963</v>
      </c>
      <c r="BI42" s="129"/>
      <c r="BK42" s="128"/>
      <c r="BL42" s="120" t="s">
        <v>194</v>
      </c>
      <c r="BM42" s="120">
        <f>BM40/BM41</f>
        <v>1.1551728407072634</v>
      </c>
      <c r="BN42" s="120">
        <f>BN40/BN41</f>
        <v>1.1859835706155992</v>
      </c>
      <c r="BO42" s="120">
        <f>BO40/BO41</f>
        <v>0.99971654711323421</v>
      </c>
      <c r="BP42" s="120">
        <f>BP40/BP41</f>
        <v>0.96786745649120298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1219.0165052267507</v>
      </c>
      <c r="F47" s="139">
        <f t="shared" ref="F47:H47" si="63">F36*F$42</f>
        <v>0</v>
      </c>
      <c r="G47" s="139">
        <f t="shared" si="63"/>
        <v>470.82913084641137</v>
      </c>
      <c r="H47" s="139">
        <f t="shared" si="63"/>
        <v>324.70330260447525</v>
      </c>
      <c r="I47" s="120">
        <f>I36</f>
        <v>2050</v>
      </c>
      <c r="J47" s="165">
        <f>SUM(E47:H47)</f>
        <v>2014.5489386776374</v>
      </c>
      <c r="K47" s="129">
        <f>I47/J47</f>
        <v>1.0175975180556462</v>
      </c>
      <c r="L47" s="150"/>
      <c r="M47" s="128"/>
      <c r="N47" s="4" t="s">
        <v>11</v>
      </c>
      <c r="O47" s="139">
        <f>O36*O$42</f>
        <v>557.490186009946</v>
      </c>
      <c r="P47" s="139">
        <f t="shared" ref="P47:R47" si="64">P36*P$42</f>
        <v>0</v>
      </c>
      <c r="Q47" s="139">
        <f t="shared" si="64"/>
        <v>957.55138272990609</v>
      </c>
      <c r="R47" s="139">
        <f t="shared" si="64"/>
        <v>608.95339249807307</v>
      </c>
      <c r="S47" s="120">
        <f>S36</f>
        <v>2186.7465511512801</v>
      </c>
      <c r="T47" s="165">
        <f>SUM(O47:R47)</f>
        <v>2123.9949612379251</v>
      </c>
      <c r="U47" s="129">
        <f>S47/T47</f>
        <v>1.0295441331352224</v>
      </c>
      <c r="W47" s="128"/>
      <c r="X47" s="4" t="s">
        <v>11</v>
      </c>
      <c r="Y47" s="139">
        <f>Y36*Y$42</f>
        <v>561.75768743509832</v>
      </c>
      <c r="Z47" s="139">
        <f t="shared" ref="Z47:AB47" si="65">Z36*Z$42</f>
        <v>0</v>
      </c>
      <c r="AA47" s="139">
        <f t="shared" si="65"/>
        <v>958.17763764317988</v>
      </c>
      <c r="AB47" s="139">
        <f t="shared" si="65"/>
        <v>609.07638724671256</v>
      </c>
      <c r="AC47" s="120">
        <f>AC36</f>
        <v>2333.9408020800124</v>
      </c>
      <c r="AD47" s="165">
        <f>SUM(Y47:AB47)</f>
        <v>2129.0117123249911</v>
      </c>
      <c r="AE47" s="129">
        <f>AC47/AD47</f>
        <v>1.0962555013524224</v>
      </c>
      <c r="AG47" s="128"/>
      <c r="AH47" s="4" t="s">
        <v>11</v>
      </c>
      <c r="AI47" s="139">
        <f>AI36*AI$42</f>
        <v>640.96238005462465</v>
      </c>
      <c r="AJ47" s="139">
        <f t="shared" ref="AJ47:AL47" si="66">AJ36*AJ$42</f>
        <v>0</v>
      </c>
      <c r="AK47" s="139">
        <f t="shared" si="66"/>
        <v>1086.1782099835816</v>
      </c>
      <c r="AL47" s="139">
        <f t="shared" si="66"/>
        <v>690.87613482381278</v>
      </c>
      <c r="AM47" s="120">
        <f>AM36</f>
        <v>2492.3840399622668</v>
      </c>
      <c r="AN47" s="165">
        <f>SUM(AI47:AL47)</f>
        <v>2418.0167248620191</v>
      </c>
      <c r="AO47" s="129">
        <f>AM47/AN47</f>
        <v>1.0307555007108113</v>
      </c>
      <c r="BA47" s="128"/>
      <c r="BB47" s="4" t="s">
        <v>11</v>
      </c>
      <c r="BC47" s="139">
        <f>BC36*BC$42</f>
        <v>738.21120093372099</v>
      </c>
      <c r="BD47" s="139">
        <f t="shared" ref="BD47:BF47" si="67">BD36*BD$42</f>
        <v>0</v>
      </c>
      <c r="BE47" s="139">
        <f t="shared" si="67"/>
        <v>1234.787653430395</v>
      </c>
      <c r="BF47" s="139">
        <f t="shared" si="67"/>
        <v>785.65002385323749</v>
      </c>
      <c r="BG47" s="120">
        <f>BG36</f>
        <v>2846.535435076155</v>
      </c>
      <c r="BH47" s="165">
        <f>SUM(BC47:BF47)</f>
        <v>2758.6488782173537</v>
      </c>
      <c r="BI47" s="129">
        <f>BG47/BH47</f>
        <v>1.0318585513193668</v>
      </c>
      <c r="BK47" s="128"/>
      <c r="BL47" s="4" t="s">
        <v>11</v>
      </c>
      <c r="BM47" s="139">
        <f>BM36*BM$42</f>
        <v>840.6724001198877</v>
      </c>
      <c r="BN47" s="139">
        <f t="shared" ref="BN47:BP47" si="68">BN36*BN$42</f>
        <v>0</v>
      </c>
      <c r="BO47" s="139">
        <f t="shared" si="68"/>
        <v>1397.2858044793602</v>
      </c>
      <c r="BP47" s="139">
        <f t="shared" si="68"/>
        <v>889.22397678920959</v>
      </c>
      <c r="BQ47" s="120">
        <f>BQ36</f>
        <v>3044.1735794193137</v>
      </c>
      <c r="BR47" s="165">
        <f>SUM(BM47:BP47)</f>
        <v>3127.1821813884576</v>
      </c>
      <c r="BS47" s="129">
        <f>BQ47/BR47</f>
        <v>0.97345578314459169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476.9140152142557</v>
      </c>
      <c r="G48" s="139">
        <f t="shared" si="69"/>
        <v>552.25382609928022</v>
      </c>
      <c r="H48" s="139">
        <f t="shared" si="69"/>
        <v>761.67372678186325</v>
      </c>
      <c r="I48" s="120">
        <f>I37</f>
        <v>2050</v>
      </c>
      <c r="J48" s="165">
        <f>SUM(E48:H48)</f>
        <v>1790.8415680953992</v>
      </c>
      <c r="K48" s="129">
        <f>I48/J48</f>
        <v>1.1447132099911115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165.96136248147587</v>
      </c>
      <c r="Q48" s="139">
        <f t="shared" si="70"/>
        <v>835.22810088164306</v>
      </c>
      <c r="R48" s="139">
        <f t="shared" si="70"/>
        <v>1062.2675757156105</v>
      </c>
      <c r="S48" s="120">
        <f>S37</f>
        <v>2186.7465511512801</v>
      </c>
      <c r="T48" s="165">
        <f>SUM(O48:R48)</f>
        <v>2063.4570390787294</v>
      </c>
      <c r="U48" s="129">
        <f>S48/T48</f>
        <v>1.0597490084540824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168.0339794049595</v>
      </c>
      <c r="AA48" s="139">
        <f t="shared" si="71"/>
        <v>836.29335671691172</v>
      </c>
      <c r="AB48" s="139">
        <f t="shared" si="71"/>
        <v>1063.1419139429834</v>
      </c>
      <c r="AC48" s="120">
        <f>AC37</f>
        <v>2333.9408020800124</v>
      </c>
      <c r="AD48" s="165">
        <f>SUM(Y48:AB48)</f>
        <v>2067.4692500648544</v>
      </c>
      <c r="AE48" s="129">
        <f>AC48/AD48</f>
        <v>1.128887794585965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193.07327800803273</v>
      </c>
      <c r="AK48" s="139">
        <f t="shared" si="72"/>
        <v>948.14184283620705</v>
      </c>
      <c r="AL48" s="139">
        <f t="shared" si="72"/>
        <v>1206.0887853070328</v>
      </c>
      <c r="AM48" s="120">
        <f>AM37</f>
        <v>2492.3840399622668</v>
      </c>
      <c r="AN48" s="165">
        <f>SUM(AI48:AL48)</f>
        <v>2347.3039061512727</v>
      </c>
      <c r="AO48" s="129">
        <f>AM48/AN48</f>
        <v>1.0618071368734152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224.8106310048361</v>
      </c>
      <c r="BE48" s="139">
        <f t="shared" si="73"/>
        <v>1078.6895228877743</v>
      </c>
      <c r="BF48" s="139">
        <f t="shared" si="73"/>
        <v>1372.5879173404735</v>
      </c>
      <c r="BG48" s="120">
        <f>BG37</f>
        <v>2846.535435076155</v>
      </c>
      <c r="BH48" s="165">
        <f>SUM(BC48:BF48)</f>
        <v>2676.0880712330836</v>
      </c>
      <c r="BI48" s="129">
        <f>BG48/BH48</f>
        <v>1.0636927333129709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257.33548189574452</v>
      </c>
      <c r="BO48" s="139">
        <f t="shared" si="74"/>
        <v>1221.1142421155264</v>
      </c>
      <c r="BP48" s="139">
        <f t="shared" si="74"/>
        <v>1554.1361960307893</v>
      </c>
      <c r="BQ48" s="120">
        <f>BQ37</f>
        <v>3044.1735794193137</v>
      </c>
      <c r="BR48" s="165">
        <f>SUM(BM48:BP48)</f>
        <v>3032.58592004206</v>
      </c>
      <c r="BS48" s="129">
        <f>BQ48/BR48</f>
        <v>1.0038210489934256</v>
      </c>
    </row>
    <row r="49" spans="3:71" x14ac:dyDescent="0.3">
      <c r="C49" s="128"/>
      <c r="D49" s="4" t="s">
        <v>13</v>
      </c>
      <c r="E49" s="139">
        <f t="shared" ref="E49:H49" si="75">E38*E$42</f>
        <v>402.87254373596522</v>
      </c>
      <c r="F49" s="139">
        <f t="shared" si="75"/>
        <v>763.05867503609102</v>
      </c>
      <c r="G49" s="139">
        <f t="shared" si="75"/>
        <v>30.917043054308344</v>
      </c>
      <c r="H49" s="139">
        <f t="shared" si="75"/>
        <v>0</v>
      </c>
      <c r="I49" s="120">
        <f>I38</f>
        <v>1054</v>
      </c>
      <c r="J49" s="165">
        <f>SUM(E49:H49)</f>
        <v>1196.8482618263645</v>
      </c>
      <c r="K49" s="129">
        <f>I49/J49</f>
        <v>0.88064630548204903</v>
      </c>
      <c r="L49" s="150"/>
      <c r="M49" s="128"/>
      <c r="N49" s="4" t="s">
        <v>13</v>
      </c>
      <c r="O49" s="139">
        <f t="shared" ref="O49:R49" si="76">O38*O$42</f>
        <v>366.36856933906489</v>
      </c>
      <c r="P49" s="139">
        <f t="shared" si="76"/>
        <v>710.03561920709251</v>
      </c>
      <c r="Q49" s="139">
        <f t="shared" si="76"/>
        <v>125.03154864230683</v>
      </c>
      <c r="R49" s="139">
        <f t="shared" si="76"/>
        <v>0</v>
      </c>
      <c r="S49" s="120">
        <f>S38</f>
        <v>1112.9834646689119</v>
      </c>
      <c r="T49" s="165">
        <f>SUM(O49:R49)</f>
        <v>1201.4357371884644</v>
      </c>
      <c r="U49" s="129">
        <f>S49/T49</f>
        <v>0.92637785793974814</v>
      </c>
      <c r="W49" s="128"/>
      <c r="X49" s="4" t="s">
        <v>13</v>
      </c>
      <c r="Y49" s="139">
        <f t="shared" ref="Y49:AB49" si="77">Y38*Y$42</f>
        <v>363.94061977761487</v>
      </c>
      <c r="Z49" s="139">
        <f t="shared" si="77"/>
        <v>708.27379611609376</v>
      </c>
      <c r="AA49" s="139">
        <f t="shared" si="77"/>
        <v>123.34003789376453</v>
      </c>
      <c r="AB49" s="139">
        <f t="shared" si="77"/>
        <v>0</v>
      </c>
      <c r="AC49" s="120">
        <f>AC38</f>
        <v>1176.364579366546</v>
      </c>
      <c r="AD49" s="165">
        <f>SUM(Y49:AB49)</f>
        <v>1195.554453787473</v>
      </c>
      <c r="AE49" s="129">
        <f>AC49/AD49</f>
        <v>0.98394897500474843</v>
      </c>
      <c r="AG49" s="128"/>
      <c r="AH49" s="4" t="s">
        <v>13</v>
      </c>
      <c r="AI49" s="139">
        <f t="shared" ref="AI49:AL49" si="78">AI38*AI$42</f>
        <v>409.11263432852945</v>
      </c>
      <c r="AJ49" s="139">
        <f t="shared" si="78"/>
        <v>801.66969509338867</v>
      </c>
      <c r="AK49" s="139">
        <f t="shared" si="78"/>
        <v>137.74884882196869</v>
      </c>
      <c r="AL49" s="139">
        <f t="shared" si="78"/>
        <v>0</v>
      </c>
      <c r="AM49" s="120">
        <f>AM38</f>
        <v>1244.4750082359867</v>
      </c>
      <c r="AN49" s="165">
        <f>SUM(AI49:AL49)</f>
        <v>1348.5311782438869</v>
      </c>
      <c r="AO49" s="129">
        <f>AM49/AN49</f>
        <v>0.92283740139890102</v>
      </c>
      <c r="BA49" s="128"/>
      <c r="BB49" s="4" t="s">
        <v>13</v>
      </c>
      <c r="BC49" s="139">
        <f t="shared" ref="BC49:BF49" si="79">BC38*BC$42</f>
        <v>458.50552417664119</v>
      </c>
      <c r="BD49" s="139">
        <f t="shared" si="79"/>
        <v>907.63613217668069</v>
      </c>
      <c r="BE49" s="139">
        <f t="shared" si="79"/>
        <v>152.38168126564543</v>
      </c>
      <c r="BF49" s="139">
        <f t="shared" si="79"/>
        <v>0</v>
      </c>
      <c r="BG49" s="120">
        <f>BG38</f>
        <v>1396.3384616119097</v>
      </c>
      <c r="BH49" s="165">
        <f>SUM(BC49:BF49)</f>
        <v>1518.5233376189674</v>
      </c>
      <c r="BI49" s="129">
        <f>BG49/BH49</f>
        <v>0.91953704432449312</v>
      </c>
      <c r="BK49" s="128"/>
      <c r="BL49" s="4" t="s">
        <v>13</v>
      </c>
      <c r="BM49" s="139">
        <f t="shared" ref="BM49:BP49" si="80">BM38*BM$42</f>
        <v>515.43118856984711</v>
      </c>
      <c r="BN49" s="139">
        <f t="shared" si="80"/>
        <v>1025.1978780515035</v>
      </c>
      <c r="BO49" s="139">
        <f t="shared" si="80"/>
        <v>170.21808178599994</v>
      </c>
      <c r="BP49" s="139">
        <f t="shared" si="80"/>
        <v>0</v>
      </c>
      <c r="BQ49" s="120">
        <f>BQ38</f>
        <v>1480.8887406556896</v>
      </c>
      <c r="BR49" s="165">
        <f>SUM(BM49:BP49)</f>
        <v>1710.8471484073505</v>
      </c>
      <c r="BS49" s="129">
        <f>BQ49/BR49</f>
        <v>0.86558798781893986</v>
      </c>
    </row>
    <row r="50" spans="3:71" x14ac:dyDescent="0.3">
      <c r="C50" s="128"/>
      <c r="D50" s="4" t="s">
        <v>14</v>
      </c>
      <c r="E50" s="139">
        <f t="shared" ref="E50:H50" si="81">E39*E$42</f>
        <v>428.11095103728434</v>
      </c>
      <c r="F50" s="139">
        <f t="shared" si="81"/>
        <v>810.02730974965311</v>
      </c>
      <c r="G50" s="139">
        <f t="shared" si="81"/>
        <v>0</v>
      </c>
      <c r="H50" s="139">
        <f t="shared" si="81"/>
        <v>21.622970613661629</v>
      </c>
      <c r="I50" s="120">
        <f>I39</f>
        <v>1108</v>
      </c>
      <c r="J50" s="165">
        <f>SUM(E50:H50)</f>
        <v>1259.7612314005992</v>
      </c>
      <c r="K50" s="129">
        <f>I50/J50</f>
        <v>0.87953174965396308</v>
      </c>
      <c r="L50" s="150"/>
      <c r="M50" s="128"/>
      <c r="N50" s="4" t="s">
        <v>14</v>
      </c>
      <c r="O50" s="139">
        <f t="shared" ref="O50:R50" si="82">O39*O$42</f>
        <v>404.15364961294534</v>
      </c>
      <c r="P50" s="139">
        <f t="shared" si="82"/>
        <v>782.45882433567408</v>
      </c>
      <c r="Q50" s="139">
        <f t="shared" si="82"/>
        <v>0</v>
      </c>
      <c r="R50" s="139">
        <f t="shared" si="82"/>
        <v>83.709593623464869</v>
      </c>
      <c r="S50" s="120">
        <f>S39</f>
        <v>1172.7332381057306</v>
      </c>
      <c r="T50" s="165">
        <f>SUM(O50:R50)</f>
        <v>1270.3220675720843</v>
      </c>
      <c r="U50" s="129">
        <f>S50/T50</f>
        <v>0.92317788381581745</v>
      </c>
      <c r="W50" s="128"/>
      <c r="X50" s="4" t="s">
        <v>14</v>
      </c>
      <c r="Y50" s="139">
        <f t="shared" ref="Y50:AB50" si="83">Y39*Y$42</f>
        <v>402.31409774924293</v>
      </c>
      <c r="Z50" s="139">
        <f t="shared" si="83"/>
        <v>782.14803050318937</v>
      </c>
      <c r="AA50" s="139">
        <f t="shared" si="83"/>
        <v>0</v>
      </c>
      <c r="AB50" s="139">
        <f t="shared" si="83"/>
        <v>82.712260647452496</v>
      </c>
      <c r="AC50" s="120">
        <f>AC39</f>
        <v>1242.3889058947407</v>
      </c>
      <c r="AD50" s="165">
        <f>SUM(Y50:AB50)</f>
        <v>1267.1743888998847</v>
      </c>
      <c r="AE50" s="129">
        <f>AC50/AD50</f>
        <v>0.98044035357543657</v>
      </c>
      <c r="AG50" s="128"/>
      <c r="AH50" s="4" t="s">
        <v>14</v>
      </c>
      <c r="AI50" s="139">
        <f t="shared" ref="AI50:AL50" si="84">AI39*AI$42</f>
        <v>453.12419604835469</v>
      </c>
      <c r="AJ50" s="139">
        <f t="shared" si="84"/>
        <v>886.99850706198708</v>
      </c>
      <c r="AK50" s="139">
        <f t="shared" si="84"/>
        <v>0</v>
      </c>
      <c r="AL50" s="139">
        <f t="shared" si="84"/>
        <v>92.611902305385271</v>
      </c>
      <c r="AM50" s="120">
        <f>AM39</f>
        <v>1317.3433265123847</v>
      </c>
      <c r="AN50" s="165">
        <f>SUM(AI50:AL50)</f>
        <v>1432.7346054157269</v>
      </c>
      <c r="AO50" s="129">
        <f>AM50/AN50</f>
        <v>0.91946081397966939</v>
      </c>
      <c r="BA50" s="128"/>
      <c r="BB50" s="4" t="s">
        <v>14</v>
      </c>
      <c r="BC50" s="139">
        <f t="shared" ref="BC50:BF50" si="85">BC39*BC$42</f>
        <v>509.84128937477885</v>
      </c>
      <c r="BD50" s="139">
        <f t="shared" si="85"/>
        <v>1008.2199072108003</v>
      </c>
      <c r="BE50" s="139">
        <f t="shared" si="85"/>
        <v>0</v>
      </c>
      <c r="BF50" s="139">
        <f t="shared" si="85"/>
        <v>102.88816038842045</v>
      </c>
      <c r="BG50" s="120">
        <f>BG39</f>
        <v>1484.8003122791824</v>
      </c>
      <c r="BH50" s="165">
        <f>SUM(BC50:BF50)</f>
        <v>1620.9493569739996</v>
      </c>
      <c r="BI50" s="129">
        <f>BG50/BH50</f>
        <v>0.91600660186634009</v>
      </c>
      <c r="BK50" s="128"/>
      <c r="BL50" s="4" t="s">
        <v>14</v>
      </c>
      <c r="BM50" s="139">
        <f t="shared" ref="BM50:BP50" si="86">BM39*BM$42</f>
        <v>574.25483951018919</v>
      </c>
      <c r="BN50" s="139">
        <f t="shared" si="86"/>
        <v>1141.0238678592405</v>
      </c>
      <c r="BO50" s="139">
        <f t="shared" si="86"/>
        <v>0</v>
      </c>
      <c r="BP50" s="139">
        <f t="shared" si="86"/>
        <v>115.17837307518926</v>
      </c>
      <c r="BQ50" s="120">
        <f>BQ39</f>
        <v>1578.2089508716722</v>
      </c>
      <c r="BR50" s="165">
        <f>SUM(BM50:BP50)</f>
        <v>1830.4570804446189</v>
      </c>
      <c r="BS50" s="129">
        <f>BQ50/BR50</f>
        <v>0.86219391196450479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2050.0000000000005</v>
      </c>
      <c r="F52" s="165">
        <f>SUM(F47:F50)</f>
        <v>2050</v>
      </c>
      <c r="G52" s="165">
        <f>SUM(G47:G50)</f>
        <v>1054</v>
      </c>
      <c r="H52" s="165">
        <f>SUM(H47:H50)</f>
        <v>1108.0000000000002</v>
      </c>
      <c r="K52" s="129"/>
      <c r="M52" s="128"/>
      <c r="N52" s="120" t="s">
        <v>195</v>
      </c>
      <c r="O52" s="165">
        <f>SUM(O47:O50)</f>
        <v>1328.0124049619562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1754.9305618371484</v>
      </c>
      <c r="U52" s="129"/>
      <c r="W52" s="128"/>
      <c r="X52" s="120" t="s">
        <v>195</v>
      </c>
      <c r="Y52" s="165">
        <f>SUM(Y47:Y50)</f>
        <v>1328.0124049619562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1754.9305618371484</v>
      </c>
      <c r="AE52" s="129"/>
      <c r="AG52" s="128"/>
      <c r="AH52" s="120" t="s">
        <v>195</v>
      </c>
      <c r="AI52" s="165">
        <f>SUM(AI47:AI50)</f>
        <v>1503.1992104315088</v>
      </c>
      <c r="AJ52" s="165">
        <f>SUM(AJ47:AJ50)</f>
        <v>1881.7414801634086</v>
      </c>
      <c r="AK52" s="165">
        <f>SUM(AK47:AK50)</f>
        <v>2172.0689016417573</v>
      </c>
      <c r="AL52" s="165">
        <f>SUM(AL47:AL50)</f>
        <v>1989.5768224362309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2140.6666703923174</v>
      </c>
      <c r="BE52" s="165">
        <f>SUM(BE47:BE50)</f>
        <v>2465.8588575838148</v>
      </c>
      <c r="BF52" s="165">
        <f>SUM(BF47:BF50)</f>
        <v>2261.1261015821315</v>
      </c>
      <c r="BI52" s="129"/>
      <c r="BK52" s="128"/>
      <c r="BL52" s="120" t="s">
        <v>195</v>
      </c>
      <c r="BM52" s="165">
        <f>SUM(BM47:BM50)</f>
        <v>1930.358428199924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2558.5385458951878</v>
      </c>
      <c r="BS52" s="129"/>
    </row>
    <row r="53" spans="3:71" x14ac:dyDescent="0.3">
      <c r="C53" s="128"/>
      <c r="D53" s="120" t="s">
        <v>194</v>
      </c>
      <c r="E53" s="120">
        <f>E51/E52</f>
        <v>0.99999999999999978</v>
      </c>
      <c r="F53" s="120">
        <f>F51/F52</f>
        <v>1</v>
      </c>
      <c r="G53" s="120">
        <f>G51/G52</f>
        <v>1</v>
      </c>
      <c r="H53" s="120">
        <f>H51/H52</f>
        <v>0.99999999999999978</v>
      </c>
      <c r="K53" s="129"/>
      <c r="M53" s="128"/>
      <c r="N53" s="120" t="s">
        <v>194</v>
      </c>
      <c r="O53" s="120">
        <f>O51/O52</f>
        <v>0.99999999999999978</v>
      </c>
      <c r="P53" s="120">
        <f>P51/P52</f>
        <v>1</v>
      </c>
      <c r="Q53" s="120">
        <f>Q51/Q52</f>
        <v>1</v>
      </c>
      <c r="R53" s="120">
        <f>R51/R52</f>
        <v>1.0000000000000002</v>
      </c>
      <c r="U53" s="129"/>
      <c r="W53" s="128"/>
      <c r="X53" s="120" t="s">
        <v>194</v>
      </c>
      <c r="Y53" s="120">
        <f>Y51/Y52</f>
        <v>0.99999999999999978</v>
      </c>
      <c r="Z53" s="120">
        <f>Z51/Z52</f>
        <v>1</v>
      </c>
      <c r="AA53" s="120">
        <f>AA51/AA52</f>
        <v>1</v>
      </c>
      <c r="AB53" s="120">
        <f>AB51/AB52</f>
        <v>1.0000000000000002</v>
      </c>
      <c r="AE53" s="129"/>
      <c r="AG53" s="128"/>
      <c r="AH53" s="120" t="s">
        <v>194</v>
      </c>
      <c r="AI53" s="120">
        <f>AI51/AI52</f>
        <v>0.99999999999999989</v>
      </c>
      <c r="AJ53" s="120">
        <f>AJ51/AJ52</f>
        <v>1.0000000000000002</v>
      </c>
      <c r="AK53" s="120">
        <f>AK51/AK52</f>
        <v>1</v>
      </c>
      <c r="AL53" s="120">
        <f>AL51/AL52</f>
        <v>0.99999999999999989</v>
      </c>
      <c r="AO53" s="129"/>
      <c r="BA53" s="128"/>
      <c r="BB53" s="120" t="s">
        <v>194</v>
      </c>
      <c r="BC53" s="120">
        <f>BC51/BC52</f>
        <v>1</v>
      </c>
      <c r="BD53" s="120">
        <f>BD51/BD52</f>
        <v>0.99999999999999978</v>
      </c>
      <c r="BE53" s="120">
        <f>BE51/BE52</f>
        <v>1</v>
      </c>
      <c r="BF53" s="120">
        <f>BF51/BF52</f>
        <v>0.99999999999999978</v>
      </c>
      <c r="BI53" s="129"/>
      <c r="BK53" s="128"/>
      <c r="BL53" s="120" t="s">
        <v>194</v>
      </c>
      <c r="BM53" s="120">
        <f>BM51/BM52</f>
        <v>1.0000000000000002</v>
      </c>
      <c r="BN53" s="120">
        <f>BN51/BN52</f>
        <v>1</v>
      </c>
      <c r="BO53" s="120">
        <f>BO51/BO52</f>
        <v>1</v>
      </c>
      <c r="BP53" s="120">
        <f>BP51/BP52</f>
        <v>1.0000000000000004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1240.4681701876093</v>
      </c>
      <c r="F58" s="139">
        <f t="shared" ref="F58:H58" si="87">F47*$K47</f>
        <v>0</v>
      </c>
      <c r="G58" s="139">
        <f t="shared" si="87"/>
        <v>479.11455497760534</v>
      </c>
      <c r="H58" s="139">
        <f t="shared" si="87"/>
        <v>330.41727483478547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573.96075028700375</v>
      </c>
      <c r="P58" s="139">
        <f t="shared" ref="P58:R58" si="88">P47*$U47</f>
        <v>0</v>
      </c>
      <c r="Q58" s="139">
        <f t="shared" si="88"/>
        <v>985.84140826509474</v>
      </c>
      <c r="R58" s="139">
        <f t="shared" si="88"/>
        <v>626.94439259918147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660.675498989998</v>
      </c>
      <c r="AJ58" s="139">
        <f t="shared" ref="AJ58:AL58" si="89">AJ47*$AO47</f>
        <v>0</v>
      </c>
      <c r="AK58" s="139">
        <f t="shared" si="89"/>
        <v>1119.5841646927995</v>
      </c>
      <c r="AL58" s="139">
        <f t="shared" si="89"/>
        <v>712.12437627946917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761.72954036319936</v>
      </c>
      <c r="BD58" s="139">
        <f t="shared" ref="BD58:BF58" si="90">BD47*$BI47</f>
        <v>0</v>
      </c>
      <c r="BE58" s="139">
        <f t="shared" si="90"/>
        <v>1274.1261992557277</v>
      </c>
      <c r="BF58" s="139">
        <f t="shared" si="90"/>
        <v>810.67969545722758</v>
      </c>
      <c r="BG58" s="120">
        <f>BG47</f>
        <v>2846.535435076155</v>
      </c>
      <c r="BH58" s="165">
        <f>SUM(BC58:BF58)</f>
        <v>2846.5354350761545</v>
      </c>
      <c r="BI58" s="129">
        <f>BG58/BH58</f>
        <v>1.0000000000000002</v>
      </c>
      <c r="BK58" s="128"/>
      <c r="BL58" s="4" t="s">
        <v>11</v>
      </c>
      <c r="BM58" s="139">
        <f>BM47*$BS47</f>
        <v>818.35740962674879</v>
      </c>
      <c r="BN58" s="139">
        <f t="shared" ref="BN58:BP58" si="91">BN47*$BS47</f>
        <v>0</v>
      </c>
      <c r="BO58" s="139">
        <f t="shared" si="91"/>
        <v>1360.1959470762763</v>
      </c>
      <c r="BP58" s="139">
        <f t="shared" si="91"/>
        <v>865.62022271628825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545.92977324566039</v>
      </c>
      <c r="G59" s="139">
        <f t="shared" si="92"/>
        <v>632.17225000398014</v>
      </c>
      <c r="H59" s="139">
        <f t="shared" si="92"/>
        <v>871.89797675035948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175.8773893314326</v>
      </c>
      <c r="Q59" s="139">
        <f t="shared" si="93"/>
        <v>885.13215174230754</v>
      </c>
      <c r="R59" s="139">
        <f t="shared" si="93"/>
        <v>1125.7370100775402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205.00658452847415</v>
      </c>
      <c r="AK59" s="139">
        <f t="shared" si="94"/>
        <v>1006.7437754917967</v>
      </c>
      <c r="AL59" s="139">
        <f t="shared" si="94"/>
        <v>1280.6336799419958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239.12943457134782</v>
      </c>
      <c r="BE59" s="139">
        <f t="shared" si="95"/>
        <v>1147.394206996561</v>
      </c>
      <c r="BF59" s="139">
        <f t="shared" si="95"/>
        <v>1460.0117935082465</v>
      </c>
      <c r="BG59" s="120">
        <f>BG48</f>
        <v>2846.535435076155</v>
      </c>
      <c r="BH59" s="165">
        <f>SUM(BC59:BF59)</f>
        <v>2846.5354350761554</v>
      </c>
      <c r="BI59" s="129">
        <f>BG59/BH59</f>
        <v>0.99999999999999989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258.31877337981496</v>
      </c>
      <c r="BO59" s="139">
        <f t="shared" si="96"/>
        <v>1225.7801794612196</v>
      </c>
      <c r="BP59" s="139">
        <f t="shared" si="96"/>
        <v>1560.0746265782791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354.78821722123297</v>
      </c>
      <c r="F60" s="139">
        <f t="shared" si="97"/>
        <v>671.98480303656095</v>
      </c>
      <c r="G60" s="139">
        <f t="shared" si="97"/>
        <v>27.226979742206087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339.39573048077301</v>
      </c>
      <c r="P60" s="139">
        <f t="shared" si="98"/>
        <v>657.761275981989</v>
      </c>
      <c r="Q60" s="139">
        <f t="shared" si="98"/>
        <v>115.82645820614962</v>
      </c>
      <c r="R60" s="139">
        <f t="shared" si="98"/>
        <v>0</v>
      </c>
      <c r="S60" s="120">
        <f>S49</f>
        <v>1112.9834646689119</v>
      </c>
      <c r="T60" s="165">
        <f>SUM(O60:R60)</f>
        <v>1112.9834646689117</v>
      </c>
      <c r="U60" s="129">
        <f>S60/T60</f>
        <v>1.0000000000000002</v>
      </c>
      <c r="AG60" s="128"/>
      <c r="AH60" s="4" t="s">
        <v>13</v>
      </c>
      <c r="AI60" s="139">
        <f t="shared" ref="AI60:AL60" si="99">AI49*$AO49</f>
        <v>377.54444034319897</v>
      </c>
      <c r="AJ60" s="139">
        <f t="shared" si="99"/>
        <v>739.81077820023211</v>
      </c>
      <c r="AK60" s="139">
        <f t="shared" si="99"/>
        <v>127.11978969255566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421.61281450784105</v>
      </c>
      <c r="BD60" s="139">
        <f t="shared" si="100"/>
        <v>834.60504630385992</v>
      </c>
      <c r="BE60" s="139">
        <f t="shared" si="100"/>
        <v>140.12060080020859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446.15104537329853</v>
      </c>
      <c r="BN60" s="139">
        <f t="shared" si="101"/>
        <v>887.39896837884783</v>
      </c>
      <c r="BO60" s="139">
        <f t="shared" si="101"/>
        <v>147.33872690354343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376.53717381184481</v>
      </c>
      <c r="F61" s="139">
        <f t="shared" si="102"/>
        <v>712.44473701160507</v>
      </c>
      <c r="G61" s="139">
        <f t="shared" si="102"/>
        <v>0</v>
      </c>
      <c r="H61" s="139">
        <f t="shared" si="102"/>
        <v>19.018089176550038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373.10571098611825</v>
      </c>
      <c r="P61" s="139">
        <f t="shared" si="103"/>
        <v>722.34868162322005</v>
      </c>
      <c r="Q61" s="139">
        <f t="shared" si="103"/>
        <v>0</v>
      </c>
      <c r="R61" s="139">
        <f t="shared" si="103"/>
        <v>77.27884549639235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416.62994213250352</v>
      </c>
      <c r="AJ61" s="139">
        <f t="shared" si="104"/>
        <v>815.56036930196615</v>
      </c>
      <c r="AK61" s="139">
        <f t="shared" si="104"/>
        <v>0</v>
      </c>
      <c r="AL61" s="139">
        <f t="shared" si="104"/>
        <v>85.153015077915157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467.01798697134456</v>
      </c>
      <c r="BD61" s="139">
        <f t="shared" si="105"/>
        <v>923.53609113816196</v>
      </c>
      <c r="BE61" s="139">
        <f t="shared" si="105"/>
        <v>0</v>
      </c>
      <c r="BF61" s="139">
        <f t="shared" si="105"/>
        <v>94.246234169675986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495.11902654183888</v>
      </c>
      <c r="BN61" s="139">
        <f t="shared" si="106"/>
        <v>983.78383227442873</v>
      </c>
      <c r="BO61" s="139">
        <f t="shared" si="106"/>
        <v>0</v>
      </c>
      <c r="BP61" s="139">
        <f t="shared" si="106"/>
        <v>99.306092055404619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1971.793561220687</v>
      </c>
      <c r="F63" s="165">
        <f>SUM(F58:F61)</f>
        <v>1930.3593132938263</v>
      </c>
      <c r="G63" s="165">
        <f>SUM(G58:G61)</f>
        <v>1138.5137847237916</v>
      </c>
      <c r="H63" s="165">
        <f>SUM(H58:H61)</f>
        <v>1221.3333407616951</v>
      </c>
      <c r="K63" s="129"/>
      <c r="M63" s="128"/>
      <c r="N63" s="120" t="s">
        <v>195</v>
      </c>
      <c r="O63" s="165">
        <f>SUM(O58:O61)</f>
        <v>1286.462191753895</v>
      </c>
      <c r="P63" s="165">
        <f>SUM(P58:P61)</f>
        <v>1555.9873469366416</v>
      </c>
      <c r="Q63" s="165">
        <f>SUM(Q58:Q61)</f>
        <v>1986.800018213552</v>
      </c>
      <c r="R63" s="165">
        <f>SUM(R58:R61)</f>
        <v>1829.9602481731138</v>
      </c>
      <c r="U63" s="129"/>
      <c r="AG63" s="128"/>
      <c r="AH63" s="120" t="s">
        <v>195</v>
      </c>
      <c r="AI63" s="165">
        <f>SUM(AI58:AI61)</f>
        <v>1454.8498814657005</v>
      </c>
      <c r="AJ63" s="165">
        <f>SUM(AJ58:AJ61)</f>
        <v>1760.3777320306724</v>
      </c>
      <c r="AK63" s="165">
        <f>SUM(AK58:AK61)</f>
        <v>2253.4477298771517</v>
      </c>
      <c r="AL63" s="165">
        <f>SUM(AL58:AL61)</f>
        <v>2077.9110712993802</v>
      </c>
      <c r="AO63" s="129"/>
      <c r="BA63" s="128"/>
      <c r="BB63" s="120" t="s">
        <v>195</v>
      </c>
      <c r="BC63" s="165">
        <f>SUM(BC58:BC61)</f>
        <v>1650.360341842385</v>
      </c>
      <c r="BD63" s="165">
        <f>SUM(BD58:BD61)</f>
        <v>1997.2705720133697</v>
      </c>
      <c r="BE63" s="165">
        <f>SUM(BE58:BE61)</f>
        <v>2561.6410070524976</v>
      </c>
      <c r="BF63" s="165">
        <f>SUM(BF58:BF61)</f>
        <v>2364.93772313515</v>
      </c>
      <c r="BI63" s="129"/>
      <c r="BK63" s="128"/>
      <c r="BL63" s="120" t="s">
        <v>195</v>
      </c>
      <c r="BM63" s="165">
        <f>SUM(BM58:BM61)</f>
        <v>1759.6274815418863</v>
      </c>
      <c r="BN63" s="165">
        <f>SUM(BN58:BN61)</f>
        <v>2129.5015740330914</v>
      </c>
      <c r="BO63" s="165">
        <f>SUM(BO58:BO61)</f>
        <v>2733.3148534410393</v>
      </c>
      <c r="BP63" s="165">
        <f>SUM(BP58:BP61)</f>
        <v>2525.000941349972</v>
      </c>
      <c r="BS63" s="129"/>
    </row>
    <row r="64" spans="3:71" x14ac:dyDescent="0.3">
      <c r="C64" s="128"/>
      <c r="D64" s="120" t="s">
        <v>194</v>
      </c>
      <c r="E64" s="120">
        <f>E62/E63</f>
        <v>1.0396625895922378</v>
      </c>
      <c r="F64" s="120">
        <f>F62/F63</f>
        <v>1.0619784544163582</v>
      </c>
      <c r="G64" s="120">
        <f>G62/G63</f>
        <v>0.9257683254627479</v>
      </c>
      <c r="H64" s="120">
        <f>H62/H63</f>
        <v>0.9072052346568924</v>
      </c>
      <c r="K64" s="129"/>
      <c r="M64" s="128"/>
      <c r="N64" s="120" t="s">
        <v>194</v>
      </c>
      <c r="O64" s="120">
        <f>O62/O63</f>
        <v>1.0322980445709125</v>
      </c>
      <c r="P64" s="120">
        <f>P62/P63</f>
        <v>1.06585430099373</v>
      </c>
      <c r="Q64" s="120">
        <f>Q62/Q63</f>
        <v>0.96527633112177635</v>
      </c>
      <c r="R64" s="120">
        <f>R62/R63</f>
        <v>0.95899928077078789</v>
      </c>
      <c r="U64" s="129"/>
      <c r="AG64" s="128"/>
      <c r="AH64" s="120" t="s">
        <v>194</v>
      </c>
      <c r="AI64" s="120">
        <f>AI62/AI63</f>
        <v>1.0332332081692843</v>
      </c>
      <c r="AJ64" s="120">
        <f>AJ62/AJ63</f>
        <v>1.0689418787368652</v>
      </c>
      <c r="AK64" s="120">
        <f>AK62/AK63</f>
        <v>0.96388696877391922</v>
      </c>
      <c r="AL64" s="120">
        <f>AL62/AL63</f>
        <v>0.95748891755607646</v>
      </c>
      <c r="AO64" s="129"/>
      <c r="BA64" s="128"/>
      <c r="BB64" s="120" t="s">
        <v>194</v>
      </c>
      <c r="BC64" s="120">
        <f>BC62/BC63</f>
        <v>1.0340517590116227</v>
      </c>
      <c r="BD64" s="120">
        <f>BD62/BD63</f>
        <v>1.0717960302366021</v>
      </c>
      <c r="BE64" s="120">
        <f>BE62/BE63</f>
        <v>0.96260906613964126</v>
      </c>
      <c r="BF64" s="120">
        <f>BF62/BF63</f>
        <v>0.95610386669489211</v>
      </c>
      <c r="BI64" s="129"/>
      <c r="BK64" s="128"/>
      <c r="BL64" s="120" t="s">
        <v>194</v>
      </c>
      <c r="BM64" s="120">
        <f>BM62/BM63</f>
        <v>1.0970267562020761</v>
      </c>
      <c r="BN64" s="120">
        <f>BN62/BN63</f>
        <v>1.1380866101998135</v>
      </c>
      <c r="BO64" s="120">
        <f>BO62/BO63</f>
        <v>1.0202330422601056</v>
      </c>
      <c r="BP64" s="120">
        <f>BP62/BP63</f>
        <v>1.0132822146701008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1289.6683501239945</v>
      </c>
      <c r="F69" s="139">
        <f t="shared" ref="F69:H69" si="107">F58*F$64</f>
        <v>0</v>
      </c>
      <c r="G69" s="139">
        <f t="shared" si="107"/>
        <v>443.54907926644734</v>
      </c>
      <c r="H69" s="139">
        <f t="shared" si="107"/>
        <v>299.75628135118245</v>
      </c>
      <c r="I69" s="120">
        <f>I58</f>
        <v>2050</v>
      </c>
      <c r="J69" s="165">
        <f>SUM(E69:H69)</f>
        <v>2032.9737107416242</v>
      </c>
      <c r="K69" s="129">
        <f>I69/J69</f>
        <v>1.0083750661252597</v>
      </c>
      <c r="M69" s="128"/>
      <c r="N69" s="4" t="s">
        <v>11</v>
      </c>
      <c r="O69" s="139">
        <f>O58*O$64</f>
        <v>592.49856018172773</v>
      </c>
      <c r="P69" s="139">
        <f t="shared" ref="P69:R69" si="108">P58*P$64</f>
        <v>0</v>
      </c>
      <c r="Q69" s="139">
        <f t="shared" si="108"/>
        <v>951.60937763805589</v>
      </c>
      <c r="R69" s="139">
        <f t="shared" si="108"/>
        <v>601.23922158589346</v>
      </c>
      <c r="S69" s="120">
        <f>S58</f>
        <v>2186.7465511512801</v>
      </c>
      <c r="T69" s="165">
        <f>SUM(O69:R69)</f>
        <v>2145.3471594056773</v>
      </c>
      <c r="U69" s="129">
        <f>S69/T69</f>
        <v>1.0192972925449844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579.76565681129932</v>
      </c>
      <c r="G70" s="139">
        <f t="shared" si="109"/>
        <v>585.24504529020237</v>
      </c>
      <c r="H70" s="139">
        <f t="shared" si="109"/>
        <v>790.99040859467959</v>
      </c>
      <c r="I70" s="120">
        <f>I59</f>
        <v>2050</v>
      </c>
      <c r="J70" s="165">
        <f>SUM(E70:H70)</f>
        <v>1956.0011106961813</v>
      </c>
      <c r="K70" s="129">
        <f>I70/J70</f>
        <v>1.0480566645845935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187.4596718664562</v>
      </c>
      <c r="Q70" s="139">
        <f t="shared" si="110"/>
        <v>854.39711599173802</v>
      </c>
      <c r="R70" s="139">
        <f t="shared" si="110"/>
        <v>1079.5809830014182</v>
      </c>
      <c r="S70" s="120">
        <f>S59</f>
        <v>2186.7465511512801</v>
      </c>
      <c r="T70" s="165">
        <f>SUM(O70:R70)</f>
        <v>2121.4377708596121</v>
      </c>
      <c r="U70" s="129">
        <f>S70/T70</f>
        <v>1.0307851501414556</v>
      </c>
    </row>
    <row r="71" spans="3:21" x14ac:dyDescent="0.3">
      <c r="C71" s="128"/>
      <c r="D71" s="4" t="s">
        <v>13</v>
      </c>
      <c r="E71" s="139">
        <f t="shared" ref="E71:H71" si="111">E60*E$64</f>
        <v>368.86003667304044</v>
      </c>
      <c r="F71" s="139">
        <f t="shared" si="111"/>
        <v>713.63338252004792</v>
      </c>
      <c r="G71" s="139">
        <f t="shared" si="111"/>
        <v>25.205875443350287</v>
      </c>
      <c r="H71" s="139">
        <f t="shared" si="111"/>
        <v>0</v>
      </c>
      <c r="I71" s="120">
        <f>I60</f>
        <v>1054</v>
      </c>
      <c r="J71" s="165">
        <f>SUM(E71:H71)</f>
        <v>1107.6992946364387</v>
      </c>
      <c r="K71" s="129">
        <f>I71/J71</f>
        <v>0.95152177590393472</v>
      </c>
      <c r="M71" s="128"/>
      <c r="N71" s="4" t="s">
        <v>13</v>
      </c>
      <c r="O71" s="139">
        <f t="shared" ref="O71:R71" si="112">O60*O$64</f>
        <v>350.3575489110184</v>
      </c>
      <c r="P71" s="139">
        <f t="shared" si="112"/>
        <v>701.0776850325268</v>
      </c>
      <c r="Q71" s="139">
        <f t="shared" si="112"/>
        <v>111.80453862406188</v>
      </c>
      <c r="R71" s="139">
        <f t="shared" si="112"/>
        <v>0</v>
      </c>
      <c r="S71" s="120">
        <f>S60</f>
        <v>1112.9834646689119</v>
      </c>
      <c r="T71" s="165">
        <f>SUM(O71:R71)</f>
        <v>1163.2397725676071</v>
      </c>
      <c r="U71" s="129">
        <f>S71/T71</f>
        <v>0.9567962606816951</v>
      </c>
    </row>
    <row r="72" spans="3:21" x14ac:dyDescent="0.3">
      <c r="C72" s="128"/>
      <c r="D72" s="4" t="s">
        <v>14</v>
      </c>
      <c r="E72" s="139">
        <f t="shared" ref="E72:H72" si="113">E61*E$64</f>
        <v>391.4716132029651</v>
      </c>
      <c r="F72" s="139">
        <f t="shared" si="113"/>
        <v>756.6009606686531</v>
      </c>
      <c r="G72" s="139">
        <f t="shared" si="113"/>
        <v>0</v>
      </c>
      <c r="H72" s="139">
        <f t="shared" si="113"/>
        <v>17.253310054137785</v>
      </c>
      <c r="I72" s="120">
        <f>I61</f>
        <v>1108</v>
      </c>
      <c r="J72" s="165">
        <f>SUM(E72:H72)</f>
        <v>1165.325883925756</v>
      </c>
      <c r="K72" s="129">
        <f>I72/J72</f>
        <v>0.95080699337713481</v>
      </c>
      <c r="M72" s="128"/>
      <c r="N72" s="4" t="s">
        <v>14</v>
      </c>
      <c r="O72" s="139">
        <f t="shared" ref="O72:R72" si="114">O61*O$64</f>
        <v>385.15629586920988</v>
      </c>
      <c r="P72" s="139">
        <f t="shared" si="114"/>
        <v>769.9184491252596</v>
      </c>
      <c r="Q72" s="139">
        <f t="shared" si="114"/>
        <v>0</v>
      </c>
      <c r="R72" s="139">
        <f t="shared" si="114"/>
        <v>74.110357249837108</v>
      </c>
      <c r="S72" s="120">
        <f>S61</f>
        <v>1172.7332381057306</v>
      </c>
      <c r="T72" s="165">
        <f>SUM(O72:R72)</f>
        <v>1229.1851022443066</v>
      </c>
      <c r="U72" s="129">
        <f>S72/T72</f>
        <v>0.95407374850581628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2050.0000000000005</v>
      </c>
      <c r="G74" s="165">
        <f>SUM(G69:G72)</f>
        <v>1054</v>
      </c>
      <c r="H74" s="165">
        <f>SUM(H69:H72)</f>
        <v>1107.9999999999998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1754.9305618371488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0.99999999999999978</v>
      </c>
      <c r="G75" s="120">
        <f>G73/G74</f>
        <v>1</v>
      </c>
      <c r="H75" s="120">
        <f>H73/H74</f>
        <v>1.0000000000000002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1</v>
      </c>
      <c r="R75" s="120">
        <f>R73/R74</f>
        <v>0.99999999999999989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1300.4694078359375</v>
      </c>
      <c r="F80" s="139">
        <f t="shared" ref="F80:H80" si="115">F69*$K69</f>
        <v>0</v>
      </c>
      <c r="G80" s="139">
        <f t="shared" si="115"/>
        <v>447.26383213510189</v>
      </c>
      <c r="H80" s="139">
        <f t="shared" si="115"/>
        <v>302.26676002896056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603.93217823003658</v>
      </c>
      <c r="P80" s="139">
        <f t="shared" ref="P80:R80" si="116">P69*$U69</f>
        <v>0</v>
      </c>
      <c r="Q80" s="139">
        <f t="shared" si="116"/>
        <v>969.97286218688794</v>
      </c>
      <c r="R80" s="139">
        <f t="shared" si="116"/>
        <v>612.8415107343551</v>
      </c>
      <c r="S80" s="120">
        <f>S69</f>
        <v>2186.7465511512801</v>
      </c>
      <c r="T80" s="165">
        <f>SUM(O80:R80)</f>
        <v>2186.7465511512796</v>
      </c>
      <c r="U80" s="129">
        <f>S80/T80</f>
        <v>1.0000000000000002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607.62726051834647</v>
      </c>
      <c r="G81" s="139">
        <f t="shared" si="117"/>
        <v>613.36997013150881</v>
      </c>
      <c r="H81" s="139">
        <f t="shared" si="117"/>
        <v>829.0027693501446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193.23064601033306</v>
      </c>
      <c r="Q81" s="139">
        <f t="shared" si="118"/>
        <v>880.69985948797034</v>
      </c>
      <c r="R81" s="139">
        <f t="shared" si="118"/>
        <v>1112.816045652977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350.97835715512196</v>
      </c>
      <c r="F82" s="139">
        <f t="shared" si="119"/>
        <v>679.03770347980799</v>
      </c>
      <c r="G82" s="139">
        <f t="shared" si="119"/>
        <v>23.983939365070043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335.2207926996665</v>
      </c>
      <c r="P82" s="139">
        <f t="shared" si="120"/>
        <v>670.78850748650086</v>
      </c>
      <c r="Q82" s="139">
        <f t="shared" si="120"/>
        <v>106.97416448274456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372.21394754200793</v>
      </c>
      <c r="F83" s="139">
        <f t="shared" si="121"/>
        <v>719.38148459961394</v>
      </c>
      <c r="G83" s="139">
        <f t="shared" si="121"/>
        <v>0</v>
      </c>
      <c r="H83" s="139">
        <f t="shared" si="121"/>
        <v>16.40456785837824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367.46751096055232</v>
      </c>
      <c r="P83" s="139">
        <f t="shared" si="122"/>
        <v>734.55898080072097</v>
      </c>
      <c r="Q83" s="139">
        <f t="shared" si="122"/>
        <v>0</v>
      </c>
      <c r="R83" s="139">
        <f t="shared" si="122"/>
        <v>70.706746344457287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2023.6617125330674</v>
      </c>
      <c r="F85" s="165">
        <f>SUM(F80:F83)</f>
        <v>2006.0464485977684</v>
      </c>
      <c r="G85" s="165">
        <f>SUM(G80:G83)</f>
        <v>1084.6177416316807</v>
      </c>
      <c r="H85" s="165">
        <f>SUM(H80:H83)</f>
        <v>1147.6740972374835</v>
      </c>
      <c r="K85" s="129"/>
      <c r="M85" s="128"/>
      <c r="N85" s="120" t="s">
        <v>195</v>
      </c>
      <c r="O85" s="165">
        <f>SUM(O80:O83)</f>
        <v>1306.6204818902554</v>
      </c>
      <c r="P85" s="165">
        <f>SUM(P80:P83)</f>
        <v>1598.5781342975549</v>
      </c>
      <c r="Q85" s="165">
        <f>SUM(Q80:Q83)</f>
        <v>1957.6468861576027</v>
      </c>
      <c r="R85" s="165">
        <f>SUM(R80:R83)</f>
        <v>1796.3643027317894</v>
      </c>
      <c r="U85" s="129"/>
    </row>
    <row r="86" spans="3:21" x14ac:dyDescent="0.3">
      <c r="C86" s="128"/>
      <c r="D86" s="120" t="s">
        <v>194</v>
      </c>
      <c r="E86" s="120">
        <f>E84/E85</f>
        <v>1.0130151632082638</v>
      </c>
      <c r="F86" s="120">
        <f>F84/F85</f>
        <v>1.0219105352385809</v>
      </c>
      <c r="G86" s="120">
        <f>G84/G85</f>
        <v>0.9717709378553776</v>
      </c>
      <c r="H86" s="120">
        <f>H84/H85</f>
        <v>0.96543086810708612</v>
      </c>
      <c r="K86" s="129"/>
      <c r="M86" s="128"/>
      <c r="N86" s="120" t="s">
        <v>194</v>
      </c>
      <c r="O86" s="120">
        <f>O84/O85</f>
        <v>1.0163719483723028</v>
      </c>
      <c r="P86" s="120">
        <f>P84/P85</f>
        <v>1.0374568314441501</v>
      </c>
      <c r="Q86" s="120">
        <f>Q84/Q85</f>
        <v>0.97965115456448071</v>
      </c>
      <c r="R86" s="120">
        <f>R84/R85</f>
        <v>0.97693466696502973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1317.3952294262765</v>
      </c>
      <c r="F91" s="139">
        <f t="shared" ref="F91:H91" si="123">F80*F$86</f>
        <v>0</v>
      </c>
      <c r="G91" s="139">
        <f t="shared" si="123"/>
        <v>434.63799362271817</v>
      </c>
      <c r="H91" s="139">
        <f t="shared" si="123"/>
        <v>291.81766053467567</v>
      </c>
      <c r="I91" s="120">
        <f>I80</f>
        <v>2050</v>
      </c>
      <c r="J91" s="165">
        <f>SUM(E91:H91)</f>
        <v>2043.8508835836703</v>
      </c>
      <c r="K91" s="129">
        <f>I91/J91</f>
        <v>1.0030085934672239</v>
      </c>
      <c r="M91" s="128"/>
      <c r="N91" s="4" t="s">
        <v>11</v>
      </c>
      <c r="O91" s="139">
        <f>O80*O$86</f>
        <v>613.81972467239109</v>
      </c>
      <c r="P91" s="139">
        <f t="shared" ref="P91:R91" si="124">P80*P$86</f>
        <v>0</v>
      </c>
      <c r="Q91" s="139">
        <f t="shared" si="124"/>
        <v>950.23503433759868</v>
      </c>
      <c r="R91" s="139">
        <f t="shared" si="124"/>
        <v>598.70611719161286</v>
      </c>
      <c r="S91" s="120">
        <f>S80</f>
        <v>2186.7465511512801</v>
      </c>
      <c r="T91" s="165">
        <f>SUM(O91:R91)</f>
        <v>2162.7608762016025</v>
      </c>
      <c r="U91" s="129">
        <f>S91/T91</f>
        <v>1.011090303700982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620.94069902185606</v>
      </c>
      <c r="G92" s="139">
        <f t="shared" si="125"/>
        <v>596.05511112702129</v>
      </c>
      <c r="H92" s="139">
        <f t="shared" si="125"/>
        <v>800.34486327688853</v>
      </c>
      <c r="I92" s="120">
        <f>I81</f>
        <v>2050</v>
      </c>
      <c r="J92" s="165">
        <f>SUM(E92:H92)</f>
        <v>2017.340673425766</v>
      </c>
      <c r="K92" s="129">
        <f>I92/J92</f>
        <v>1.0161892966341541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200.46845374778636</v>
      </c>
      <c r="Q92" s="139">
        <f t="shared" si="126"/>
        <v>862.77863417216611</v>
      </c>
      <c r="R92" s="139">
        <f t="shared" si="126"/>
        <v>1087.1485729533324</v>
      </c>
      <c r="S92" s="120">
        <f>S81</f>
        <v>2186.7465511512801</v>
      </c>
      <c r="T92" s="165">
        <f>SUM(O92:R92)</f>
        <v>2150.3956608732851</v>
      </c>
      <c r="U92" s="129">
        <f>S92/T92</f>
        <v>1.0169042799608481</v>
      </c>
    </row>
    <row r="93" spans="3:21" x14ac:dyDescent="0.3">
      <c r="C93" s="128"/>
      <c r="D93" s="4" t="s">
        <v>13</v>
      </c>
      <c r="E93" s="139">
        <f t="shared" ref="E93:H93" si="127">E82*E$86</f>
        <v>355.54639775606415</v>
      </c>
      <c r="F93" s="139">
        <f t="shared" si="127"/>
        <v>693.91578301022741</v>
      </c>
      <c r="G93" s="139">
        <f t="shared" si="127"/>
        <v>23.306895250260624</v>
      </c>
      <c r="H93" s="139">
        <f t="shared" si="127"/>
        <v>0</v>
      </c>
      <c r="I93" s="120">
        <f>I82</f>
        <v>1054</v>
      </c>
      <c r="J93" s="165">
        <f>SUM(E93:H93)</f>
        <v>1072.7690760165522</v>
      </c>
      <c r="K93" s="129">
        <f>I93/J93</f>
        <v>0.98250408551461399</v>
      </c>
      <c r="M93" s="128"/>
      <c r="N93" s="4" t="s">
        <v>13</v>
      </c>
      <c r="O93" s="139">
        <f t="shared" ref="O93:R93" si="128">O82*O$86</f>
        <v>340.70901021106789</v>
      </c>
      <c r="P93" s="139">
        <f t="shared" si="128"/>
        <v>695.91411954609578</v>
      </c>
      <c r="Q93" s="139">
        <f t="shared" si="128"/>
        <v>104.79736374409137</v>
      </c>
      <c r="R93" s="139">
        <f t="shared" si="128"/>
        <v>0</v>
      </c>
      <c r="S93" s="120">
        <f>S82</f>
        <v>1112.9834646689119</v>
      </c>
      <c r="T93" s="165">
        <f>SUM(O93:R93)</f>
        <v>1141.4204935012551</v>
      </c>
      <c r="U93" s="129">
        <f>S93/T93</f>
        <v>0.97508628152880461</v>
      </c>
    </row>
    <row r="94" spans="3:21" x14ac:dyDescent="0.3">
      <c r="C94" s="128"/>
      <c r="D94" s="4" t="s">
        <v>14</v>
      </c>
      <c r="E94" s="139">
        <f t="shared" ref="E94:H94" si="129">E83*E$86</f>
        <v>377.05837281765929</v>
      </c>
      <c r="F94" s="139">
        <f t="shared" si="129"/>
        <v>735.14351796791641</v>
      </c>
      <c r="G94" s="139">
        <f t="shared" si="129"/>
        <v>0</v>
      </c>
      <c r="H94" s="139">
        <f t="shared" si="129"/>
        <v>15.837476188435707</v>
      </c>
      <c r="I94" s="120">
        <f>I83</f>
        <v>1108</v>
      </c>
      <c r="J94" s="165">
        <f>SUM(E94:H94)</f>
        <v>1128.0393669740113</v>
      </c>
      <c r="K94" s="129">
        <f>I94/J94</f>
        <v>0.98223522373357652</v>
      </c>
      <c r="M94" s="128"/>
      <c r="N94" s="4" t="s">
        <v>14</v>
      </c>
      <c r="O94" s="139">
        <f t="shared" ref="O94:R94" si="130">O83*O$86</f>
        <v>373.48367007849708</v>
      </c>
      <c r="P94" s="139">
        <f t="shared" si="130"/>
        <v>762.07323273036025</v>
      </c>
      <c r="Q94" s="139">
        <f t="shared" si="130"/>
        <v>0</v>
      </c>
      <c r="R94" s="139">
        <f t="shared" si="130"/>
        <v>69.075871692203208</v>
      </c>
      <c r="S94" s="120">
        <f>S83</f>
        <v>1172.7332381057306</v>
      </c>
      <c r="T94" s="165">
        <f>SUM(O94:R94)</f>
        <v>1204.6327745010606</v>
      </c>
      <c r="U94" s="129">
        <f>S94/T94</f>
        <v>0.97351928565239121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1107.9999999999998</v>
      </c>
      <c r="K96" s="129"/>
      <c r="M96" s="128"/>
      <c r="N96" s="120" t="s">
        <v>195</v>
      </c>
      <c r="O96" s="165">
        <f>SUM(O91:O94)</f>
        <v>1328.0124049619562</v>
      </c>
      <c r="P96" s="165">
        <f>SUM(P91:P94)</f>
        <v>1658.4558060242425</v>
      </c>
      <c r="Q96" s="165">
        <f>SUM(Q91:Q94)</f>
        <v>1917.8110322538562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1.0000000000000002</v>
      </c>
      <c r="K97" s="129"/>
      <c r="M97" s="128"/>
      <c r="N97" s="120" t="s">
        <v>194</v>
      </c>
      <c r="O97" s="120">
        <f>O95/O96</f>
        <v>0.99999999999999978</v>
      </c>
      <c r="P97" s="120">
        <f>P95/P96</f>
        <v>1</v>
      </c>
      <c r="Q97" s="120">
        <f>Q95/Q96</f>
        <v>0.99999999999999989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1321.3587361072803</v>
      </c>
      <c r="F102" s="139">
        <f t="shared" ref="F102:H102" si="131">F91*$K91</f>
        <v>0</v>
      </c>
      <c r="G102" s="139">
        <f t="shared" si="131"/>
        <v>435.94564265093879</v>
      </c>
      <c r="H102" s="139">
        <f t="shared" si="131"/>
        <v>292.69562124178088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620.62717183666109</v>
      </c>
      <c r="P102" s="139">
        <f t="shared" ref="P102:R102" si="132">P91*$U91</f>
        <v>0</v>
      </c>
      <c r="Q102" s="139">
        <f t="shared" si="132"/>
        <v>960.7734294557157</v>
      </c>
      <c r="R102" s="139">
        <f t="shared" si="132"/>
        <v>605.34594985890351</v>
      </c>
      <c r="S102" s="120">
        <f>S91</f>
        <v>2186.7465511512801</v>
      </c>
      <c r="T102" s="165">
        <f>SUM(O102:R102)</f>
        <v>2186.7465511512805</v>
      </c>
      <c r="U102" s="129">
        <f>S102/T102</f>
        <v>0.99999999999999978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630.99329219053993</v>
      </c>
      <c r="G103" s="139">
        <f t="shared" si="133"/>
        <v>605.7048241313604</v>
      </c>
      <c r="H103" s="139">
        <f t="shared" si="133"/>
        <v>813.30188367809967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203.85722861325726</v>
      </c>
      <c r="Q103" s="139">
        <f t="shared" si="134"/>
        <v>877.36328574845049</v>
      </c>
      <c r="R103" s="139">
        <f t="shared" si="134"/>
        <v>1105.5260367895721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349.32578838533703</v>
      </c>
      <c r="F104" s="139">
        <f t="shared" si="135"/>
        <v>681.77509181062078</v>
      </c>
      <c r="G104" s="139">
        <f t="shared" si="135"/>
        <v>22.899119804042215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332.2206818500697</v>
      </c>
      <c r="P104" s="139">
        <f t="shared" si="136"/>
        <v>678.57631109159456</v>
      </c>
      <c r="Q104" s="139">
        <f t="shared" si="136"/>
        <v>102.18647172724762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370.3600151851719</v>
      </c>
      <c r="F105" s="139">
        <f t="shared" si="137"/>
        <v>722.08385784750487</v>
      </c>
      <c r="G105" s="139">
        <f t="shared" si="137"/>
        <v>0</v>
      </c>
      <c r="H105" s="139">
        <f t="shared" si="137"/>
        <v>15.556126967323337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363.59355569765182</v>
      </c>
      <c r="P105" s="139">
        <f t="shared" si="138"/>
        <v>741.89298914246876</v>
      </c>
      <c r="Q105" s="139">
        <f t="shared" si="138"/>
        <v>0</v>
      </c>
      <c r="R105" s="139">
        <f t="shared" si="138"/>
        <v>67.246693265609892</v>
      </c>
      <c r="S105" s="120">
        <f>S94</f>
        <v>1172.7332381057306</v>
      </c>
      <c r="T105" s="165">
        <f>SUM(O105:R105)</f>
        <v>1172.7332381057304</v>
      </c>
      <c r="U105" s="129">
        <f>S105/T105</f>
        <v>1.0000000000000002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2041.0445396777893</v>
      </c>
      <c r="F107" s="165">
        <f>SUM(F102:F105)</f>
        <v>2034.8522418486655</v>
      </c>
      <c r="G107" s="165">
        <f>SUM(G102:G105)</f>
        <v>1064.5495865863413</v>
      </c>
      <c r="H107" s="165">
        <f>SUM(H102:H105)</f>
        <v>1121.5536318872039</v>
      </c>
      <c r="K107" s="129"/>
      <c r="M107" s="128"/>
      <c r="N107" s="120" t="s">
        <v>195</v>
      </c>
      <c r="O107" s="165">
        <f>SUM(O102:O105)</f>
        <v>1316.4414093843825</v>
      </c>
      <c r="P107" s="165">
        <f>SUM(P102:P105)</f>
        <v>1624.3265288473206</v>
      </c>
      <c r="Q107" s="165">
        <f>SUM(Q102:Q105)</f>
        <v>1940.3231869314138</v>
      </c>
      <c r="R107" s="165">
        <f>SUM(R102:R105)</f>
        <v>1778.1186799140855</v>
      </c>
      <c r="U107" s="129"/>
    </row>
    <row r="108" spans="3:21" x14ac:dyDescent="0.3">
      <c r="C108" s="128"/>
      <c r="D108" s="120" t="s">
        <v>194</v>
      </c>
      <c r="E108" s="120">
        <f>E106/E107</f>
        <v>1.0043876849074662</v>
      </c>
      <c r="F108" s="120">
        <f>F106/F107</f>
        <v>1.0074441563076701</v>
      </c>
      <c r="G108" s="120">
        <f>G106/G107</f>
        <v>0.99009009376428359</v>
      </c>
      <c r="H108" s="120">
        <f>H106/H107</f>
        <v>0.98791530649818537</v>
      </c>
      <c r="K108" s="129"/>
      <c r="M108" s="128"/>
      <c r="N108" s="120" t="s">
        <v>194</v>
      </c>
      <c r="O108" s="120">
        <f>O106/O107</f>
        <v>1.0087896016450779</v>
      </c>
      <c r="P108" s="120">
        <f>P106/P107</f>
        <v>1.0210113401282324</v>
      </c>
      <c r="Q108" s="120">
        <f>Q106/Q107</f>
        <v>0.98839772939416326</v>
      </c>
      <c r="R108" s="120">
        <f>R106/R107</f>
        <v>0.98695918425531792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1327.1564418910468</v>
      </c>
      <c r="F113" s="139">
        <f t="shared" ref="F113:H113" si="139">F102*F$108</f>
        <v>0</v>
      </c>
      <c r="G113" s="139">
        <f t="shared" si="139"/>
        <v>431.62546220839886</v>
      </c>
      <c r="H113" s="139">
        <f t="shared" si="139"/>
        <v>289.15848436975074</v>
      </c>
      <c r="I113" s="120">
        <f>I102</f>
        <v>2050</v>
      </c>
      <c r="J113" s="165">
        <f>SUM(E113:H113)</f>
        <v>2047.9403884691965</v>
      </c>
      <c r="K113" s="129">
        <f>I113/J113</f>
        <v>1.0010056989658489</v>
      </c>
      <c r="M113" s="128"/>
      <c r="N113" s="4" t="s">
        <v>11</v>
      </c>
      <c r="O113" s="139">
        <f>O102*O$108</f>
        <v>626.0822374472167</v>
      </c>
      <c r="P113" s="139">
        <f t="shared" ref="P113:R113" si="140">P102*P$108</f>
        <v>0</v>
      </c>
      <c r="Q113" s="139">
        <f t="shared" si="140"/>
        <v>949.62627613627274</v>
      </c>
      <c r="R113" s="139">
        <f t="shared" si="140"/>
        <v>597.451744865004</v>
      </c>
      <c r="S113" s="120">
        <f>S102</f>
        <v>2186.7465511512801</v>
      </c>
      <c r="T113" s="165">
        <f>SUM(O113:R113)</f>
        <v>2173.1602584484936</v>
      </c>
      <c r="U113" s="129">
        <f>S113/T113</f>
        <v>1.0062518595441674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635.69050488669768</v>
      </c>
      <c r="G114" s="139">
        <f t="shared" si="141"/>
        <v>599.70234611769752</v>
      </c>
      <c r="H114" s="139">
        <f t="shared" si="141"/>
        <v>803.47337968940133</v>
      </c>
      <c r="I114" s="120">
        <f>I103</f>
        <v>2050</v>
      </c>
      <c r="J114" s="165">
        <f>SUM(E114:H114)</f>
        <v>2038.8662306937965</v>
      </c>
      <c r="K114" s="129">
        <f>I114/J114</f>
        <v>1.0054607649774134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208.14054218124923</v>
      </c>
      <c r="Q114" s="139">
        <f t="shared" si="142"/>
        <v>867.18387948757095</v>
      </c>
      <c r="R114" s="139">
        <f t="shared" si="142"/>
        <v>1091.1090754428508</v>
      </c>
      <c r="S114" s="120">
        <f>S103</f>
        <v>2186.7465511512801</v>
      </c>
      <c r="T114" s="165">
        <f>SUM(O114:R114)</f>
        <v>2166.4334971116709</v>
      </c>
      <c r="U114" s="129">
        <f>S114/T114</f>
        <v>1.0093762647534259</v>
      </c>
    </row>
    <row r="115" spans="3:71" x14ac:dyDescent="0.3">
      <c r="C115" s="128"/>
      <c r="D115" s="4" t="s">
        <v>13</v>
      </c>
      <c r="E115" s="139">
        <f t="shared" ref="E115:H115" si="143">E104*E$108</f>
        <v>350.85851987482414</v>
      </c>
      <c r="F115" s="139">
        <f t="shared" si="143"/>
        <v>686.85033216073521</v>
      </c>
      <c r="G115" s="139">
        <f t="shared" si="143"/>
        <v>22.672191673903718</v>
      </c>
      <c r="H115" s="139">
        <f t="shared" si="143"/>
        <v>0</v>
      </c>
      <c r="I115" s="120">
        <f>I104</f>
        <v>1054</v>
      </c>
      <c r="J115" s="165">
        <f>SUM(E115:H115)</f>
        <v>1060.381043709463</v>
      </c>
      <c r="K115" s="129">
        <f>I115/J115</f>
        <v>0.99398231065396958</v>
      </c>
      <c r="M115" s="128"/>
      <c r="N115" s="4" t="s">
        <v>13</v>
      </c>
      <c r="O115" s="139">
        <f t="shared" ref="O115:R115" si="144">O104*O$108</f>
        <v>335.140769301788</v>
      </c>
      <c r="P115" s="139">
        <f t="shared" si="144"/>
        <v>692.83410876690129</v>
      </c>
      <c r="Q115" s="139">
        <f t="shared" si="144"/>
        <v>101.00087663001241</v>
      </c>
      <c r="R115" s="139">
        <f t="shared" si="144"/>
        <v>0</v>
      </c>
      <c r="S115" s="120">
        <f>S104</f>
        <v>1112.9834646689119</v>
      </c>
      <c r="T115" s="165">
        <f>SUM(O115:R115)</f>
        <v>1128.9757546987018</v>
      </c>
      <c r="U115" s="129">
        <f>S115/T115</f>
        <v>0.98583469134458257</v>
      </c>
    </row>
    <row r="116" spans="3:71" x14ac:dyDescent="0.3">
      <c r="C116" s="128"/>
      <c r="D116" s="4" t="s">
        <v>14</v>
      </c>
      <c r="E116" s="139">
        <f t="shared" ref="E116:H116" si="145">E105*E$108</f>
        <v>371.98503823412887</v>
      </c>
      <c r="F116" s="139">
        <f t="shared" si="145"/>
        <v>727.45916295256723</v>
      </c>
      <c r="G116" s="139">
        <f t="shared" si="145"/>
        <v>0</v>
      </c>
      <c r="H116" s="139">
        <f t="shared" si="145"/>
        <v>15.368135940847921</v>
      </c>
      <c r="I116" s="120">
        <f>I105</f>
        <v>1108</v>
      </c>
      <c r="J116" s="165">
        <f>SUM(E116:H116)</f>
        <v>1114.812337127544</v>
      </c>
      <c r="K116" s="129">
        <f>I116/J116</f>
        <v>0.99388925211834589</v>
      </c>
      <c r="M116" s="128"/>
      <c r="N116" s="4" t="s">
        <v>14</v>
      </c>
      <c r="O116" s="139">
        <f t="shared" ref="O116:R116" si="146">O105*O$108</f>
        <v>366.78939821295165</v>
      </c>
      <c r="P116" s="139">
        <f t="shared" si="146"/>
        <v>757.48115507609214</v>
      </c>
      <c r="Q116" s="139">
        <f t="shared" si="146"/>
        <v>0</v>
      </c>
      <c r="R116" s="139">
        <f t="shared" si="146"/>
        <v>66.369741529293918</v>
      </c>
      <c r="S116" s="120">
        <f>S105</f>
        <v>1172.7332381057306</v>
      </c>
      <c r="T116" s="165">
        <f>SUM(O116:R116)</f>
        <v>1190.6402948183377</v>
      </c>
      <c r="U116" s="129">
        <f>S116/T116</f>
        <v>0.98496014556996059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1328.0124049619565</v>
      </c>
      <c r="P118" s="165">
        <f>SUM(P113:P116)</f>
        <v>1658.4558060242425</v>
      </c>
      <c r="Q118" s="165">
        <f>SUM(Q113:Q116)</f>
        <v>1917.8110322538562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0.99999999999999967</v>
      </c>
      <c r="P119" s="120">
        <f>P117/P118</f>
        <v>1</v>
      </c>
      <c r="Q119" s="120">
        <f>Q117/Q118</f>
        <v>0.99999999999999989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1327.1564418910468</v>
      </c>
      <c r="F122" s="159">
        <f t="shared" si="148"/>
        <v>0</v>
      </c>
      <c r="G122" s="159">
        <f t="shared" si="148"/>
        <v>431.62546220839886</v>
      </c>
      <c r="H122" s="158">
        <f t="shared" si="148"/>
        <v>289.15848436975074</v>
      </c>
      <c r="N122" s="150"/>
      <c r="O122" s="160" t="str">
        <f>N36</f>
        <v>A</v>
      </c>
      <c r="P122" s="159">
        <f>O113</f>
        <v>626.0822374472167</v>
      </c>
      <c r="Q122" s="159">
        <f t="shared" ref="Q122:S122" si="149">P113</f>
        <v>0</v>
      </c>
      <c r="R122" s="159">
        <f t="shared" si="149"/>
        <v>949.62627613627274</v>
      </c>
      <c r="S122" s="159">
        <f t="shared" si="149"/>
        <v>597.451744865004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561.75768743509832</v>
      </c>
      <c r="AA122" s="159">
        <f t="shared" ref="AA122:AC122" si="150">Z47</f>
        <v>0</v>
      </c>
      <c r="AB122" s="159">
        <f t="shared" si="150"/>
        <v>958.17763764317988</v>
      </c>
      <c r="AC122" s="159">
        <f t="shared" si="150"/>
        <v>609.07638724671256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660.675498989998</v>
      </c>
      <c r="AK122" s="159">
        <f t="shared" ref="AK122:AM122" si="151">AJ58</f>
        <v>0</v>
      </c>
      <c r="AL122" s="159">
        <f t="shared" si="151"/>
        <v>1119.5841646927995</v>
      </c>
      <c r="AM122" s="159">
        <f t="shared" si="151"/>
        <v>712.12437627946917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632.6762400987451</v>
      </c>
      <c r="AU122" s="159">
        <f t="shared" si="147"/>
        <v>0</v>
      </c>
      <c r="AV122" s="159">
        <f t="shared" si="147"/>
        <v>1225.3148223841322</v>
      </c>
      <c r="AW122" s="158">
        <f t="shared" si="147"/>
        <v>804.94810231302824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761.72954036319936</v>
      </c>
      <c r="BE122" s="159">
        <f t="shared" ref="BE122:BG122" si="152">BD58</f>
        <v>0</v>
      </c>
      <c r="BF122" s="159">
        <f t="shared" si="152"/>
        <v>1274.1261992557277</v>
      </c>
      <c r="BG122" s="159">
        <f t="shared" si="152"/>
        <v>810.67969545722758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818.35740962674879</v>
      </c>
      <c r="BO122" s="159">
        <f t="shared" ref="BO122:BQ122" si="153">BN58</f>
        <v>0</v>
      </c>
      <c r="BP122" s="159">
        <f t="shared" si="153"/>
        <v>1360.1959470762763</v>
      </c>
      <c r="BQ122" s="159">
        <f t="shared" si="153"/>
        <v>865.62022271628825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635.69050488669768</v>
      </c>
      <c r="G123" s="159">
        <f t="shared" si="148"/>
        <v>599.70234611769752</v>
      </c>
      <c r="H123" s="158">
        <f t="shared" si="148"/>
        <v>803.47337968940133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208.14054218124923</v>
      </c>
      <c r="R123" s="159">
        <f t="shared" si="154"/>
        <v>867.18387948757095</v>
      </c>
      <c r="S123" s="159">
        <f t="shared" si="154"/>
        <v>1091.1090754428508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168.0339794049595</v>
      </c>
      <c r="AB123" s="159">
        <f t="shared" si="155"/>
        <v>836.29335671691172</v>
      </c>
      <c r="AC123" s="159">
        <f t="shared" si="155"/>
        <v>1063.1419139429834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205.00658452847415</v>
      </c>
      <c r="AL123" s="159">
        <f t="shared" si="156"/>
        <v>1006.7437754917967</v>
      </c>
      <c r="AM123" s="159">
        <f t="shared" si="156"/>
        <v>1280.6336799419958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187.17001084499682</v>
      </c>
      <c r="AV123" s="159">
        <f t="shared" si="147"/>
        <v>1070.0044442322408</v>
      </c>
      <c r="AW123" s="158">
        <f t="shared" si="147"/>
        <v>1405.7647097186684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239.12943457134782</v>
      </c>
      <c r="BF123" s="159">
        <f t="shared" si="157"/>
        <v>1147.394206996561</v>
      </c>
      <c r="BG123" s="159">
        <f t="shared" si="157"/>
        <v>1460.0117935082465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258.31877337981496</v>
      </c>
      <c r="BP123" s="159">
        <f t="shared" si="158"/>
        <v>1225.7801794612196</v>
      </c>
      <c r="BQ123" s="159">
        <f t="shared" si="158"/>
        <v>1560.0746265782791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350.85851987482414</v>
      </c>
      <c r="F124" s="159">
        <f t="shared" si="148"/>
        <v>686.85033216073521</v>
      </c>
      <c r="G124" s="159">
        <f t="shared" si="148"/>
        <v>22.672191673903718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335.140769301788</v>
      </c>
      <c r="Q124" s="159">
        <f t="shared" si="159"/>
        <v>692.83410876690129</v>
      </c>
      <c r="R124" s="159">
        <f t="shared" si="159"/>
        <v>101.00087663001241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363.94061977761487</v>
      </c>
      <c r="AA124" s="159">
        <f t="shared" si="160"/>
        <v>708.27379611609376</v>
      </c>
      <c r="AB124" s="159">
        <f t="shared" si="160"/>
        <v>123.34003789376453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377.54444034319897</v>
      </c>
      <c r="AK124" s="159">
        <f t="shared" si="161"/>
        <v>739.81077820023211</v>
      </c>
      <c r="AL124" s="159">
        <f t="shared" si="161"/>
        <v>127.11978969255566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398.25995119061366</v>
      </c>
      <c r="AU124" s="159">
        <f t="shared" si="147"/>
        <v>766.15855314025066</v>
      </c>
      <c r="AV124" s="159">
        <f t="shared" si="147"/>
        <v>153.25312494312746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421.61281450784105</v>
      </c>
      <c r="BE124" s="159">
        <f t="shared" si="162"/>
        <v>834.60504630385992</v>
      </c>
      <c r="BF124" s="159">
        <f t="shared" si="162"/>
        <v>140.12060080020859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446.15104537329853</v>
      </c>
      <c r="BO124" s="159">
        <f t="shared" si="163"/>
        <v>887.39896837884783</v>
      </c>
      <c r="BP124" s="159">
        <f t="shared" si="163"/>
        <v>147.33872690354343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371.98503823412887</v>
      </c>
      <c r="F125" s="154">
        <f t="shared" si="148"/>
        <v>727.45916295256723</v>
      </c>
      <c r="G125" s="154">
        <f t="shared" si="148"/>
        <v>0</v>
      </c>
      <c r="H125" s="153">
        <f t="shared" si="148"/>
        <v>15.368135940847921</v>
      </c>
      <c r="N125" s="152"/>
      <c r="O125" s="155" t="str">
        <f>N39</f>
        <v>D</v>
      </c>
      <c r="P125" s="159">
        <f t="shared" ref="P125:S125" si="164">O116</f>
        <v>366.78939821295165</v>
      </c>
      <c r="Q125" s="159">
        <f t="shared" si="164"/>
        <v>757.48115507609214</v>
      </c>
      <c r="R125" s="159">
        <f t="shared" si="164"/>
        <v>0</v>
      </c>
      <c r="S125" s="159">
        <f t="shared" si="164"/>
        <v>66.369741529293918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402.31409774924293</v>
      </c>
      <c r="AA125" s="159">
        <f t="shared" si="165"/>
        <v>782.14803050318937</v>
      </c>
      <c r="AB125" s="159">
        <f t="shared" si="165"/>
        <v>0</v>
      </c>
      <c r="AC125" s="159">
        <f t="shared" si="165"/>
        <v>82.712260647452496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416.62994213250352</v>
      </c>
      <c r="AK125" s="159">
        <f t="shared" si="166"/>
        <v>815.56036930196615</v>
      </c>
      <c r="AL125" s="159">
        <f t="shared" si="166"/>
        <v>0</v>
      </c>
      <c r="AM125" s="159">
        <f t="shared" si="166"/>
        <v>85.153015077915157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441.98085753566545</v>
      </c>
      <c r="AU125" s="154">
        <f t="shared" si="147"/>
        <v>849.39272871232197</v>
      </c>
      <c r="AV125" s="154">
        <f t="shared" si="147"/>
        <v>0</v>
      </c>
      <c r="AW125" s="153">
        <f t="shared" si="147"/>
        <v>106.62811137583181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467.01798697134456</v>
      </c>
      <c r="BE125" s="159">
        <f t="shared" si="167"/>
        <v>923.53609113816196</v>
      </c>
      <c r="BF125" s="159">
        <f t="shared" si="167"/>
        <v>0</v>
      </c>
      <c r="BG125" s="159">
        <f t="shared" si="167"/>
        <v>94.246234169675986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495.11902654183888</v>
      </c>
      <c r="BO125" s="159">
        <f t="shared" si="168"/>
        <v>983.78383227442873</v>
      </c>
      <c r="BP125" s="159">
        <f t="shared" si="168"/>
        <v>0</v>
      </c>
      <c r="BQ125" s="159">
        <f t="shared" si="168"/>
        <v>99.306092055404619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1.1462855454762385E-85</v>
      </c>
      <c r="F134" s="130" t="e">
        <f t="shared" si="169"/>
        <v>#DIV/0!</v>
      </c>
      <c r="G134" s="148">
        <f t="shared" si="169"/>
        <v>431.62546220839886</v>
      </c>
      <c r="H134" s="148">
        <f t="shared" si="169"/>
        <v>289.15848436975074</v>
      </c>
      <c r="N134" s="130" t="s">
        <v>11</v>
      </c>
      <c r="O134" s="130">
        <f t="shared" ref="O134:R137" si="170">O129*P122</f>
        <v>5.4075691185476975E-86</v>
      </c>
      <c r="P134" s="130" t="e">
        <f t="shared" si="170"/>
        <v>#DIV/0!</v>
      </c>
      <c r="Q134" s="148">
        <f t="shared" si="170"/>
        <v>949.62627613627274</v>
      </c>
      <c r="R134" s="148">
        <f t="shared" si="170"/>
        <v>597.451744865004</v>
      </c>
      <c r="W134" s="130" t="s">
        <v>11</v>
      </c>
      <c r="X134" s="130">
        <f t="shared" ref="X134:AA137" si="171">X129*Z122</f>
        <v>4.8519880312638827E-86</v>
      </c>
      <c r="Y134" s="130" t="e">
        <f t="shared" si="171"/>
        <v>#DIV/0!</v>
      </c>
      <c r="Z134" s="148">
        <f t="shared" si="171"/>
        <v>958.17763764317988</v>
      </c>
      <c r="AA134" s="148">
        <f t="shared" si="171"/>
        <v>609.07638724671256</v>
      </c>
      <c r="AG134" s="130" t="s">
        <v>11</v>
      </c>
      <c r="AH134" s="130">
        <f t="shared" ref="AH134:AK137" si="172">AH129*AJ122</f>
        <v>5.706356468898551E-86</v>
      </c>
      <c r="AI134" s="130" t="e">
        <f t="shared" si="172"/>
        <v>#DIV/0!</v>
      </c>
      <c r="AJ134" s="148">
        <f t="shared" si="172"/>
        <v>1119.5841646927995</v>
      </c>
      <c r="AK134" s="148">
        <f t="shared" si="172"/>
        <v>712.12437627946917</v>
      </c>
      <c r="AQ134" s="130" t="s">
        <v>11</v>
      </c>
      <c r="AR134" s="130">
        <f t="shared" ref="AR134:AU137" si="173">AR129*AT122</f>
        <v>5.4645225393178127E-86</v>
      </c>
      <c r="AS134" s="130" t="e">
        <f t="shared" si="173"/>
        <v>#DIV/0!</v>
      </c>
      <c r="AT134" s="148">
        <f t="shared" si="173"/>
        <v>1225.3148223841322</v>
      </c>
      <c r="AU134" s="148">
        <f t="shared" si="173"/>
        <v>804.94810231302824</v>
      </c>
      <c r="BA134" s="130" t="s">
        <v>11</v>
      </c>
      <c r="BB134" s="130">
        <f t="shared" ref="BB134:BE137" si="174">BB129*BD122</f>
        <v>6.5791758538762884E-86</v>
      </c>
      <c r="BC134" s="130" t="e">
        <f t="shared" si="174"/>
        <v>#DIV/0!</v>
      </c>
      <c r="BD134" s="148">
        <f t="shared" si="174"/>
        <v>1274.1261992557277</v>
      </c>
      <c r="BE134" s="148">
        <f t="shared" si="174"/>
        <v>810.67969545722758</v>
      </c>
      <c r="BK134" s="130" t="s">
        <v>11</v>
      </c>
      <c r="BL134" s="130">
        <f t="shared" ref="BL134:BO137" si="175">BL129*BN122</f>
        <v>7.0682795191188949E-86</v>
      </c>
      <c r="BM134" s="130" t="e">
        <f t="shared" si="175"/>
        <v>#DIV/0!</v>
      </c>
      <c r="BN134" s="148">
        <f t="shared" si="175"/>
        <v>1360.1959470762763</v>
      </c>
      <c r="BO134" s="148">
        <f t="shared" si="175"/>
        <v>865.62022271628825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5.490557210496026E-86</v>
      </c>
      <c r="G135" s="148">
        <f t="shared" si="169"/>
        <v>599.70234611769752</v>
      </c>
      <c r="H135" s="148">
        <f t="shared" si="169"/>
        <v>803.47337968940133</v>
      </c>
      <c r="N135" s="130" t="s">
        <v>12</v>
      </c>
      <c r="O135" s="130" t="e">
        <f t="shared" si="170"/>
        <v>#DIV/0!</v>
      </c>
      <c r="P135" s="130">
        <f t="shared" si="170"/>
        <v>1.7977420551113917E-86</v>
      </c>
      <c r="Q135" s="148">
        <f t="shared" si="170"/>
        <v>867.18387948757095</v>
      </c>
      <c r="R135" s="148">
        <f t="shared" si="170"/>
        <v>1091.1090754428508</v>
      </c>
      <c r="W135" s="130" t="s">
        <v>12</v>
      </c>
      <c r="X135" s="130" t="e">
        <f t="shared" si="171"/>
        <v>#DIV/0!</v>
      </c>
      <c r="Y135" s="130">
        <f t="shared" si="171"/>
        <v>1.4513354692857662E-86</v>
      </c>
      <c r="Z135" s="148">
        <f t="shared" si="171"/>
        <v>836.29335671691172</v>
      </c>
      <c r="AA135" s="148">
        <f t="shared" si="171"/>
        <v>1063.1419139429834</v>
      </c>
      <c r="AG135" s="130" t="s">
        <v>12</v>
      </c>
      <c r="AH135" s="130" t="e">
        <f t="shared" si="172"/>
        <v>#DIV/0!</v>
      </c>
      <c r="AI135" s="130">
        <f t="shared" si="172"/>
        <v>1.770673578147275E-86</v>
      </c>
      <c r="AJ135" s="148">
        <f t="shared" si="172"/>
        <v>1006.7437754917967</v>
      </c>
      <c r="AK135" s="148">
        <f t="shared" si="172"/>
        <v>1280.6336799419958</v>
      </c>
      <c r="AQ135" s="130" t="s">
        <v>12</v>
      </c>
      <c r="AR135" s="130" t="e">
        <f t="shared" si="173"/>
        <v>#DIV/0!</v>
      </c>
      <c r="AS135" s="130">
        <f t="shared" si="173"/>
        <v>1.6166163325292755E-86</v>
      </c>
      <c r="AT135" s="148">
        <f t="shared" si="173"/>
        <v>1070.0044442322408</v>
      </c>
      <c r="AU135" s="148">
        <f t="shared" si="173"/>
        <v>1405.7647097186684</v>
      </c>
      <c r="BA135" s="130" t="s">
        <v>12</v>
      </c>
      <c r="BB135" s="130" t="e">
        <f t="shared" si="174"/>
        <v>#DIV/0!</v>
      </c>
      <c r="BC135" s="130">
        <f t="shared" si="174"/>
        <v>2.0653979116167006E-86</v>
      </c>
      <c r="BD135" s="148">
        <f t="shared" si="174"/>
        <v>1147.394206996561</v>
      </c>
      <c r="BE135" s="148">
        <f t="shared" si="174"/>
        <v>1460.0117935082465</v>
      </c>
      <c r="BK135" s="130" t="s">
        <v>12</v>
      </c>
      <c r="BL135" s="130" t="e">
        <f t="shared" si="175"/>
        <v>#DIV/0!</v>
      </c>
      <c r="BM135" s="130">
        <f t="shared" si="175"/>
        <v>2.2311391988461823E-86</v>
      </c>
      <c r="BN135" s="148">
        <f t="shared" si="175"/>
        <v>1225.7801794612196</v>
      </c>
      <c r="BO135" s="148">
        <f t="shared" si="175"/>
        <v>1560.0746265782791</v>
      </c>
    </row>
    <row r="136" spans="4:67" x14ac:dyDescent="0.3">
      <c r="D136" s="130" t="s">
        <v>13</v>
      </c>
      <c r="E136" s="148">
        <f t="shared" si="169"/>
        <v>350.85851987482414</v>
      </c>
      <c r="F136" s="148">
        <f t="shared" si="169"/>
        <v>686.85033216073521</v>
      </c>
      <c r="G136" s="130">
        <f t="shared" si="169"/>
        <v>1.9582322610762803E-87</v>
      </c>
      <c r="H136" s="130" t="e">
        <f t="shared" si="169"/>
        <v>#DIV/0!</v>
      </c>
      <c r="N136" s="130" t="s">
        <v>13</v>
      </c>
      <c r="O136" s="148">
        <f t="shared" si="170"/>
        <v>335.140769301788</v>
      </c>
      <c r="P136" s="148">
        <f t="shared" si="170"/>
        <v>692.83410876690129</v>
      </c>
      <c r="Q136" s="130">
        <f t="shared" si="170"/>
        <v>8.7236019286802884E-87</v>
      </c>
      <c r="R136" s="130" t="e">
        <f t="shared" si="170"/>
        <v>#DIV/0!</v>
      </c>
      <c r="W136" s="130" t="s">
        <v>13</v>
      </c>
      <c r="X136" s="148">
        <f t="shared" si="171"/>
        <v>363.94061977761487</v>
      </c>
      <c r="Y136" s="148">
        <f t="shared" si="171"/>
        <v>708.27379611609376</v>
      </c>
      <c r="Z136" s="130">
        <f t="shared" si="171"/>
        <v>1.0653069838146531E-86</v>
      </c>
      <c r="AA136" s="130" t="e">
        <f t="shared" si="171"/>
        <v>#DIV/0!</v>
      </c>
      <c r="AG136" s="130" t="s">
        <v>13</v>
      </c>
      <c r="AH136" s="148">
        <f t="shared" si="172"/>
        <v>377.54444034319897</v>
      </c>
      <c r="AI136" s="148">
        <f t="shared" si="172"/>
        <v>739.81077820023211</v>
      </c>
      <c r="AJ136" s="130">
        <f t="shared" si="172"/>
        <v>1.0979532847003913E-86</v>
      </c>
      <c r="AK136" s="130" t="e">
        <f t="shared" si="172"/>
        <v>#DIV/0!</v>
      </c>
      <c r="AQ136" s="130" t="s">
        <v>13</v>
      </c>
      <c r="AR136" s="148">
        <f t="shared" si="173"/>
        <v>398.25995119061366</v>
      </c>
      <c r="AS136" s="148">
        <f t="shared" si="173"/>
        <v>766.15855314025066</v>
      </c>
      <c r="AT136" s="130">
        <f t="shared" si="173"/>
        <v>1.3236709432013803E-86</v>
      </c>
      <c r="AU136" s="130" t="e">
        <f t="shared" si="173"/>
        <v>#DIV/0!</v>
      </c>
      <c r="BA136" s="130" t="s">
        <v>13</v>
      </c>
      <c r="BB136" s="148">
        <f t="shared" si="174"/>
        <v>421.61281450784105</v>
      </c>
      <c r="BC136" s="148">
        <f t="shared" si="174"/>
        <v>834.60504630385992</v>
      </c>
      <c r="BD136" s="130">
        <f t="shared" si="174"/>
        <v>1.2102433010223171E-86</v>
      </c>
      <c r="BE136" s="130" t="e">
        <f t="shared" si="174"/>
        <v>#DIV/0!</v>
      </c>
      <c r="BK136" s="130" t="s">
        <v>13</v>
      </c>
      <c r="BL136" s="148">
        <f t="shared" si="175"/>
        <v>446.15104537329853</v>
      </c>
      <c r="BM136" s="148">
        <f t="shared" si="175"/>
        <v>887.39896837884783</v>
      </c>
      <c r="BN136" s="130">
        <f t="shared" si="175"/>
        <v>1.2725873725764431E-86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371.98503823412887</v>
      </c>
      <c r="F137" s="148">
        <f t="shared" si="169"/>
        <v>727.45916295256723</v>
      </c>
      <c r="G137" s="130" t="e">
        <f t="shared" si="169"/>
        <v>#DIV/0!</v>
      </c>
      <c r="H137" s="130">
        <f t="shared" si="169"/>
        <v>1.3273696705119905E-87</v>
      </c>
      <c r="N137" s="130" t="s">
        <v>14</v>
      </c>
      <c r="O137" s="148">
        <f t="shared" si="170"/>
        <v>366.78939821295165</v>
      </c>
      <c r="P137" s="148">
        <f t="shared" si="170"/>
        <v>757.48115507609214</v>
      </c>
      <c r="Q137" s="130" t="e">
        <f t="shared" si="170"/>
        <v>#DIV/0!</v>
      </c>
      <c r="R137" s="130">
        <f t="shared" si="170"/>
        <v>5.7324572273951506E-87</v>
      </c>
      <c r="W137" s="130" t="s">
        <v>14</v>
      </c>
      <c r="X137" s="148">
        <f t="shared" si="171"/>
        <v>402.31409774924293</v>
      </c>
      <c r="Y137" s="148">
        <f t="shared" si="171"/>
        <v>782.14803050318937</v>
      </c>
      <c r="Z137" s="130" t="e">
        <f t="shared" si="171"/>
        <v>#DIV/0!</v>
      </c>
      <c r="AA137" s="130">
        <f t="shared" si="171"/>
        <v>7.1439858799722041E-87</v>
      </c>
      <c r="AG137" s="130" t="s">
        <v>14</v>
      </c>
      <c r="AH137" s="148">
        <f t="shared" si="172"/>
        <v>416.62994213250352</v>
      </c>
      <c r="AI137" s="148">
        <f t="shared" si="172"/>
        <v>815.56036930196615</v>
      </c>
      <c r="AJ137" s="130" t="e">
        <f t="shared" si="172"/>
        <v>#DIV/0!</v>
      </c>
      <c r="AK137" s="130">
        <f t="shared" si="172"/>
        <v>7.35479761515166E-87</v>
      </c>
      <c r="AQ137" s="130" t="s">
        <v>14</v>
      </c>
      <c r="AR137" s="148">
        <f t="shared" si="173"/>
        <v>441.98085753566545</v>
      </c>
      <c r="AS137" s="148">
        <f t="shared" si="173"/>
        <v>849.39272871232197</v>
      </c>
      <c r="AT137" s="130" t="e">
        <f t="shared" si="173"/>
        <v>#DIV/0!</v>
      </c>
      <c r="AU137" s="130">
        <f t="shared" si="173"/>
        <v>9.2096348971028593E-87</v>
      </c>
      <c r="BA137" s="130" t="s">
        <v>14</v>
      </c>
      <c r="BB137" s="148">
        <f t="shared" si="174"/>
        <v>467.01798697134456</v>
      </c>
      <c r="BC137" s="148">
        <f t="shared" si="174"/>
        <v>923.53609113816196</v>
      </c>
      <c r="BD137" s="130" t="e">
        <f t="shared" si="174"/>
        <v>#DIV/0!</v>
      </c>
      <c r="BE137" s="130">
        <f t="shared" si="174"/>
        <v>8.1401930122370112E-87</v>
      </c>
      <c r="BK137" s="130" t="s">
        <v>14</v>
      </c>
      <c r="BL137" s="148">
        <f t="shared" si="175"/>
        <v>495.11902654183888</v>
      </c>
      <c r="BM137" s="148">
        <f t="shared" si="175"/>
        <v>983.78383227442873</v>
      </c>
      <c r="BN137" s="130" t="e">
        <f t="shared" si="175"/>
        <v>#DIV/0!</v>
      </c>
      <c r="BO137" s="130">
        <f t="shared" si="175"/>
        <v>8.577220763713717E-87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1.7223772302309527E-71</v>
      </c>
      <c r="H140" s="130">
        <f>'Mode Choice Q'!O38</f>
        <v>7.5095793060984796E-70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3.9801199495148459E-49</v>
      </c>
      <c r="H141" s="130">
        <f>'Mode Choice Q'!O39</f>
        <v>5.337435341942072E-51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5.3523806424519481E-64</v>
      </c>
      <c r="F142" s="130">
        <f>'Mode Choice Q'!M40</f>
        <v>3.9801199495148459E-49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7.1776695091895184E-66</v>
      </c>
      <c r="F143" s="130">
        <f>'Mode Choice Q'!M41</f>
        <v>5.3374353419417682E-51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9.1496837405357614E-5</v>
      </c>
      <c r="F145" s="130" t="e">
        <f t="shared" si="176"/>
        <v>#DIV/0!</v>
      </c>
      <c r="G145" s="217">
        <f t="shared" si="176"/>
        <v>7.4342186809565676E-69</v>
      </c>
      <c r="H145" s="130">
        <f t="shared" si="176"/>
        <v>2.1714585704058807E-67</v>
      </c>
      <c r="N145" s="130" t="s">
        <v>11</v>
      </c>
      <c r="O145" s="130">
        <f t="shared" ref="O145:R148" si="177">O140*P122</f>
        <v>4.3163370100111582E-5</v>
      </c>
      <c r="P145" s="130" t="e">
        <f t="shared" si="177"/>
        <v>#DIV/0!</v>
      </c>
      <c r="Q145" s="149">
        <f t="shared" si="177"/>
        <v>2.9291618531286701E-84</v>
      </c>
      <c r="R145" s="130">
        <f t="shared" si="177"/>
        <v>1.8428648239011031E-84</v>
      </c>
      <c r="W145" s="130" t="s">
        <v>11</v>
      </c>
      <c r="X145" s="130">
        <f t="shared" ref="X145:AA148" si="178">X140*Z122</f>
        <v>3.8728706101310179E-5</v>
      </c>
      <c r="Y145" s="130" t="e">
        <f t="shared" si="178"/>
        <v>#DIV/0!</v>
      </c>
      <c r="Z145" s="149">
        <f t="shared" si="178"/>
        <v>2.9555388843332603E-84</v>
      </c>
      <c r="AA145" s="130">
        <f t="shared" si="178"/>
        <v>1.8787215181359173E-84</v>
      </c>
      <c r="AG145" s="130" t="s">
        <v>11</v>
      </c>
      <c r="AH145" s="130">
        <f t="shared" ref="AH145:AK148" si="179">AH140*AJ122</f>
        <v>4.5548299206276988E-5</v>
      </c>
      <c r="AI145" s="130" t="e">
        <f t="shared" si="179"/>
        <v>#DIV/0!</v>
      </c>
      <c r="AJ145" s="149">
        <f t="shared" si="179"/>
        <v>3.4534040485148393E-84</v>
      </c>
      <c r="AK145" s="130">
        <f t="shared" si="179"/>
        <v>2.1965773379479813E-84</v>
      </c>
      <c r="AQ145" s="130" t="s">
        <v>11</v>
      </c>
      <c r="AR145" s="130">
        <f t="shared" ref="AR145:AU148" si="180">AR140*AT122</f>
        <v>4.3617973920289494E-5</v>
      </c>
      <c r="AS145" s="130" t="e">
        <f t="shared" si="180"/>
        <v>#DIV/0!</v>
      </c>
      <c r="AT145" s="149">
        <f t="shared" si="180"/>
        <v>3.7795346716856057E-84</v>
      </c>
      <c r="AU145" s="130">
        <f t="shared" si="180"/>
        <v>2.4828959921337362E-84</v>
      </c>
      <c r="BA145" s="130" t="s">
        <v>11</v>
      </c>
      <c r="BB145" s="130">
        <f t="shared" ref="BB145:BE148" si="181">BB140*BD122</f>
        <v>5.251516829633197E-5</v>
      </c>
      <c r="BC145" s="130" t="e">
        <f t="shared" si="181"/>
        <v>#DIV/0!</v>
      </c>
      <c r="BD145" s="149">
        <f t="shared" si="181"/>
        <v>3.9300953993359508E-84</v>
      </c>
      <c r="BE145" s="130">
        <f t="shared" si="181"/>
        <v>2.5005753302244543E-84</v>
      </c>
      <c r="BK145" s="130" t="s">
        <v>11</v>
      </c>
      <c r="BL145" s="130">
        <f t="shared" ref="BL145:BO148" si="182">BL140*BN122</f>
        <v>5.6419207626643407E-5</v>
      </c>
      <c r="BM145" s="130" t="e">
        <f t="shared" si="182"/>
        <v>#DIV/0!</v>
      </c>
      <c r="BN145" s="149">
        <f t="shared" si="182"/>
        <v>4.1955811260474316E-84</v>
      </c>
      <c r="BO145" s="130">
        <f t="shared" si="182"/>
        <v>2.6700416778625881E-84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4.382578340415638E-5</v>
      </c>
      <c r="G146" s="130">
        <f t="shared" si="176"/>
        <v>2.3868872715539049E-46</v>
      </c>
      <c r="H146" s="130">
        <f t="shared" si="176"/>
        <v>4.2884872130638518E-48</v>
      </c>
      <c r="N146" s="130" t="s">
        <v>12</v>
      </c>
      <c r="O146" s="130" t="e">
        <f t="shared" si="177"/>
        <v>#DIV/0!</v>
      </c>
      <c r="P146" s="130">
        <f t="shared" si="177"/>
        <v>1.4349628080232139E-5</v>
      </c>
      <c r="Q146" s="130">
        <f t="shared" si="177"/>
        <v>7.2173218259406087E-85</v>
      </c>
      <c r="R146" s="130">
        <f t="shared" si="177"/>
        <v>9.0809867791003296E-85</v>
      </c>
      <c r="W146" s="130" t="s">
        <v>12</v>
      </c>
      <c r="X146" s="130" t="e">
        <f t="shared" si="178"/>
        <v>#DIV/0!</v>
      </c>
      <c r="Y146" s="130">
        <f t="shared" si="178"/>
        <v>1.1584600885697971E-5</v>
      </c>
      <c r="Z146" s="130">
        <f t="shared" si="178"/>
        <v>6.9602288961929567E-85</v>
      </c>
      <c r="AA146" s="130">
        <f t="shared" si="178"/>
        <v>8.8482241437733523E-85</v>
      </c>
      <c r="AG146" s="130" t="s">
        <v>12</v>
      </c>
      <c r="AH146" s="130" t="e">
        <f t="shared" si="179"/>
        <v>#DIV/0!</v>
      </c>
      <c r="AI146" s="130">
        <f t="shared" si="179"/>
        <v>1.4133566729256323E-5</v>
      </c>
      <c r="AJ146" s="130">
        <f t="shared" si="179"/>
        <v>8.3788386706177663E-85</v>
      </c>
      <c r="AK146" s="130">
        <f t="shared" si="179"/>
        <v>1.0658345511152321E-84</v>
      </c>
      <c r="AQ146" s="130" t="s">
        <v>12</v>
      </c>
      <c r="AR146" s="130" t="e">
        <f t="shared" si="180"/>
        <v>#DIV/0!</v>
      </c>
      <c r="AS146" s="130">
        <f t="shared" si="180"/>
        <v>1.2903877424610063E-5</v>
      </c>
      <c r="AT146" s="130">
        <f t="shared" si="180"/>
        <v>8.9053390081168906E-85</v>
      </c>
      <c r="AU146" s="130">
        <f t="shared" si="180"/>
        <v>1.169977505530305E-84</v>
      </c>
      <c r="BA146" s="130" t="s">
        <v>12</v>
      </c>
      <c r="BB146" s="130" t="e">
        <f t="shared" si="181"/>
        <v>#DIV/0!</v>
      </c>
      <c r="BC146" s="130">
        <f t="shared" si="181"/>
        <v>1.6486064719419054E-5</v>
      </c>
      <c r="BD146" s="130">
        <f t="shared" si="181"/>
        <v>9.549431728375189E-85</v>
      </c>
      <c r="BE146" s="130">
        <f t="shared" si="181"/>
        <v>1.2151257919651849E-84</v>
      </c>
      <c r="BK146" s="130" t="s">
        <v>12</v>
      </c>
      <c r="BL146" s="130" t="e">
        <f t="shared" si="182"/>
        <v>#DIV/0!</v>
      </c>
      <c r="BM146" s="130">
        <f t="shared" si="182"/>
        <v>1.7809016375647974E-5</v>
      </c>
      <c r="BN146" s="130">
        <f t="shared" si="182"/>
        <v>1.0201815615228645E-84</v>
      </c>
      <c r="BO146" s="130">
        <f t="shared" si="182"/>
        <v>1.2984052078035589E-84</v>
      </c>
    </row>
    <row r="147" spans="4:67" x14ac:dyDescent="0.3">
      <c r="D147" s="130" t="s">
        <v>13</v>
      </c>
      <c r="E147" s="130">
        <f t="shared" si="176"/>
        <v>1.8779283500173507E-61</v>
      </c>
      <c r="F147" s="130">
        <f t="shared" si="176"/>
        <v>2.7337467093638404E-46</v>
      </c>
      <c r="G147" s="130">
        <f t="shared" si="176"/>
        <v>1.5630665456850281E-6</v>
      </c>
      <c r="H147" s="130" t="e">
        <f t="shared" si="176"/>
        <v>#DIV/0!</v>
      </c>
      <c r="N147" s="130" t="s">
        <v>13</v>
      </c>
      <c r="O147" s="130">
        <f t="shared" si="177"/>
        <v>1.03375568003567E-84</v>
      </c>
      <c r="P147" s="130">
        <f t="shared" si="177"/>
        <v>5.7662588676282411E-85</v>
      </c>
      <c r="Q147" s="130">
        <f t="shared" si="177"/>
        <v>6.9632038056094468E-6</v>
      </c>
      <c r="R147" s="130" t="e">
        <f t="shared" si="177"/>
        <v>#DIV/0!</v>
      </c>
      <c r="W147" s="130" t="s">
        <v>13</v>
      </c>
      <c r="X147" s="130">
        <f t="shared" si="178"/>
        <v>1.1225900199328697E-84</v>
      </c>
      <c r="Y147" s="130">
        <f t="shared" si="178"/>
        <v>5.8947589414036827E-85</v>
      </c>
      <c r="Z147" s="130">
        <f t="shared" si="178"/>
        <v>8.5033105642438516E-6</v>
      </c>
      <c r="AA147" s="130" t="e">
        <f t="shared" si="178"/>
        <v>#DIV/0!</v>
      </c>
      <c r="AG147" s="130" t="s">
        <v>13</v>
      </c>
      <c r="AH147" s="130">
        <f t="shared" si="179"/>
        <v>1.1645515718179377E-84</v>
      </c>
      <c r="AI147" s="130">
        <f t="shared" si="179"/>
        <v>6.1572321659459198E-85</v>
      </c>
      <c r="AJ147" s="130">
        <f t="shared" si="179"/>
        <v>8.7638942639875109E-6</v>
      </c>
      <c r="AK147" s="130" t="e">
        <f t="shared" si="179"/>
        <v>#DIV/0!</v>
      </c>
      <c r="AQ147" s="130" t="s">
        <v>13</v>
      </c>
      <c r="AR147" s="130">
        <f t="shared" si="180"/>
        <v>1.2284494289720217E-84</v>
      </c>
      <c r="AS147" s="130">
        <f t="shared" si="180"/>
        <v>6.3765171130461064E-85</v>
      </c>
      <c r="AT147" s="130">
        <f t="shared" si="180"/>
        <v>1.0565579017048122E-5</v>
      </c>
      <c r="AU147" s="130" t="e">
        <f t="shared" si="180"/>
        <v>#DIV/0!</v>
      </c>
      <c r="BA147" s="130" t="s">
        <v>13</v>
      </c>
      <c r="BB147" s="130">
        <f t="shared" si="181"/>
        <v>1.3004823098106456E-84</v>
      </c>
      <c r="BC147" s="130">
        <f t="shared" si="181"/>
        <v>6.9461775745744307E-85</v>
      </c>
      <c r="BD147" s="130">
        <f t="shared" si="181"/>
        <v>9.6601963595865334E-6</v>
      </c>
      <c r="BE147" s="130" t="e">
        <f t="shared" si="181"/>
        <v>#DIV/0!</v>
      </c>
      <c r="BK147" s="130" t="s">
        <v>13</v>
      </c>
      <c r="BL147" s="130">
        <f t="shared" si="182"/>
        <v>1.3761715062878165E-84</v>
      </c>
      <c r="BM147" s="130">
        <f t="shared" si="182"/>
        <v>7.3855661922387406E-85</v>
      </c>
      <c r="BN147" s="130">
        <f t="shared" si="182"/>
        <v>1.0157828507238358E-5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2.6699856668078041E-63</v>
      </c>
      <c r="F148" s="130">
        <f t="shared" si="176"/>
        <v>3.8827662461624079E-48</v>
      </c>
      <c r="G148" s="130" t="e">
        <f t="shared" si="176"/>
        <v>#DIV/0!</v>
      </c>
      <c r="H148" s="130">
        <f t="shared" si="176"/>
        <v>1.0595102363362766E-6</v>
      </c>
      <c r="N148" s="130" t="s">
        <v>14</v>
      </c>
      <c r="O148" s="130">
        <f t="shared" si="177"/>
        <v>1.1313771958256381E-84</v>
      </c>
      <c r="P148" s="130">
        <f t="shared" si="177"/>
        <v>6.3042976265885944E-85</v>
      </c>
      <c r="Q148" s="130" t="e">
        <f t="shared" si="177"/>
        <v>#DIV/0!</v>
      </c>
      <c r="R148" s="130">
        <f t="shared" si="177"/>
        <v>4.5756636200993924E-6</v>
      </c>
      <c r="W148" s="130" t="s">
        <v>14</v>
      </c>
      <c r="X148" s="130">
        <f t="shared" si="178"/>
        <v>1.2409546131112458E-84</v>
      </c>
      <c r="Y148" s="130">
        <f t="shared" si="178"/>
        <v>6.5095929308589481E-85</v>
      </c>
      <c r="Z148" s="130" t="e">
        <f t="shared" si="178"/>
        <v>#DIV/0!</v>
      </c>
      <c r="AA148" s="130">
        <f t="shared" si="178"/>
        <v>5.7023497946527765E-6</v>
      </c>
      <c r="AG148" s="130" t="s">
        <v>14</v>
      </c>
      <c r="AH148" s="130">
        <f t="shared" si="179"/>
        <v>1.2851124321570572E-84</v>
      </c>
      <c r="AI148" s="130">
        <f t="shared" si="179"/>
        <v>6.7876742095499577E-85</v>
      </c>
      <c r="AJ148" s="130" t="e">
        <f t="shared" si="179"/>
        <v>#DIV/0!</v>
      </c>
      <c r="AK148" s="130">
        <f t="shared" si="179"/>
        <v>5.8706203196801351E-6</v>
      </c>
      <c r="AQ148" s="130" t="s">
        <v>14</v>
      </c>
      <c r="AR148" s="130">
        <f t="shared" si="180"/>
        <v>1.3633083879839766E-84</v>
      </c>
      <c r="AS148" s="130">
        <f t="shared" si="180"/>
        <v>7.0692511988958802E-85</v>
      </c>
      <c r="AT148" s="130" t="e">
        <f t="shared" si="180"/>
        <v>#DIV/0!</v>
      </c>
      <c r="AU148" s="130">
        <f t="shared" si="180"/>
        <v>7.3511566997282279E-6</v>
      </c>
      <c r="BA148" s="130" t="s">
        <v>14</v>
      </c>
      <c r="BB148" s="130">
        <f t="shared" si="181"/>
        <v>1.440536457907678E-84</v>
      </c>
      <c r="BC148" s="130">
        <f t="shared" si="181"/>
        <v>7.6863250635540267E-85</v>
      </c>
      <c r="BD148" s="130" t="e">
        <f t="shared" si="181"/>
        <v>#DIV/0!</v>
      </c>
      <c r="BE148" s="130">
        <f t="shared" si="181"/>
        <v>6.4975251535553556E-6</v>
      </c>
      <c r="BK148" s="130" t="s">
        <v>14</v>
      </c>
      <c r="BL148" s="130">
        <f t="shared" si="182"/>
        <v>1.5272152864233068E-84</v>
      </c>
      <c r="BM148" s="130">
        <f t="shared" si="182"/>
        <v>8.1877496718197414E-85</v>
      </c>
      <c r="BN148" s="130" t="e">
        <f t="shared" si="182"/>
        <v>#DIV/0!</v>
      </c>
      <c r="BO148" s="130">
        <f t="shared" si="182"/>
        <v>6.8463619444954366E-6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7.0169586400185976E-47</v>
      </c>
      <c r="H151" s="130">
        <f>'Mode Choice Q'!T38</f>
        <v>3.05939990786843E-45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2.3189316355785901E-27</v>
      </c>
      <c r="H152" s="130">
        <f>'Mode Choice Q'!T39</f>
        <v>3.1097423756772468E-29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2.1805579483122539E-39</v>
      </c>
      <c r="F153" s="130">
        <f>'Mode Choice Q'!R40</f>
        <v>2.3189316355785901E-27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2.9241799760062995E-41</v>
      </c>
      <c r="F154" s="130">
        <f>'Mode Choice Q'!R41</f>
        <v>3.1097423756770697E-29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1327.1563503942095</v>
      </c>
      <c r="F156" s="130" t="e">
        <f t="shared" si="183"/>
        <v>#DIV/0!</v>
      </c>
      <c r="G156" s="130">
        <f t="shared" si="183"/>
        <v>3.0286980162952452E-44</v>
      </c>
      <c r="H156" s="130">
        <f t="shared" si="183"/>
        <v>8.8465144044019024E-43</v>
      </c>
      <c r="N156" s="130" t="s">
        <v>11</v>
      </c>
      <c r="O156" s="148">
        <f t="shared" ref="O156:R159" si="184">O151*P122</f>
        <v>626.08219428384666</v>
      </c>
      <c r="P156" s="130" t="e">
        <f t="shared" si="184"/>
        <v>#DIV/0!</v>
      </c>
      <c r="Q156" s="130">
        <f t="shared" si="184"/>
        <v>1.1933394852513267E-59</v>
      </c>
      <c r="R156" s="130">
        <f t="shared" si="184"/>
        <v>7.5078246631983428E-60</v>
      </c>
      <c r="W156" s="130" t="s">
        <v>11</v>
      </c>
      <c r="X156" s="148">
        <f t="shared" ref="X156:AA159" si="185">X151*Z122</f>
        <v>561.75764870639227</v>
      </c>
      <c r="Y156" s="130" t="e">
        <f t="shared" si="185"/>
        <v>#DIV/0!</v>
      </c>
      <c r="Z156" s="130">
        <f t="shared" si="185"/>
        <v>1.2040854782754142E-59</v>
      </c>
      <c r="AA156" s="130">
        <f t="shared" si="185"/>
        <v>7.6539047065229676E-60</v>
      </c>
      <c r="AG156" s="130" t="s">
        <v>11</v>
      </c>
      <c r="AH156" s="148">
        <f t="shared" ref="AH156:AK159" si="186">AH151*AJ122</f>
        <v>660.67545344169878</v>
      </c>
      <c r="AI156" s="130" t="e">
        <f t="shared" si="186"/>
        <v>#DIV/0!</v>
      </c>
      <c r="AJ156" s="130">
        <f t="shared" si="186"/>
        <v>1.4069155670649509E-59</v>
      </c>
      <c r="AK156" s="130">
        <f t="shared" si="186"/>
        <v>8.9488481730081723E-60</v>
      </c>
      <c r="AQ156" s="130" t="s">
        <v>11</v>
      </c>
      <c r="AR156" s="148">
        <f t="shared" ref="AR156:AU159" si="187">AR151*AT122</f>
        <v>632.67619648077118</v>
      </c>
      <c r="AS156" s="130" t="e">
        <f t="shared" si="187"/>
        <v>#DIV/0!</v>
      </c>
      <c r="AT156" s="130">
        <f t="shared" si="187"/>
        <v>1.5397810656250953E-59</v>
      </c>
      <c r="AU156" s="130">
        <f t="shared" si="187"/>
        <v>1.0115309340181075E-59</v>
      </c>
      <c r="BA156" s="130" t="s">
        <v>11</v>
      </c>
      <c r="BB156" s="148">
        <f t="shared" ref="BB156:BE159" si="188">BB151*BD122</f>
        <v>761.72948784803111</v>
      </c>
      <c r="BC156" s="130" t="e">
        <f t="shared" si="188"/>
        <v>#DIV/0!</v>
      </c>
      <c r="BD156" s="130">
        <f t="shared" si="188"/>
        <v>1.6011194519083319E-59</v>
      </c>
      <c r="BE156" s="130">
        <f t="shared" si="188"/>
        <v>1.0187334899964422E-59</v>
      </c>
      <c r="BK156" s="130" t="s">
        <v>11</v>
      </c>
      <c r="BL156" s="148">
        <f t="shared" ref="BL156:BO159" si="189">BL151*BN122</f>
        <v>818.35735320754122</v>
      </c>
      <c r="BM156" s="130" t="e">
        <f t="shared" si="189"/>
        <v>#DIV/0!</v>
      </c>
      <c r="BN156" s="130">
        <f t="shared" si="189"/>
        <v>1.7092782414668739E-59</v>
      </c>
      <c r="BO156" s="130">
        <f t="shared" si="189"/>
        <v>1.0877740190617474E-59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635.69046106091423</v>
      </c>
      <c r="G157" s="130">
        <f t="shared" si="183"/>
        <v>1.3906687423430301E-24</v>
      </c>
      <c r="H157" s="130">
        <f t="shared" si="183"/>
        <v>2.4985952165487454E-26</v>
      </c>
      <c r="N157" s="130" t="s">
        <v>12</v>
      </c>
      <c r="O157" s="130" t="e">
        <f t="shared" si="184"/>
        <v>#DIV/0!</v>
      </c>
      <c r="P157" s="148">
        <f t="shared" si="184"/>
        <v>208.14052783162114</v>
      </c>
      <c r="Q157" s="130">
        <f t="shared" si="184"/>
        <v>4.2050179689598533E-63</v>
      </c>
      <c r="R157" s="130">
        <f t="shared" si="184"/>
        <v>5.2908424347596743E-63</v>
      </c>
      <c r="W157" s="130" t="s">
        <v>12</v>
      </c>
      <c r="X157" s="130" t="e">
        <f t="shared" si="185"/>
        <v>#DIV/0!</v>
      </c>
      <c r="Y157" s="148">
        <f t="shared" si="185"/>
        <v>168.03396782035861</v>
      </c>
      <c r="Z157" s="130">
        <f t="shared" si="185"/>
        <v>4.0552282802978111E-63</v>
      </c>
      <c r="AA157" s="130">
        <f t="shared" si="185"/>
        <v>5.1552282709940408E-63</v>
      </c>
      <c r="AG157" s="130" t="s">
        <v>12</v>
      </c>
      <c r="AH157" s="130" t="e">
        <f t="shared" si="186"/>
        <v>#DIV/0!</v>
      </c>
      <c r="AI157" s="148">
        <f t="shared" si="186"/>
        <v>205.00657039490741</v>
      </c>
      <c r="AJ157" s="130">
        <f t="shared" si="186"/>
        <v>4.8817508791596091E-63</v>
      </c>
      <c r="AK157" s="130">
        <f t="shared" si="186"/>
        <v>6.2098567134266664E-63</v>
      </c>
      <c r="AQ157" s="130" t="s">
        <v>12</v>
      </c>
      <c r="AR157" s="130" t="e">
        <f t="shared" si="187"/>
        <v>#DIV/0!</v>
      </c>
      <c r="AS157" s="148">
        <f t="shared" si="187"/>
        <v>187.16999794111939</v>
      </c>
      <c r="AT157" s="130">
        <f t="shared" si="187"/>
        <v>5.1885050233201001E-63</v>
      </c>
      <c r="AU157" s="130">
        <f t="shared" si="187"/>
        <v>6.8166233302095848E-63</v>
      </c>
      <c r="BA157" s="130" t="s">
        <v>12</v>
      </c>
      <c r="BB157" s="130" t="e">
        <f t="shared" si="188"/>
        <v>#DIV/0!</v>
      </c>
      <c r="BC157" s="148">
        <f t="shared" si="188"/>
        <v>239.12941808528311</v>
      </c>
      <c r="BD157" s="130">
        <f t="shared" si="188"/>
        <v>5.5637718505007482E-63</v>
      </c>
      <c r="BE157" s="130">
        <f t="shared" si="188"/>
        <v>7.0796701504913906E-63</v>
      </c>
      <c r="BK157" s="130" t="s">
        <v>12</v>
      </c>
      <c r="BL157" s="130" t="e">
        <f t="shared" si="189"/>
        <v>#DIV/0!</v>
      </c>
      <c r="BM157" s="148">
        <f t="shared" si="189"/>
        <v>258.3187555707986</v>
      </c>
      <c r="BN157" s="130">
        <f t="shared" si="189"/>
        <v>5.9438693483037001E-63</v>
      </c>
      <c r="BO157" s="130">
        <f t="shared" si="189"/>
        <v>7.5648798286661665E-63</v>
      </c>
    </row>
    <row r="158" spans="4:67" x14ac:dyDescent="0.3">
      <c r="D158" s="130" t="s">
        <v>13</v>
      </c>
      <c r="E158" s="130">
        <f t="shared" si="183"/>
        <v>7.6506733424612063E-37</v>
      </c>
      <c r="F158" s="130">
        <f t="shared" si="183"/>
        <v>1.5927589641551915E-24</v>
      </c>
      <c r="G158" s="148">
        <f t="shared" si="183"/>
        <v>22.672190110837175</v>
      </c>
      <c r="H158" s="130" t="e">
        <f t="shared" si="183"/>
        <v>#DIV/0!</v>
      </c>
      <c r="N158" s="130" t="s">
        <v>13</v>
      </c>
      <c r="O158" s="130">
        <f t="shared" si="184"/>
        <v>4.2115169217151886E-60</v>
      </c>
      <c r="P158" s="130">
        <f t="shared" si="184"/>
        <v>3.3595872176436853E-63</v>
      </c>
      <c r="Q158" s="148">
        <f t="shared" si="184"/>
        <v>101.00086966680861</v>
      </c>
      <c r="R158" s="130" t="e">
        <f t="shared" si="184"/>
        <v>#DIV/0!</v>
      </c>
      <c r="W158" s="130" t="s">
        <v>13</v>
      </c>
      <c r="X158" s="130">
        <f t="shared" si="185"/>
        <v>4.5734277028908199E-60</v>
      </c>
      <c r="Y158" s="130">
        <f t="shared" si="185"/>
        <v>3.4344550331949168E-63</v>
      </c>
      <c r="Z158" s="148">
        <f t="shared" si="185"/>
        <v>123.34002939045396</v>
      </c>
      <c r="AA158" s="130" t="e">
        <f t="shared" si="185"/>
        <v>#DIV/0!</v>
      </c>
      <c r="AG158" s="130" t="s">
        <v>13</v>
      </c>
      <c r="AH158" s="130">
        <f t="shared" si="186"/>
        <v>4.7443789143214516E-60</v>
      </c>
      <c r="AI158" s="130">
        <f t="shared" si="186"/>
        <v>3.5873794353746822E-63</v>
      </c>
      <c r="AJ158" s="148">
        <f t="shared" si="186"/>
        <v>127.1197809286614</v>
      </c>
      <c r="AK158" s="130" t="e">
        <f t="shared" si="186"/>
        <v>#DIV/0!</v>
      </c>
      <c r="AQ158" s="130" t="s">
        <v>13</v>
      </c>
      <c r="AR158" s="130">
        <f t="shared" si="187"/>
        <v>5.0046985545061414E-60</v>
      </c>
      <c r="AS158" s="130">
        <f t="shared" si="187"/>
        <v>3.7151411127831192E-63</v>
      </c>
      <c r="AT158" s="148">
        <f t="shared" si="187"/>
        <v>153.25311437754846</v>
      </c>
      <c r="AU158" s="130" t="e">
        <f t="shared" si="187"/>
        <v>#DIV/0!</v>
      </c>
      <c r="BA158" s="130" t="s">
        <v>13</v>
      </c>
      <c r="BB158" s="130">
        <f t="shared" si="188"/>
        <v>5.2981602519173625E-60</v>
      </c>
      <c r="BC158" s="130">
        <f t="shared" si="188"/>
        <v>4.0470415787319794E-63</v>
      </c>
      <c r="BD158" s="148">
        <f t="shared" si="188"/>
        <v>140.12059114001224</v>
      </c>
      <c r="BE158" s="130" t="e">
        <f t="shared" si="188"/>
        <v>#DIV/0!</v>
      </c>
      <c r="BK158" s="130" t="s">
        <v>13</v>
      </c>
      <c r="BL158" s="130">
        <f t="shared" si="189"/>
        <v>5.6065177660870859E-60</v>
      </c>
      <c r="BM158" s="130">
        <f t="shared" si="189"/>
        <v>4.3030419452382992E-63</v>
      </c>
      <c r="BN158" s="148">
        <f t="shared" si="189"/>
        <v>147.33871674571492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1.0877512001781773E-38</v>
      </c>
      <c r="F159" s="130">
        <f t="shared" si="183"/>
        <v>2.2622105856081689E-26</v>
      </c>
      <c r="G159" s="130" t="e">
        <f t="shared" si="183"/>
        <v>#DIV/0!</v>
      </c>
      <c r="H159" s="148">
        <f t="shared" si="183"/>
        <v>15.368134881337685</v>
      </c>
      <c r="N159" s="130" t="s">
        <v>14</v>
      </c>
      <c r="O159" s="130">
        <f t="shared" si="184"/>
        <v>4.6092266258676733E-60</v>
      </c>
      <c r="P159" s="130">
        <f t="shared" si="184"/>
        <v>3.6730639759189453E-63</v>
      </c>
      <c r="Q159" s="130" t="e">
        <f t="shared" si="184"/>
        <v>#DIV/0!</v>
      </c>
      <c r="R159" s="148">
        <f t="shared" si="184"/>
        <v>66.369736953630294</v>
      </c>
      <c r="W159" s="130" t="s">
        <v>14</v>
      </c>
      <c r="X159" s="130">
        <f t="shared" si="185"/>
        <v>5.0556446297041896E-60</v>
      </c>
      <c r="Y159" s="130">
        <f t="shared" si="185"/>
        <v>3.7926748875866415E-63</v>
      </c>
      <c r="Z159" s="130" t="e">
        <f t="shared" si="185"/>
        <v>#DIV/0!</v>
      </c>
      <c r="AA159" s="148">
        <f t="shared" si="185"/>
        <v>82.7122549451027</v>
      </c>
      <c r="AG159" s="130" t="s">
        <v>14</v>
      </c>
      <c r="AH159" s="130">
        <f t="shared" si="186"/>
        <v>5.2355434256470126E-60</v>
      </c>
      <c r="AI159" s="130">
        <f t="shared" si="186"/>
        <v>3.9546929881962305E-63</v>
      </c>
      <c r="AJ159" s="130" t="e">
        <f t="shared" si="186"/>
        <v>#DIV/0!</v>
      </c>
      <c r="AK159" s="148">
        <f t="shared" si="186"/>
        <v>85.153009207294843</v>
      </c>
      <c r="AQ159" s="130" t="s">
        <v>14</v>
      </c>
      <c r="AR159" s="130">
        <f t="shared" si="187"/>
        <v>5.5541134683899954E-60</v>
      </c>
      <c r="AS159" s="130">
        <f t="shared" si="187"/>
        <v>4.118747789741804E-63</v>
      </c>
      <c r="AT159" s="130" t="e">
        <f t="shared" si="187"/>
        <v>#DIV/0!</v>
      </c>
      <c r="AU159" s="148">
        <f t="shared" si="187"/>
        <v>106.62810402467511</v>
      </c>
      <c r="BA159" s="130" t="s">
        <v>14</v>
      </c>
      <c r="BB159" s="130">
        <f t="shared" si="188"/>
        <v>5.8687403474450631E-60</v>
      </c>
      <c r="BC159" s="130">
        <f t="shared" si="188"/>
        <v>4.4782726594430158E-63</v>
      </c>
      <c r="BD159" s="130" t="e">
        <f t="shared" si="188"/>
        <v>#DIV/0!</v>
      </c>
      <c r="BE159" s="148">
        <f t="shared" si="188"/>
        <v>94.246227672150837</v>
      </c>
      <c r="BK159" s="130" t="s">
        <v>14</v>
      </c>
      <c r="BL159" s="130">
        <f t="shared" si="189"/>
        <v>6.2218695830062395E-60</v>
      </c>
      <c r="BM159" s="130">
        <f t="shared" si="189"/>
        <v>4.7704169670804533E-63</v>
      </c>
      <c r="BN159" s="130" t="e">
        <f t="shared" si="189"/>
        <v>#DIV/0!</v>
      </c>
      <c r="BO159" s="148">
        <f t="shared" si="189"/>
        <v>99.306085209042678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-296.18516384461174</v>
      </c>
      <c r="J28" s="206">
        <f t="shared" si="7"/>
        <v>-299.96022293679397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-294.69214240020295</v>
      </c>
      <c r="J29" s="206">
        <f t="shared" si="10"/>
        <v>-290.38040552186311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-313.4370954902123</v>
      </c>
      <c r="H30" s="206">
        <f t="shared" si="10"/>
        <v>-294.69214240020295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-309.12535861187246</v>
      </c>
      <c r="H31" s="206">
        <f t="shared" si="10"/>
        <v>-290.38040552186305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2.3357035492363329E-129</v>
      </c>
      <c r="J33" s="206">
        <f t="shared" si="13"/>
        <v>5.3571078296053941E-131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1.039510056919011E-128</v>
      </c>
      <c r="J34" s="206">
        <f t="shared" si="16"/>
        <v>7.7516156172474568E-127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7.5162117168321284E-137</v>
      </c>
      <c r="H35" s="206">
        <f t="shared" si="16"/>
        <v>1.039510056919011E-128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5.6048312124481501E-135</v>
      </c>
      <c r="H36" s="206">
        <f t="shared" si="16"/>
        <v>7.7516156172478979E-127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1.7223772302309527E-71</v>
      </c>
      <c r="O38" s="206">
        <f t="shared" si="20"/>
        <v>7.5095793060984796E-70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7.0169586400185976E-47</v>
      </c>
      <c r="T38" s="206">
        <f t="shared" si="21"/>
        <v>3.05939990786843E-45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3.9801199495148459E-49</v>
      </c>
      <c r="O39" s="206">
        <f t="shared" si="20"/>
        <v>5.337435341942072E-51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2.3189316355785901E-27</v>
      </c>
      <c r="T39" s="206">
        <f t="shared" si="21"/>
        <v>3.1097423756772468E-29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5.3523806424519481E-64</v>
      </c>
      <c r="M40" s="206">
        <f t="shared" si="20"/>
        <v>3.9801199495148459E-49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2.1805579483122539E-39</v>
      </c>
      <c r="R40" s="206">
        <f t="shared" si="21"/>
        <v>2.3189316355785901E-27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7.1776695091895184E-66</v>
      </c>
      <c r="M41" s="206">
        <f t="shared" si="20"/>
        <v>5.3374353419417682E-51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2.9241799760062995E-41</v>
      </c>
      <c r="R41" s="206">
        <f t="shared" si="21"/>
        <v>3.1097423756770697E-29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14.169444442405807</v>
      </c>
      <c r="J46">
        <f>'Trip Length Frequency'!L28</f>
        <v>14.34325811210433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14.10070180027639</v>
      </c>
      <c r="J47">
        <f>'Trip Length Frequency'!L29</f>
        <v>13.902178070899353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14.963768842497917</v>
      </c>
      <c r="H48">
        <f>'Trip Length Frequency'!J30</f>
        <v>14.10070180027639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14.76524511312088</v>
      </c>
      <c r="H49">
        <f>'Trip Length Frequency'!J31</f>
        <v>13.902178070899351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H85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Gravity!BB134</f>
        <v>6.5791758538762884E-86</v>
      </c>
      <c r="G25" s="4" t="e">
        <f>Gravity!BC134</f>
        <v>#DIV/0!</v>
      </c>
      <c r="H25" s="4">
        <f>Gravity!BD134</f>
        <v>1274.1261992557277</v>
      </c>
      <c r="I25" s="4">
        <f>Gravity!BE134</f>
        <v>810.67969545722758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Gravity!BB135</f>
        <v>#DIV/0!</v>
      </c>
      <c r="G26" s="4">
        <f>Gravity!BC135</f>
        <v>2.0653979116167006E-86</v>
      </c>
      <c r="H26" s="4">
        <f>Gravity!BD135</f>
        <v>1147.394206996561</v>
      </c>
      <c r="I26" s="4">
        <f>Gravity!BE135</f>
        <v>1460.0117935082465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Gravity!BB136</f>
        <v>421.61281450784105</v>
      </c>
      <c r="G27" s="4">
        <f>Gravity!BC136</f>
        <v>834.60504630385992</v>
      </c>
      <c r="H27" s="4">
        <f>Gravity!BD136</f>
        <v>1.2102433010223171E-86</v>
      </c>
      <c r="I27" s="4" t="e">
        <f>Gravity!BE136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Gravity!BB137</f>
        <v>467.01798697134456</v>
      </c>
      <c r="G28" s="4">
        <f>Gravity!BC137</f>
        <v>923.53609113816196</v>
      </c>
      <c r="H28" s="4" t="e">
        <f>Gravity!BD137</f>
        <v>#DIV/0!</v>
      </c>
      <c r="I28" s="4">
        <f>Gravity!BE137</f>
        <v>8.1401930122370112E-87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1274.1261992557277</v>
      </c>
      <c r="D36" s="31">
        <f>E36-H36</f>
        <v>0</v>
      </c>
      <c r="E36">
        <f>W6*G66+(W6*0.17/X6^3.8)*(G66^4.8/4.8)</f>
        <v>3335.4513498349911</v>
      </c>
      <c r="F36" s="258"/>
      <c r="G36" s="32" t="s">
        <v>62</v>
      </c>
      <c r="H36" s="33">
        <f>W6*G66+0.17*W6/X6^3.8*G66^4.8/4.8</f>
        <v>3335.4513498349911</v>
      </c>
      <c r="I36" s="32" t="s">
        <v>63</v>
      </c>
      <c r="J36" s="33">
        <f>W6*(1+0.17*(G66/X6)^3.8)</f>
        <v>2.5194300385932804</v>
      </c>
      <c r="K36" s="34">
        <v>1</v>
      </c>
      <c r="L36" s="35" t="s">
        <v>61</v>
      </c>
      <c r="M36" s="36" t="s">
        <v>64</v>
      </c>
      <c r="N36" s="37">
        <f>J36+J54+J51</f>
        <v>15.105180234151131</v>
      </c>
      <c r="O36" s="38" t="s">
        <v>65</v>
      </c>
      <c r="P36" s="39">
        <v>0</v>
      </c>
      <c r="Q36" s="39">
        <f>IF(P36&lt;=0,0,P36)</f>
        <v>0</v>
      </c>
      <c r="R36" s="40">
        <f>G58</f>
        <v>1274.1262003154582</v>
      </c>
      <c r="S36" s="40" t="s">
        <v>39</v>
      </c>
      <c r="T36" s="40">
        <f>I58</f>
        <v>1274.1261992557277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810.67969545722758</v>
      </c>
      <c r="D37" s="31">
        <f t="shared" ref="D37:D54" si="1">E37-H37</f>
        <v>0</v>
      </c>
      <c r="E37">
        <f t="shared" ref="E37:E54" si="2">W7*G67+(W7*0.17/X7^3.8)*(G67^4.8/4.8)</f>
        <v>916.35748714804788</v>
      </c>
      <c r="F37" s="258"/>
      <c r="G37" s="44" t="s">
        <v>67</v>
      </c>
      <c r="H37" s="33">
        <f t="shared" ref="H37:H53" si="3">W7*G67+0.17*W7/X7^3.8*G67^4.8/4.8</f>
        <v>916.35748714804788</v>
      </c>
      <c r="I37" s="44" t="s">
        <v>68</v>
      </c>
      <c r="J37" s="33">
        <f t="shared" ref="J37:J54" si="4">W7*(1+0.17*(G67/X7)^3.8)</f>
        <v>2.5020074318227947</v>
      </c>
      <c r="K37" s="34">
        <v>2</v>
      </c>
      <c r="L37" s="45"/>
      <c r="M37" s="46" t="s">
        <v>69</v>
      </c>
      <c r="N37" s="47">
        <f>J36+J47+J39+J40+J51</f>
        <v>14.343829535975686</v>
      </c>
      <c r="O37" s="48" t="s">
        <v>70</v>
      </c>
      <c r="P37" s="39">
        <v>829.88632191432805</v>
      </c>
      <c r="Q37" s="39">
        <f t="shared" ref="Q37:Q60" si="5">IF(P37&lt;=0,0,P37)</f>
        <v>829.88632191432805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1147.394206996561</v>
      </c>
      <c r="D38" s="31">
        <f t="shared" si="1"/>
        <v>0</v>
      </c>
      <c r="E38">
        <f t="shared" si="2"/>
        <v>2809.0766934566582</v>
      </c>
      <c r="F38" s="258"/>
      <c r="G38" s="44" t="s">
        <v>72</v>
      </c>
      <c r="H38" s="33">
        <f t="shared" si="3"/>
        <v>2809.0766934566582</v>
      </c>
      <c r="I38" s="44" t="s">
        <v>73</v>
      </c>
      <c r="J38" s="33">
        <f t="shared" si="4"/>
        <v>2.5468185875761384</v>
      </c>
      <c r="K38" s="34">
        <v>3</v>
      </c>
      <c r="L38" s="45"/>
      <c r="M38" s="46" t="s">
        <v>74</v>
      </c>
      <c r="N38" s="47">
        <f>J36+J47+J39+J49+J43</f>
        <v>14.227392984536554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1460.0117935082465</v>
      </c>
      <c r="D39" s="31">
        <f t="shared" si="1"/>
        <v>0</v>
      </c>
      <c r="E39">
        <f t="shared" si="2"/>
        <v>8358.1015778046221</v>
      </c>
      <c r="F39" s="258"/>
      <c r="G39" s="44" t="s">
        <v>77</v>
      </c>
      <c r="H39" s="33">
        <f t="shared" si="3"/>
        <v>8358.1015778046221</v>
      </c>
      <c r="I39" s="44" t="s">
        <v>78</v>
      </c>
      <c r="J39" s="33">
        <f t="shared" si="4"/>
        <v>3.9477331404779572</v>
      </c>
      <c r="K39" s="34">
        <v>4</v>
      </c>
      <c r="L39" s="45"/>
      <c r="M39" s="46" t="s">
        <v>79</v>
      </c>
      <c r="N39" s="47">
        <f>J36+J47+J48+J42+J43</f>
        <v>14.235013231336549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4169.9513248723551</v>
      </c>
      <c r="F40" s="258"/>
      <c r="G40" s="44" t="s">
        <v>81</v>
      </c>
      <c r="H40" s="33">
        <f t="shared" si="3"/>
        <v>4169.9513248723551</v>
      </c>
      <c r="I40" s="44" t="s">
        <v>82</v>
      </c>
      <c r="J40" s="33">
        <f t="shared" si="4"/>
        <v>2.7002134127910966</v>
      </c>
      <c r="K40" s="34">
        <v>5</v>
      </c>
      <c r="L40" s="45"/>
      <c r="M40" s="46" t="s">
        <v>83</v>
      </c>
      <c r="N40" s="47">
        <f>J45+J38+J39+J40+J51</f>
        <v>14.342384496207341</v>
      </c>
      <c r="O40" s="48" t="s">
        <v>84</v>
      </c>
      <c r="P40" s="39">
        <v>444.23987840113017</v>
      </c>
      <c r="Q40" s="39">
        <f t="shared" si="5"/>
        <v>444.23987840113017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6514.4296265770172</v>
      </c>
      <c r="F41" s="258"/>
      <c r="G41" s="44" t="s">
        <v>85</v>
      </c>
      <c r="H41" s="33">
        <f t="shared" si="3"/>
        <v>6514.4296265770172</v>
      </c>
      <c r="I41" s="44" t="s">
        <v>86</v>
      </c>
      <c r="J41" s="33">
        <f t="shared" si="4"/>
        <v>4.4537341477691079</v>
      </c>
      <c r="K41" s="34">
        <v>6</v>
      </c>
      <c r="L41" s="45"/>
      <c r="M41" s="46" t="s">
        <v>87</v>
      </c>
      <c r="N41" s="47">
        <f>J45+J38+J39+J49+J43</f>
        <v>14.22594794476821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6327.1096220271493</v>
      </c>
      <c r="F42" s="258"/>
      <c r="G42" s="44" t="s">
        <v>89</v>
      </c>
      <c r="H42" s="33">
        <f t="shared" si="3"/>
        <v>6327.1096220271493</v>
      </c>
      <c r="I42" s="44" t="s">
        <v>90</v>
      </c>
      <c r="J42" s="33">
        <f t="shared" si="4"/>
        <v>2.7085912672041901</v>
      </c>
      <c r="K42" s="34">
        <v>7</v>
      </c>
      <c r="L42" s="45"/>
      <c r="M42" s="46" t="s">
        <v>91</v>
      </c>
      <c r="N42" s="47">
        <f>J45+J38+J48+J42+J43</f>
        <v>14.233568191568203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1979.29844324895</v>
      </c>
      <c r="F43" s="258"/>
      <c r="G43" s="44" t="s">
        <v>93</v>
      </c>
      <c r="H43" s="33">
        <f t="shared" si="3"/>
        <v>1979.29844324895</v>
      </c>
      <c r="I43" s="44" t="s">
        <v>94</v>
      </c>
      <c r="J43" s="33">
        <f t="shared" si="4"/>
        <v>2.6660649617028249</v>
      </c>
      <c r="K43" s="34">
        <v>8</v>
      </c>
      <c r="L43" s="53"/>
      <c r="M43" s="54" t="s">
        <v>95</v>
      </c>
      <c r="N43" s="55">
        <f>J45+J46+J41+J42+J43</f>
        <v>14.890259536480421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14.501372183473222</v>
      </c>
      <c r="O44" s="38" t="s">
        <v>100</v>
      </c>
      <c r="P44" s="39">
        <v>388.56668636276487</v>
      </c>
      <c r="Q44" s="39">
        <f t="shared" si="5"/>
        <v>388.56668636276487</v>
      </c>
      <c r="R44" s="40">
        <f>G59</f>
        <v>810.67969404737482</v>
      </c>
      <c r="S44" s="40" t="s">
        <v>39</v>
      </c>
      <c r="T44" s="40">
        <f>I59</f>
        <v>810.67969545722758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1891.6582341822</v>
      </c>
      <c r="F45" s="258"/>
      <c r="G45" s="44" t="s">
        <v>101</v>
      </c>
      <c r="H45" s="33">
        <f t="shared" si="3"/>
        <v>1891.6582341822</v>
      </c>
      <c r="I45" s="44" t="s">
        <v>102</v>
      </c>
      <c r="J45" s="33">
        <f t="shared" si="4"/>
        <v>2.5618691598042997</v>
      </c>
      <c r="K45" s="34">
        <v>10</v>
      </c>
      <c r="L45" s="45"/>
      <c r="M45" s="46" t="s">
        <v>103</v>
      </c>
      <c r="N45" s="47">
        <f>J36+J47+J48+J42+J50</f>
        <v>14.508992430273217</v>
      </c>
      <c r="O45" s="48" t="s">
        <v>104</v>
      </c>
      <c r="P45" s="39">
        <v>113.57075888996806</v>
      </c>
      <c r="Q45" s="39">
        <f t="shared" si="5"/>
        <v>113.57075888996806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14.499927143704879</v>
      </c>
      <c r="O46" s="48" t="s">
        <v>108</v>
      </c>
      <c r="P46" s="39">
        <v>175.43449782975554</v>
      </c>
      <c r="Q46" s="39">
        <f t="shared" si="5"/>
        <v>175.43449782975554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3355.2298797558415</v>
      </c>
      <c r="F47" s="258"/>
      <c r="G47" s="44" t="s">
        <v>109</v>
      </c>
      <c r="H47" s="33">
        <f t="shared" si="3"/>
        <v>3355.2298797558415</v>
      </c>
      <c r="I47" s="44" t="s">
        <v>110</v>
      </c>
      <c r="J47" s="33">
        <f t="shared" si="4"/>
        <v>2.5907027485555014</v>
      </c>
      <c r="K47" s="34">
        <v>12</v>
      </c>
      <c r="L47" s="45"/>
      <c r="M47" s="46" t="s">
        <v>111</v>
      </c>
      <c r="N47" s="47">
        <f>J45+J38+J48+J42+J50</f>
        <v>14.507547390504872</v>
      </c>
      <c r="O47" s="48" t="s">
        <v>112</v>
      </c>
      <c r="P47" s="39">
        <v>133.10775096488641</v>
      </c>
      <c r="Q47" s="39">
        <f t="shared" si="5"/>
        <v>133.10775096488641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925.05593468306733</v>
      </c>
      <c r="F48" s="258"/>
      <c r="G48" s="44" t="s">
        <v>113</v>
      </c>
      <c r="H48" s="33">
        <f t="shared" si="3"/>
        <v>925.05593468306733</v>
      </c>
      <c r="I48" s="44" t="s">
        <v>114</v>
      </c>
      <c r="J48" s="33">
        <f t="shared" si="4"/>
        <v>3.7502242152807517</v>
      </c>
      <c r="K48" s="34">
        <v>13</v>
      </c>
      <c r="L48" s="45"/>
      <c r="M48" s="46" t="s">
        <v>115</v>
      </c>
      <c r="N48" s="47">
        <f>J45+J46+J41+J42+J50</f>
        <v>15.16423873541709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1410.4097575222449</v>
      </c>
      <c r="F49" s="258"/>
      <c r="G49" s="44" t="s">
        <v>117</v>
      </c>
      <c r="H49" s="33">
        <f t="shared" si="3"/>
        <v>1410.4097575222449</v>
      </c>
      <c r="I49" s="44" t="s">
        <v>118</v>
      </c>
      <c r="J49" s="33">
        <f t="shared" si="4"/>
        <v>2.5034620952069901</v>
      </c>
      <c r="K49" s="34">
        <v>14</v>
      </c>
      <c r="L49" s="53"/>
      <c r="M49" s="54" t="s">
        <v>119</v>
      </c>
      <c r="N49" s="55">
        <f>J45+J46+J53+J44</f>
        <v>15.061869159804299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5884.8963292458557</v>
      </c>
      <c r="F50" s="258"/>
      <c r="G50" s="44" t="s">
        <v>121</v>
      </c>
      <c r="H50" s="33">
        <f t="shared" si="3"/>
        <v>5884.8963292458557</v>
      </c>
      <c r="I50" s="44" t="s">
        <v>122</v>
      </c>
      <c r="J50" s="33">
        <f t="shared" si="4"/>
        <v>2.9400441606394927</v>
      </c>
      <c r="K50" s="34">
        <v>15</v>
      </c>
      <c r="L50" s="35" t="s">
        <v>71</v>
      </c>
      <c r="M50" s="36" t="s">
        <v>123</v>
      </c>
      <c r="N50" s="37">
        <f>J37+J46+J41+J42+J43</f>
        <v>14.830397808498917</v>
      </c>
      <c r="O50" s="38" t="s">
        <v>124</v>
      </c>
      <c r="P50" s="39">
        <v>0</v>
      </c>
      <c r="Q50" s="39">
        <f t="shared" si="5"/>
        <v>0</v>
      </c>
      <c r="R50" s="40">
        <f>G60</f>
        <v>1147.3942141738476</v>
      </c>
      <c r="S50" s="40" t="s">
        <v>39</v>
      </c>
      <c r="T50" s="40">
        <f>I60</f>
        <v>1147.394206996561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4130.8285629827551</v>
      </c>
      <c r="F51" s="258"/>
      <c r="G51" s="44" t="s">
        <v>125</v>
      </c>
      <c r="H51" s="33">
        <f t="shared" si="3"/>
        <v>4130.8285629827551</v>
      </c>
      <c r="I51" s="44" t="s">
        <v>126</v>
      </c>
      <c r="J51" s="33">
        <f t="shared" si="4"/>
        <v>2.585750195557849</v>
      </c>
      <c r="K51" s="34">
        <v>16</v>
      </c>
      <c r="L51" s="45"/>
      <c r="M51" s="46" t="s">
        <v>127</v>
      </c>
      <c r="N51" s="47">
        <f>J37+J38+J39+J40+J51</f>
        <v>14.282522768225835</v>
      </c>
      <c r="O51" s="48" t="s">
        <v>128</v>
      </c>
      <c r="P51" s="39">
        <v>366.48168760903769</v>
      </c>
      <c r="Q51" s="39">
        <f t="shared" si="5"/>
        <v>366.48168760903769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6514.4296265770172</v>
      </c>
      <c r="F52" s="258"/>
      <c r="G52" s="44" t="s">
        <v>129</v>
      </c>
      <c r="H52" s="33">
        <f t="shared" si="3"/>
        <v>6514.4296265770172</v>
      </c>
      <c r="I52" s="44" t="s">
        <v>130</v>
      </c>
      <c r="J52" s="33">
        <f t="shared" si="4"/>
        <v>4.4537341477691079</v>
      </c>
      <c r="K52" s="34">
        <v>17</v>
      </c>
      <c r="L52" s="45"/>
      <c r="M52" s="46" t="s">
        <v>131</v>
      </c>
      <c r="N52" s="47">
        <f>J37+J38+J39+J49+J43</f>
        <v>14.166086216786704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14.173706463586699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14.28212452444523</v>
      </c>
      <c r="O54" s="56" t="s">
        <v>140</v>
      </c>
      <c r="P54" s="39">
        <v>780.91252656480981</v>
      </c>
      <c r="Q54" s="39">
        <f t="shared" si="5"/>
        <v>780.91252656480981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58522.284449918785</v>
      </c>
      <c r="K55" s="34">
        <v>20</v>
      </c>
      <c r="L55" s="35" t="s">
        <v>76</v>
      </c>
      <c r="M55" s="36" t="s">
        <v>142</v>
      </c>
      <c r="N55" s="37">
        <f>J37+J38+J39+J49+J50</f>
        <v>14.440065415723373</v>
      </c>
      <c r="O55" s="38" t="s">
        <v>143</v>
      </c>
      <c r="P55" s="39">
        <v>0</v>
      </c>
      <c r="Q55" s="39">
        <f t="shared" si="5"/>
        <v>0</v>
      </c>
      <c r="R55" s="40">
        <f>G61</f>
        <v>1460.0117935082465</v>
      </c>
      <c r="S55" s="40" t="s">
        <v>39</v>
      </c>
      <c r="T55" s="40">
        <f>I61</f>
        <v>1460.0117935082465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14.447685662523368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15.104377007435586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1274.1262003154582</v>
      </c>
      <c r="H58" s="68" t="s">
        <v>39</v>
      </c>
      <c r="I58" s="69">
        <f>C36</f>
        <v>1274.1261992557277</v>
      </c>
      <c r="K58" s="34">
        <v>23</v>
      </c>
      <c r="L58" s="45"/>
      <c r="M58" s="46" t="s">
        <v>149</v>
      </c>
      <c r="N58" s="47">
        <f>J37+J46+J53+J44</f>
        <v>15.002007431822795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810.67969404737482</v>
      </c>
      <c r="H59" s="68" t="s">
        <v>39</v>
      </c>
      <c r="I59" s="69">
        <f t="shared" ref="I59:I60" si="6">C37</f>
        <v>810.67969545722758</v>
      </c>
      <c r="K59" s="34">
        <v>24</v>
      </c>
      <c r="L59" s="45"/>
      <c r="M59" s="46" t="s">
        <v>151</v>
      </c>
      <c r="N59" s="47">
        <f>J52+J53+J44</f>
        <v>14.453734147769108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1147.3942141738476</v>
      </c>
      <c r="H60" s="68" t="s">
        <v>39</v>
      </c>
      <c r="I60" s="69">
        <f t="shared" si="6"/>
        <v>1147.394206996561</v>
      </c>
      <c r="K60" s="34">
        <v>25</v>
      </c>
      <c r="L60" s="53"/>
      <c r="M60" s="54" t="s">
        <v>153</v>
      </c>
      <c r="N60" s="55">
        <f>J52+J41+J42+J50</f>
        <v>14.556103723381899</v>
      </c>
      <c r="O60" s="56" t="s">
        <v>154</v>
      </c>
      <c r="P60" s="39">
        <v>1460.0117935082465</v>
      </c>
      <c r="Q60" s="71">
        <f t="shared" si="5"/>
        <v>1460.0117935082465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1460.0117935082465</v>
      </c>
      <c r="H61" s="74" t="s">
        <v>39</v>
      </c>
      <c r="I61" s="69">
        <f>C39</f>
        <v>1460.0117935082465</v>
      </c>
      <c r="K61" s="264" t="s">
        <v>155</v>
      </c>
      <c r="L61" s="264"/>
      <c r="M61" s="264"/>
      <c r="N61" s="76">
        <f>SUM(N36:N60)</f>
        <v>363.58633436840125</v>
      </c>
      <c r="U61" s="77" t="s">
        <v>156</v>
      </c>
      <c r="V61" s="78">
        <f>SUMPRODUCT($Q$36:$Q$60,V36:V60)</f>
        <v>1332.0237671670611</v>
      </c>
      <c r="W61" s="78">
        <f>SUMPRODUCT($Q$36:$Q$60,W36:W60)</f>
        <v>366.48168760903769</v>
      </c>
      <c r="X61" s="78">
        <f t="shared" ref="X61:AN61" si="7">SUMPRODUCT($Q$36:$Q$60,X36:X60)</f>
        <v>1119.2638148048097</v>
      </c>
      <c r="Y61" s="78">
        <f t="shared" si="7"/>
        <v>2204.6090721170162</v>
      </c>
      <c r="Z61" s="78">
        <f t="shared" si="7"/>
        <v>1640.6078879244958</v>
      </c>
      <c r="AA61" s="78">
        <f t="shared" si="7"/>
        <v>2240.9243200730562</v>
      </c>
      <c r="AB61" s="78">
        <f t="shared" si="7"/>
        <v>2487.6028299279105</v>
      </c>
      <c r="AC61" s="78">
        <f t="shared" si="7"/>
        <v>780.91252656480981</v>
      </c>
      <c r="AD61" s="78">
        <f t="shared" si="7"/>
        <v>0</v>
      </c>
      <c r="AE61" s="78">
        <f t="shared" si="7"/>
        <v>752.78212719577209</v>
      </c>
      <c r="AF61" s="78">
        <f t="shared" si="7"/>
        <v>0</v>
      </c>
      <c r="AG61" s="78">
        <f t="shared" si="7"/>
        <v>1332.0237671670611</v>
      </c>
      <c r="AH61" s="78">
        <f t="shared" si="7"/>
        <v>246.67850985485447</v>
      </c>
      <c r="AI61" s="78">
        <f t="shared" si="7"/>
        <v>564.00118419252044</v>
      </c>
      <c r="AJ61" s="78">
        <f t="shared" si="7"/>
        <v>2270.6914875556213</v>
      </c>
      <c r="AK61" s="78">
        <f t="shared" si="7"/>
        <v>1640.6078879244958</v>
      </c>
      <c r="AL61" s="78">
        <f t="shared" si="7"/>
        <v>2240.9243200730562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0.44400792238902037</v>
      </c>
      <c r="W64">
        <f t="shared" ref="W64:AN64" si="8">W61/W63</f>
        <v>0.2443211250726918</v>
      </c>
      <c r="X64">
        <f t="shared" si="8"/>
        <v>0.55963190740240487</v>
      </c>
      <c r="Y64">
        <f t="shared" si="8"/>
        <v>0.7348696907056721</v>
      </c>
      <c r="Z64">
        <f t="shared" si="8"/>
        <v>0.82030394396224793</v>
      </c>
      <c r="AA64">
        <f t="shared" si="8"/>
        <v>1.4939495467153707</v>
      </c>
      <c r="AB64">
        <f t="shared" si="8"/>
        <v>0.8292009433093035</v>
      </c>
      <c r="AC64">
        <f t="shared" si="8"/>
        <v>0.78091252656480981</v>
      </c>
      <c r="AD64">
        <f t="shared" si="8"/>
        <v>0</v>
      </c>
      <c r="AE64">
        <f t="shared" si="8"/>
        <v>0.60222570175661772</v>
      </c>
      <c r="AF64">
        <f t="shared" si="8"/>
        <v>0</v>
      </c>
      <c r="AG64">
        <f t="shared" si="8"/>
        <v>0.66601188358353058</v>
      </c>
      <c r="AH64">
        <f t="shared" si="8"/>
        <v>0.12333925492742723</v>
      </c>
      <c r="AI64">
        <f t="shared" si="8"/>
        <v>0.28200059209626022</v>
      </c>
      <c r="AJ64">
        <f t="shared" si="8"/>
        <v>1.0091962166913873</v>
      </c>
      <c r="AK64">
        <f t="shared" si="8"/>
        <v>0.65624315516979836</v>
      </c>
      <c r="AL64">
        <f t="shared" si="8"/>
        <v>1.4939495467153707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1332.0237671670611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366.48168760903769</v>
      </c>
      <c r="H67" s="6"/>
      <c r="U67" t="s">
        <v>162</v>
      </c>
      <c r="V67" s="82">
        <f>AA15*(1+0.17*(V61/AA16)^3.8)</f>
        <v>2.5194300385932804</v>
      </c>
      <c r="W67" s="82">
        <f t="shared" ref="W67:AN67" si="9">AB15*(1+0.17*(W61/AB16)^3.8)</f>
        <v>2.5020074318227947</v>
      </c>
      <c r="X67" s="82">
        <f t="shared" si="9"/>
        <v>2.5468185875761384</v>
      </c>
      <c r="Y67" s="82">
        <f t="shared" si="9"/>
        <v>3.9477331404779572</v>
      </c>
      <c r="Z67" s="82">
        <f t="shared" si="9"/>
        <v>2.7002134127910966</v>
      </c>
      <c r="AA67" s="82">
        <f t="shared" si="9"/>
        <v>4.4537341477691079</v>
      </c>
      <c r="AB67" s="82">
        <f t="shared" si="9"/>
        <v>2.7085912672041901</v>
      </c>
      <c r="AC67" s="82">
        <f t="shared" si="9"/>
        <v>2.6660649617028249</v>
      </c>
      <c r="AD67" s="82">
        <f t="shared" si="9"/>
        <v>2.5</v>
      </c>
      <c r="AE67" s="82">
        <f t="shared" si="9"/>
        <v>2.5618691598042997</v>
      </c>
      <c r="AF67" s="82">
        <f t="shared" si="9"/>
        <v>2.5</v>
      </c>
      <c r="AG67" s="82">
        <f t="shared" si="9"/>
        <v>2.5907027485555014</v>
      </c>
      <c r="AH67" s="82">
        <f t="shared" si="9"/>
        <v>3.7502242152807517</v>
      </c>
      <c r="AI67" s="82">
        <f t="shared" si="9"/>
        <v>2.5034620952069901</v>
      </c>
      <c r="AJ67" s="82">
        <f t="shared" si="9"/>
        <v>2.9400441606394927</v>
      </c>
      <c r="AK67" s="82">
        <f t="shared" si="9"/>
        <v>2.585750195557849</v>
      </c>
      <c r="AL67" s="82">
        <f t="shared" si="9"/>
        <v>4.4537341477691079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1119.2638148048097</v>
      </c>
      <c r="H68" s="6"/>
    </row>
    <row r="69" spans="6:40" x14ac:dyDescent="0.3">
      <c r="F69" s="4" t="s">
        <v>45</v>
      </c>
      <c r="G69" s="4">
        <f>Y61</f>
        <v>2204.6090721170162</v>
      </c>
      <c r="H69" s="6"/>
    </row>
    <row r="70" spans="6:40" x14ac:dyDescent="0.3">
      <c r="F70" s="4" t="s">
        <v>46</v>
      </c>
      <c r="G70" s="4">
        <f>Z61</f>
        <v>1640.6078879244958</v>
      </c>
      <c r="U70" s="41" t="s">
        <v>65</v>
      </c>
      <c r="V70">
        <f t="shared" ref="V70:V94" si="10">SUMPRODUCT($V$67:$AN$67,V36:AN36)</f>
        <v>15.105180234151129</v>
      </c>
      <c r="X70">
        <v>15.000195603366421</v>
      </c>
    </row>
    <row r="71" spans="6:40" x14ac:dyDescent="0.3">
      <c r="F71" s="4" t="s">
        <v>47</v>
      </c>
      <c r="G71" s="4">
        <f>AA61</f>
        <v>2240.9243200730562</v>
      </c>
      <c r="U71" s="41" t="s">
        <v>70</v>
      </c>
      <c r="V71">
        <f t="shared" si="10"/>
        <v>14.343829535975686</v>
      </c>
      <c r="X71">
        <v>13.75090229828113</v>
      </c>
    </row>
    <row r="72" spans="6:40" x14ac:dyDescent="0.3">
      <c r="F72" s="4" t="s">
        <v>48</v>
      </c>
      <c r="G72" s="4">
        <f>AB61</f>
        <v>2487.6028299279105</v>
      </c>
      <c r="U72" s="41" t="s">
        <v>75</v>
      </c>
      <c r="V72">
        <f t="shared" si="10"/>
        <v>14.227392984536552</v>
      </c>
      <c r="X72">
        <v>14.225219683523857</v>
      </c>
    </row>
    <row r="73" spans="6:40" x14ac:dyDescent="0.3">
      <c r="F73" s="4" t="s">
        <v>49</v>
      </c>
      <c r="G73" s="4">
        <f>AC61</f>
        <v>780.91252656480981</v>
      </c>
      <c r="U73" s="41" t="s">
        <v>80</v>
      </c>
      <c r="V73">
        <f t="shared" si="10"/>
        <v>14.235013231336549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14.342384496207341</v>
      </c>
      <c r="X74">
        <v>13.805151472614</v>
      </c>
    </row>
    <row r="75" spans="6:40" x14ac:dyDescent="0.3">
      <c r="F75" s="4" t="s">
        <v>51</v>
      </c>
      <c r="G75" s="4">
        <f>AE61</f>
        <v>752.78212719577209</v>
      </c>
      <c r="U75" s="41" t="s">
        <v>88</v>
      </c>
      <c r="V75">
        <f t="shared" si="10"/>
        <v>14.22594794476821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14.233568191568203</v>
      </c>
      <c r="X76">
        <v>14.326575531725375</v>
      </c>
    </row>
    <row r="77" spans="6:40" x14ac:dyDescent="0.3">
      <c r="F77" s="4" t="s">
        <v>53</v>
      </c>
      <c r="G77" s="4">
        <f>AG61</f>
        <v>1332.0237671670611</v>
      </c>
      <c r="U77" s="41" t="s">
        <v>96</v>
      </c>
      <c r="V77">
        <f t="shared" si="10"/>
        <v>14.890259536480421</v>
      </c>
      <c r="X77">
        <v>13.750902037729439</v>
      </c>
    </row>
    <row r="78" spans="6:40" x14ac:dyDescent="0.3">
      <c r="F78" s="4" t="s">
        <v>54</v>
      </c>
      <c r="G78" s="4">
        <f>AH61</f>
        <v>246.67850985485447</v>
      </c>
      <c r="U78" s="41" t="s">
        <v>100</v>
      </c>
      <c r="V78">
        <f t="shared" si="10"/>
        <v>14.501372183473222</v>
      </c>
      <c r="X78">
        <v>13.750771910176033</v>
      </c>
    </row>
    <row r="79" spans="6:40" x14ac:dyDescent="0.3">
      <c r="F79" s="4" t="s">
        <v>55</v>
      </c>
      <c r="G79" s="4">
        <f>AI61</f>
        <v>564.00118419252044</v>
      </c>
      <c r="U79" s="41" t="s">
        <v>104</v>
      </c>
      <c r="V79">
        <f t="shared" si="10"/>
        <v>14.508992430273217</v>
      </c>
      <c r="X79">
        <v>13.801434953032715</v>
      </c>
    </row>
    <row r="80" spans="6:40" x14ac:dyDescent="0.3">
      <c r="F80" s="4" t="s">
        <v>56</v>
      </c>
      <c r="G80" s="4">
        <f>AJ61</f>
        <v>2270.6914875556213</v>
      </c>
      <c r="U80" s="41" t="s">
        <v>108</v>
      </c>
      <c r="V80">
        <f t="shared" si="10"/>
        <v>14.499927143704879</v>
      </c>
      <c r="X80">
        <v>13.808577453496937</v>
      </c>
    </row>
    <row r="81" spans="6:24" x14ac:dyDescent="0.3">
      <c r="F81" s="4" t="s">
        <v>57</v>
      </c>
      <c r="G81" s="4">
        <f>AK61</f>
        <v>1640.6078879244958</v>
      </c>
      <c r="U81" s="41" t="s">
        <v>112</v>
      </c>
      <c r="V81">
        <f t="shared" si="10"/>
        <v>14.507547390504874</v>
      </c>
      <c r="X81">
        <v>13.855684127365585</v>
      </c>
    </row>
    <row r="82" spans="6:24" x14ac:dyDescent="0.3">
      <c r="F82" s="4" t="s">
        <v>58</v>
      </c>
      <c r="G82" s="4">
        <f>AL61</f>
        <v>2240.9243200730562</v>
      </c>
      <c r="U82" s="41" t="s">
        <v>116</v>
      </c>
      <c r="V82">
        <f t="shared" si="10"/>
        <v>15.16423873541709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15.061869159804299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14.830397808498917</v>
      </c>
      <c r="X84">
        <v>13.696318465991869</v>
      </c>
    </row>
    <row r="85" spans="6:24" x14ac:dyDescent="0.3">
      <c r="U85" s="41" t="s">
        <v>128</v>
      </c>
      <c r="V85">
        <f t="shared" si="10"/>
        <v>14.282522768225835</v>
      </c>
      <c r="X85">
        <v>13.75056790087643</v>
      </c>
    </row>
    <row r="86" spans="6:24" x14ac:dyDescent="0.3">
      <c r="U86" s="41" t="s">
        <v>132</v>
      </c>
      <c r="V86">
        <f t="shared" si="10"/>
        <v>14.166086216786704</v>
      </c>
      <c r="X86">
        <v>14.224885286119157</v>
      </c>
    </row>
    <row r="87" spans="6:24" x14ac:dyDescent="0.3">
      <c r="U87" s="41" t="s">
        <v>136</v>
      </c>
      <c r="V87">
        <f t="shared" si="10"/>
        <v>14.173706463586701</v>
      </c>
      <c r="X87">
        <v>14.271991959987805</v>
      </c>
    </row>
    <row r="88" spans="6:24" x14ac:dyDescent="0.3">
      <c r="U88" s="41" t="s">
        <v>140</v>
      </c>
      <c r="V88">
        <f t="shared" si="10"/>
        <v>14.28212452444523</v>
      </c>
      <c r="X88">
        <v>11.68222407686552</v>
      </c>
    </row>
    <row r="89" spans="6:24" x14ac:dyDescent="0.3">
      <c r="U89" s="41" t="s">
        <v>143</v>
      </c>
      <c r="V89">
        <f t="shared" si="10"/>
        <v>14.440065415723373</v>
      </c>
      <c r="X89">
        <v>13.753993881759367</v>
      </c>
    </row>
    <row r="90" spans="6:24" x14ac:dyDescent="0.3">
      <c r="U90" s="41" t="s">
        <v>145</v>
      </c>
      <c r="V90">
        <f t="shared" si="10"/>
        <v>14.447685662523368</v>
      </c>
      <c r="X90">
        <v>13.801100555628015</v>
      </c>
    </row>
    <row r="91" spans="6:24" x14ac:dyDescent="0.3">
      <c r="U91" s="41" t="s">
        <v>148</v>
      </c>
      <c r="V91">
        <f t="shared" si="10"/>
        <v>15.104377007435586</v>
      </c>
      <c r="X91">
        <v>13.225427061632079</v>
      </c>
    </row>
    <row r="92" spans="6:24" x14ac:dyDescent="0.3">
      <c r="U92" s="41" t="s">
        <v>150</v>
      </c>
      <c r="V92">
        <f t="shared" si="10"/>
        <v>15.002007431822795</v>
      </c>
      <c r="X92">
        <v>15.239521451121469</v>
      </c>
    </row>
    <row r="93" spans="6:24" x14ac:dyDescent="0.3">
      <c r="U93" s="41" t="s">
        <v>152</v>
      </c>
      <c r="V93">
        <f t="shared" si="10"/>
        <v>14.453734147769108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14.556103723381899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2.5194300385932804</v>
      </c>
      <c r="K97" s="4" t="s">
        <v>61</v>
      </c>
      <c r="L97" s="76">
        <f>MIN(N36:N43)</f>
        <v>14.22594794476821</v>
      </c>
      <c r="M97" s="135" t="s">
        <v>11</v>
      </c>
      <c r="N97" s="4">
        <v>15</v>
      </c>
      <c r="O97" s="4">
        <v>99999</v>
      </c>
      <c r="P97" s="76">
        <f>L97</f>
        <v>14.22594794476821</v>
      </c>
      <c r="Q97" s="76">
        <f>L98</f>
        <v>14.499927143704879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2.5020074318227947</v>
      </c>
      <c r="K98" s="4" t="s">
        <v>66</v>
      </c>
      <c r="L98" s="76">
        <f>MIN(N44:N49)</f>
        <v>14.499927143704879</v>
      </c>
      <c r="M98" s="135" t="s">
        <v>12</v>
      </c>
      <c r="N98" s="4">
        <v>99999</v>
      </c>
      <c r="O98" s="4">
        <v>15</v>
      </c>
      <c r="P98" s="76">
        <f>L99</f>
        <v>14.166086216786704</v>
      </c>
      <c r="Q98" s="76">
        <f>L100</f>
        <v>14.440065415723373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2.5468185875761384</v>
      </c>
      <c r="K99" s="4" t="s">
        <v>71</v>
      </c>
      <c r="L99" s="76">
        <f>MIN(N50:N54)</f>
        <v>14.166086216786704</v>
      </c>
      <c r="M99" s="135" t="s">
        <v>13</v>
      </c>
      <c r="N99" s="76">
        <f>L101</f>
        <v>14.890259536480421</v>
      </c>
      <c r="O99" s="76">
        <f>L102</f>
        <v>14.28212452444523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3.9477331404779572</v>
      </c>
      <c r="K100" s="4" t="s">
        <v>76</v>
      </c>
      <c r="L100" s="76">
        <f>MIN(N55:N60)</f>
        <v>14.440065415723373</v>
      </c>
      <c r="M100" s="135" t="s">
        <v>14</v>
      </c>
      <c r="N100" s="76">
        <f>L104</f>
        <v>15.16423873541709</v>
      </c>
      <c r="O100" s="76">
        <f>L105</f>
        <v>14.556103723381899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2.7002134127910966</v>
      </c>
      <c r="K101" s="4" t="s">
        <v>252</v>
      </c>
      <c r="L101" s="76">
        <f>J104+J103+J102+J107+J106</f>
        <v>14.890259536480421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4.4537341477691079</v>
      </c>
      <c r="K102" s="4" t="s">
        <v>253</v>
      </c>
      <c r="L102" s="76">
        <f>J104+J103+J102+J113</f>
        <v>14.28212452444523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2.7085912672041901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2.6660649617028249</v>
      </c>
      <c r="K104" s="4" t="s">
        <v>255</v>
      </c>
      <c r="L104" s="76">
        <f>J111+J103+J102+J107+J106</f>
        <v>15.16423873541709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14.556103723381899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2.5618691598042997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2.5907027485555014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3.7502242152807517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2.5034620952069901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2.9400441606394927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2.585750195557849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4.4537341477691079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2024-01-07T17:38:37Z</dcterms:modified>
</cp:coreProperties>
</file>