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25\"/>
    </mc:Choice>
  </mc:AlternateContent>
  <xr:revisionPtr revIDLastSave="0" documentId="13_ncr:1_{3343BEB1-E714-40C9-A719-B6EED9DCADD7}" xr6:coauthVersionLast="47" xr6:coauthVersionMax="47" xr10:uidLastSave="{00000000-0000-0000-0000-000000000000}"/>
  <bookViews>
    <workbookView xWindow="11352" yWindow="576" windowWidth="12108" windowHeight="11424" firstSheet="3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D37" i="7" s="1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AS8" i="5" l="1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100" i="7"/>
  <c r="Q98" i="7" s="1"/>
  <c r="L98" i="7"/>
  <c r="Q97" i="7" s="1"/>
  <c r="L97" i="7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H16" i="5" l="1"/>
  <c r="BI16" i="5" s="1"/>
  <c r="BE19" i="5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X76" i="4" l="1"/>
  <c r="Y76" i="4" s="1"/>
  <c r="T80" i="4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/>
  <c r="T87" i="4"/>
  <c r="T88" i="4" l="1"/>
  <c r="V91" i="4"/>
  <c r="V92" i="4" s="1"/>
  <c r="S87" i="4"/>
  <c r="S89" i="4"/>
  <c r="S88" i="4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9" i="4"/>
  <c r="Y89" i="4" s="1"/>
  <c r="S100" i="4" s="1"/>
  <c r="U91" i="4"/>
  <c r="U92" i="4" s="1"/>
  <c r="X87" i="4"/>
  <c r="Y87" i="4" s="1"/>
  <c r="S98" i="4" s="1"/>
  <c r="X86" i="4"/>
  <c r="Y86" i="4" s="1"/>
  <c r="T91" i="4"/>
  <c r="T92" i="4" s="1"/>
  <c r="X88" i="4"/>
  <c r="Y88" i="4" s="1"/>
  <c r="T99" i="4" s="1"/>
  <c r="AL39" i="5" l="1"/>
  <c r="S91" i="4"/>
  <c r="S92" i="4" s="1"/>
  <c r="J38" i="5"/>
  <c r="K38" i="5" s="1"/>
  <c r="R37" i="5"/>
  <c r="O37" i="5"/>
  <c r="O41" i="5" s="1"/>
  <c r="O42" i="5" s="1"/>
  <c r="O50" i="5" s="1"/>
  <c r="P37" i="5"/>
  <c r="P38" i="5"/>
  <c r="O38" i="5"/>
  <c r="T38" i="5" s="1"/>
  <c r="U38" i="5" s="1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T37" i="5" l="1"/>
  <c r="U37" i="5" s="1"/>
  <c r="T39" i="5"/>
  <c r="U39" i="5" s="1"/>
  <c r="AB41" i="5"/>
  <c r="AB42" i="5" s="1"/>
  <c r="AB50" i="5" s="1"/>
  <c r="AC125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G52" i="5" l="1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G27" i="7" s="1"/>
  <c r="R59" i="5"/>
  <c r="R63" i="5" s="1"/>
  <c r="R64" i="5" s="1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H28" i="7" s="1"/>
  <c r="BD159" i="5"/>
  <c r="BC146" i="5"/>
  <c r="BC135" i="5"/>
  <c r="G26" i="7" s="1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H27" i="7" s="1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I27" i="7" s="1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AJ61" i="5"/>
  <c r="AK125" i="5" s="1"/>
  <c r="AI137" i="5" s="1"/>
  <c r="BM159" i="5"/>
  <c r="BM137" i="5"/>
  <c r="BM148" i="5"/>
  <c r="E71" i="5" l="1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G25" i="7" s="1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H26" i="7" s="1"/>
  <c r="BD157" i="5"/>
  <c r="BC148" i="5"/>
  <c r="BC159" i="5"/>
  <c r="BC137" i="5"/>
  <c r="G28" i="7" s="1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I28" i="7" s="1"/>
  <c r="BE148" i="5"/>
  <c r="BE159" i="5"/>
  <c r="AK122" i="5"/>
  <c r="AJ63" i="5"/>
  <c r="AJ64" i="5" s="1"/>
  <c r="BD145" i="5"/>
  <c r="BD156" i="5"/>
  <c r="BD134" i="5"/>
  <c r="H25" i="7" s="1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F25" i="7" s="1"/>
  <c r="BB156" i="5"/>
  <c r="BF63" i="5"/>
  <c r="BF64" i="5" s="1"/>
  <c r="AL122" i="5"/>
  <c r="AK63" i="5"/>
  <c r="AK64" i="5" s="1"/>
  <c r="BE146" i="5"/>
  <c r="BE157" i="5"/>
  <c r="BE135" i="5"/>
  <c r="I26" i="7" s="1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F27" i="7" s="1"/>
  <c r="BB147" i="5"/>
  <c r="BB158" i="5"/>
  <c r="BD63" i="5"/>
  <c r="BD64" i="5" s="1"/>
  <c r="BE156" i="5"/>
  <c r="BE134" i="5"/>
  <c r="I25" i="7" s="1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F26" i="7" s="1"/>
  <c r="BB146" i="5"/>
  <c r="O72" i="5"/>
  <c r="O69" i="5"/>
  <c r="O71" i="5"/>
  <c r="O70" i="5"/>
  <c r="BB159" i="5"/>
  <c r="BB137" i="5"/>
  <c r="F28" i="7" s="1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<sst xmlns="http://schemas.openxmlformats.org/spreadsheetml/2006/main" count="2044" uniqueCount="259">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</sst>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29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29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0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1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0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1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0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1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0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1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0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2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0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3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0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3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0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4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0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2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0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3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0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3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0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4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0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0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0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0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29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29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29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29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29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29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29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29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29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29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29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29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29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29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29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29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29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29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29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29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29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29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29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29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29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29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29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29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29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29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29"/>
      <c r="B33" s="99" t="s">
        <v>182</v>
      </c>
      <c r="C33" s="236">
        <f>C32/D32</f>
        <v>0.94847076160997024</v>
      </c>
      <c r="D33" s="236"/>
      <c r="E33" s="229"/>
      <c r="F33" s="99" t="s">
        <v>182</v>
      </c>
      <c r="G33" s="236">
        <f>G32/H32</f>
        <v>0.94685129920355626</v>
      </c>
      <c r="H33" s="236"/>
      <c r="I33" s="229"/>
      <c r="J33" s="99" t="s">
        <v>182</v>
      </c>
      <c r="K33" s="236">
        <f>K32/L32</f>
        <v>0.94550035421067213</v>
      </c>
      <c r="L33" s="236"/>
      <c r="M33" s="229"/>
      <c r="N33" s="99" t="s">
        <v>182</v>
      </c>
      <c r="O33" s="236">
        <f>O32/P32</f>
        <v>0.94440505594782898</v>
      </c>
      <c r="P33" s="236"/>
      <c r="Q33" s="229"/>
      <c r="R33" s="99" t="s">
        <v>182</v>
      </c>
      <c r="S33" s="236">
        <f>S32/T32</f>
        <v>0.94355280409454845</v>
      </c>
      <c r="T33" s="236"/>
      <c r="U33" s="229"/>
      <c r="V33" s="99" t="s">
        <v>182</v>
      </c>
      <c r="W33" s="236">
        <f>W32/X32</f>
        <v>0.94293131098627969</v>
      </c>
      <c r="X33" s="236"/>
    </row>
    <row r="34" spans="1:24" x14ac:dyDescent="0.3">
      <c r="A34" s="229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29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5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5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5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5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29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29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5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5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5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5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29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29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5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5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5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5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29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29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5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5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5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5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29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29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29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29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29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29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7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8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8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8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8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8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8"/>
      <c r="B45" s="112" t="s">
        <v>182</v>
      </c>
      <c r="C45" s="236">
        <f>C44/D44</f>
        <v>0.95037183184094698</v>
      </c>
      <c r="D45" s="236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8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8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8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8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9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3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3" t="s">
        <v>188</v>
      </c>
      <c r="D2" s="244"/>
      <c r="E2" s="245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14.161342226144489</v>
      </c>
      <c r="L28" s="147">
        <v>14.32147651379463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14.092373691436574</v>
      </c>
      <c r="L29" s="147">
        <v>13.851342846222753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14.970880808109818</v>
      </c>
      <c r="J30" s="4">
        <v>14.092373691436574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14.729849962896001</v>
      </c>
      <c r="J31" s="4">
        <v>13.851342846222755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0" t="s">
        <v>210</v>
      </c>
      <c r="I38" s="241"/>
      <c r="J38" s="241"/>
      <c r="K38" s="241"/>
      <c r="L38" s="241"/>
      <c r="M38" s="241"/>
      <c r="N38" s="242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14.400133389252117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29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29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29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29"/>
      <c r="D41" s="99" t="s">
        <v>12</v>
      </c>
      <c r="E41" s="67">
        <f>'[1]Trip Rate'!C47</f>
        <v>2050</v>
      </c>
      <c r="F41" s="67">
        <f>'[1]Trip Rate'!D47</f>
        <v>1558.6098042191531</v>
      </c>
      <c r="H41" s="229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29"/>
      <c r="D42" s="99" t="s">
        <v>13</v>
      </c>
      <c r="E42" s="67">
        <f>'[1]Trip Rate'!C48</f>
        <v>1054</v>
      </c>
      <c r="F42" s="67">
        <f>'[1]Trip Rate'!D48</f>
        <v>1803.8057368341174</v>
      </c>
      <c r="H42" s="229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29"/>
      <c r="D43" s="99" t="s">
        <v>14</v>
      </c>
      <c r="E43" s="73">
        <f>'[1]Trip Rate'!C49</f>
        <v>1108</v>
      </c>
      <c r="F43" s="73">
        <f>'[1]Trip Rate'!D49</f>
        <v>1649.845500075884</v>
      </c>
      <c r="H43" s="229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29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29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2.792573366041985E-11</v>
      </c>
      <c r="V44" s="215">
        <f t="shared" si="1"/>
        <v>2.0725031997573027E-11</v>
      </c>
      <c r="W44" s="120"/>
      <c r="X44" s="120"/>
      <c r="Y44" s="129"/>
    </row>
    <row r="45" spans="3:25" ht="15.6" x14ac:dyDescent="0.3">
      <c r="C45" s="229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29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3.1751330826864441E-11</v>
      </c>
      <c r="V45" s="215">
        <f t="shared" si="1"/>
        <v>4.971865904859494E-11</v>
      </c>
      <c r="W45" s="120"/>
      <c r="X45" s="120"/>
      <c r="Y45" s="129"/>
    </row>
    <row r="46" spans="3:25" ht="15.6" x14ac:dyDescent="0.3">
      <c r="C46" s="229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29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6.1745582022586563E-12</v>
      </c>
      <c r="T46" s="215">
        <f t="shared" si="1"/>
        <v>3.1751330826864441E-11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29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29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9.6809374831968315E-12</v>
      </c>
      <c r="T47" s="215">
        <f t="shared" si="1"/>
        <v>4.9718659048594785E-11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29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29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29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29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29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29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29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29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6" t="s">
        <v>205</v>
      </c>
      <c r="S51" s="246"/>
      <c r="T51" s="246"/>
      <c r="U51" s="246"/>
      <c r="V51" s="246"/>
      <c r="W51" s="120"/>
      <c r="X51" s="120"/>
      <c r="Y51" s="129"/>
    </row>
    <row r="52" spans="3:25" ht="15.6" x14ac:dyDescent="0.3">
      <c r="C52" s="229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29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29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29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2.792573366041985E-11</v>
      </c>
      <c r="V53" s="216">
        <f t="shared" si="2"/>
        <v>2.0725031997573027E-11</v>
      </c>
      <c r="W53" s="165">
        <f>N40</f>
        <v>2050</v>
      </c>
      <c r="X53" s="165">
        <f>SUM(S53:V53)</f>
        <v>5.4498672937862382E-11</v>
      </c>
      <c r="Y53" s="129">
        <f>W53/X53</f>
        <v>37615594829939.133</v>
      </c>
    </row>
    <row r="54" spans="3:25" ht="15.6" x14ac:dyDescent="0.3">
      <c r="C54" s="229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29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3.1751330826864441E-11</v>
      </c>
      <c r="V54" s="216">
        <f t="shared" si="2"/>
        <v>4.971865904859494E-11</v>
      </c>
      <c r="W54" s="165">
        <f>N41</f>
        <v>2050</v>
      </c>
      <c r="X54" s="165">
        <f>SUM(S54:V54)</f>
        <v>8.7317897155328889E-11</v>
      </c>
      <c r="Y54" s="129">
        <f>W54/X54</f>
        <v>23477432081916.453</v>
      </c>
    </row>
    <row r="55" spans="3:25" ht="15.6" x14ac:dyDescent="0.3">
      <c r="C55" s="229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29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6.1745582022586563E-12</v>
      </c>
      <c r="T55" s="216">
        <f t="shared" si="2"/>
        <v>3.1751330826864441E-11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4.3773796308992602E-11</v>
      </c>
      <c r="Y55" s="129">
        <f>W55/X55</f>
        <v>24078331990215.645</v>
      </c>
    </row>
    <row r="56" spans="3:25" ht="15.6" x14ac:dyDescent="0.3">
      <c r="C56" s="229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29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9.6809374831968315E-12</v>
      </c>
      <c r="T56" s="216">
        <f t="shared" si="2"/>
        <v>4.9718659048594785E-11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6.5247503811661122E-11</v>
      </c>
      <c r="Y56" s="129">
        <f>W56/X56</f>
        <v>16981492551780.605</v>
      </c>
    </row>
    <row r="57" spans="3:25" ht="15.6" x14ac:dyDescent="0.3">
      <c r="C57" s="229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29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29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29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2.1703402965324996E-11</v>
      </c>
      <c r="T58" s="165">
        <f>SUM(T53:T56)</f>
        <v>8.7317897155328734E-11</v>
      </c>
      <c r="U58" s="165">
        <f>SUM(U53:U56)</f>
        <v>6.55249717671538E-11</v>
      </c>
      <c r="V58" s="165">
        <f>SUM(V53:V56)</f>
        <v>7.6291598326037472E-11</v>
      </c>
      <c r="W58" s="120"/>
      <c r="X58" s="120"/>
      <c r="Y58" s="129"/>
    </row>
    <row r="59" spans="3:25" ht="15.6" x14ac:dyDescent="0.3">
      <c r="C59" s="229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29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94455233738010.375</v>
      </c>
      <c r="T59" s="120">
        <f>T57/T58</f>
        <v>23477432081916.496</v>
      </c>
      <c r="U59" s="120">
        <f>U57/U58</f>
        <v>16085470494294.002</v>
      </c>
      <c r="V59" s="120">
        <f>V57/V58</f>
        <v>14523224369541.775</v>
      </c>
      <c r="W59" s="120"/>
      <c r="X59" s="120"/>
      <c r="Y59" s="129"/>
    </row>
    <row r="60" spans="3:25" ht="15.6" x14ac:dyDescent="0.3">
      <c r="C60" s="229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29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29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29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29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29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6" t="s">
        <v>204</v>
      </c>
      <c r="S62" s="246"/>
      <c r="T62" s="246"/>
      <c r="U62" s="246"/>
      <c r="V62" s="246"/>
      <c r="W62" s="120"/>
      <c r="X62" s="120"/>
      <c r="Y62" s="129"/>
    </row>
    <row r="63" spans="3:25" ht="15.6" x14ac:dyDescent="0.3">
      <c r="C63" s="229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29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29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29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552.36544899828664</v>
      </c>
      <c r="T64" s="216">
        <f t="shared" si="3"/>
        <v>0</v>
      </c>
      <c r="U64" s="216">
        <f t="shared" si="3"/>
        <v>449.19856482619633</v>
      </c>
      <c r="V64" s="216">
        <f t="shared" si="3"/>
        <v>300.99428976668565</v>
      </c>
      <c r="W64" s="165">
        <f>W53</f>
        <v>2050</v>
      </c>
      <c r="X64" s="165">
        <f>SUM(S64:V64)</f>
        <v>1302.5583035911686</v>
      </c>
      <c r="Y64" s="129">
        <f>W64/X64</f>
        <v>1.5738259042594298</v>
      </c>
    </row>
    <row r="65" spans="3:25" ht="15.6" x14ac:dyDescent="0.3">
      <c r="C65" s="229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29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137.29384598448138</v>
      </c>
      <c r="U65" s="216">
        <f t="shared" si="3"/>
        <v>510.73509517009552</v>
      </c>
      <c r="V65" s="216">
        <f t="shared" si="3"/>
        <v>722.07524071549278</v>
      </c>
      <c r="W65" s="165">
        <f>W54</f>
        <v>2050</v>
      </c>
      <c r="X65" s="165">
        <f>SUM(S65:V65)</f>
        <v>1370.1041818700696</v>
      </c>
      <c r="Y65" s="129">
        <f>W65/X65</f>
        <v>1.4962365834121705</v>
      </c>
    </row>
    <row r="66" spans="3:25" ht="15.6" x14ac:dyDescent="0.3">
      <c r="C66" s="229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29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583.21933822329049</v>
      </c>
      <c r="T66" s="216">
        <f t="shared" si="3"/>
        <v>745.43971299817144</v>
      </c>
      <c r="U66" s="216">
        <f t="shared" si="3"/>
        <v>94.066340003708035</v>
      </c>
      <c r="V66" s="216">
        <f t="shared" si="3"/>
        <v>0</v>
      </c>
      <c r="W66" s="165">
        <f>W55</f>
        <v>1054</v>
      </c>
      <c r="X66" s="165">
        <f>SUM(S66:V66)</f>
        <v>1422.7253912251701</v>
      </c>
      <c r="Y66" s="129">
        <f>W66/X66</f>
        <v>0.74083165064788448</v>
      </c>
    </row>
    <row r="67" spans="3:25" ht="15.6" x14ac:dyDescent="0.3">
      <c r="C67" s="229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29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914.41521277842264</v>
      </c>
      <c r="T67" s="216">
        <f t="shared" si="3"/>
        <v>1167.266441017347</v>
      </c>
      <c r="U67" s="216">
        <f t="shared" si="3"/>
        <v>0</v>
      </c>
      <c r="V67" s="216">
        <f t="shared" si="3"/>
        <v>84.930469517821564</v>
      </c>
      <c r="W67" s="165">
        <f>W56</f>
        <v>1108</v>
      </c>
      <c r="X67" s="165">
        <f>SUM(S67:V67)</f>
        <v>2166.6121233135914</v>
      </c>
      <c r="Y67" s="129">
        <f>W67/X67</f>
        <v>0.51139748923099249</v>
      </c>
    </row>
    <row r="68" spans="3:25" ht="15.6" x14ac:dyDescent="0.3">
      <c r="C68" s="229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29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29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29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</v>
      </c>
      <c r="V69" s="165">
        <f>SUM(V64:V67)</f>
        <v>1108</v>
      </c>
      <c r="W69" s="120"/>
      <c r="X69" s="120"/>
      <c r="Y69" s="129"/>
    </row>
    <row r="70" spans="3:25" ht="15.6" x14ac:dyDescent="0.3">
      <c r="C70" s="229" t="s">
        <v>178</v>
      </c>
      <c r="D70" s="99" t="s">
        <v>11</v>
      </c>
      <c r="E70" s="81">
        <v>3044.1735794193137</v>
      </c>
      <c r="F70" s="81">
        <v>1930.3584281999242</v>
      </c>
      <c r="H70" s="229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</v>
      </c>
      <c r="V70" s="120">
        <f>V68/V69</f>
        <v>1</v>
      </c>
      <c r="W70" s="120"/>
      <c r="X70" s="120"/>
      <c r="Y70" s="129"/>
    </row>
    <row r="71" spans="3:25" ht="15.6" x14ac:dyDescent="0.3">
      <c r="C71" s="229"/>
      <c r="D71" s="99" t="s">
        <v>12</v>
      </c>
      <c r="E71" s="67">
        <v>3044.1735794193137</v>
      </c>
      <c r="F71" s="67">
        <v>2423.5572278064883</v>
      </c>
      <c r="H71" s="229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29"/>
      <c r="D72" s="99" t="s">
        <v>13</v>
      </c>
      <c r="E72" s="67">
        <v>1480.8887406556896</v>
      </c>
      <c r="F72" s="67">
        <v>2788.6181283808864</v>
      </c>
      <c r="H72" s="229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29"/>
      <c r="D73" s="99" t="s">
        <v>14</v>
      </c>
      <c r="E73" s="73">
        <v>1578.2089508716722</v>
      </c>
      <c r="F73" s="73">
        <v>2558.5385458951887</v>
      </c>
      <c r="H73" s="229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29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29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29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869.32705225139443</v>
      </c>
      <c r="T75" s="216">
        <f t="shared" si="4"/>
        <v>0</v>
      </c>
      <c r="U75" s="216">
        <f t="shared" si="4"/>
        <v>706.96033747962656</v>
      </c>
      <c r="V75" s="216">
        <f t="shared" si="4"/>
        <v>473.71261026897889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29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205.42407503933717</v>
      </c>
      <c r="U76" s="216">
        <f t="shared" si="4"/>
        <v>764.18053382599339</v>
      </c>
      <c r="V76" s="216">
        <f t="shared" si="4"/>
        <v>1080.3953911346696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29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432.06734502572709</v>
      </c>
      <c r="T77" s="216">
        <f t="shared" si="4"/>
        <v>552.24533303892065</v>
      </c>
      <c r="U77" s="216">
        <f t="shared" si="4"/>
        <v>69.687321935352145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29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467.62964392950909</v>
      </c>
      <c r="T78" s="216">
        <f t="shared" si="4"/>
        <v>596.93712719986763</v>
      </c>
      <c r="U78" s="216">
        <f t="shared" si="4"/>
        <v>0</v>
      </c>
      <c r="V78" s="216">
        <f t="shared" si="4"/>
        <v>43.433228870623289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29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29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1769.0240412066305</v>
      </c>
      <c r="T80" s="165">
        <f>SUM(T75:T78)</f>
        <v>1354.6065352781254</v>
      </c>
      <c r="U80" s="165">
        <f>SUM(U75:U78)</f>
        <v>1540.828193240972</v>
      </c>
      <c r="V80" s="165">
        <f>SUM(V75:V78)</f>
        <v>1597.5412302742716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1.1588310572657448</v>
      </c>
      <c r="T81" s="120">
        <f>T79/T80</f>
        <v>1.5133545768543761</v>
      </c>
      <c r="U81" s="120">
        <f>U79/U80</f>
        <v>0.68404771188864377</v>
      </c>
      <c r="V81" s="120">
        <f>V79/V80</f>
        <v>0.69356582415702328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6" t="s">
        <v>201</v>
      </c>
      <c r="S84" s="246"/>
      <c r="T84" s="246"/>
      <c r="U84" s="246"/>
      <c r="V84" s="246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1007.4031870701967</v>
      </c>
      <c r="T86" s="131">
        <f t="shared" si="5"/>
        <v>0</v>
      </c>
      <c r="U86" s="131">
        <f t="shared" si="5"/>
        <v>483.59460124896196</v>
      </c>
      <c r="V86" s="131">
        <f t="shared" si="5"/>
        <v>328.55087695477914</v>
      </c>
      <c r="W86" s="165">
        <f>W75</f>
        <v>2050</v>
      </c>
      <c r="X86" s="165">
        <f>SUM(S86:V86)</f>
        <v>1819.5486652739378</v>
      </c>
      <c r="Y86" s="129">
        <f>W86/X86</f>
        <v>1.1266530206771728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310.87946415685769</v>
      </c>
      <c r="U87" s="131">
        <f t="shared" si="5"/>
        <v>522.7359456335131</v>
      </c>
      <c r="V87" s="131">
        <f t="shared" si="5"/>
        <v>749.32531986776667</v>
      </c>
      <c r="W87" s="165">
        <f>W76</f>
        <v>2050</v>
      </c>
      <c r="X87" s="165">
        <f>SUM(S87:V87)</f>
        <v>1582.9407296581376</v>
      </c>
      <c r="Y87" s="129">
        <f>W87/X87</f>
        <v>1.2950579649578742</v>
      </c>
    </row>
    <row r="88" spans="17:25" ht="15.6" x14ac:dyDescent="0.3">
      <c r="Q88" s="128"/>
      <c r="R88" s="131">
        <v>3</v>
      </c>
      <c r="S88" s="131">
        <f t="shared" si="5"/>
        <v>500.69305824616663</v>
      </c>
      <c r="T88" s="131">
        <f t="shared" si="5"/>
        <v>835.74300230091978</v>
      </c>
      <c r="U88" s="131">
        <f t="shared" si="5"/>
        <v>47.669453117524931</v>
      </c>
      <c r="V88" s="131">
        <f t="shared" si="5"/>
        <v>0</v>
      </c>
      <c r="W88" s="165">
        <f>W77</f>
        <v>1054</v>
      </c>
      <c r="X88" s="165">
        <f>SUM(S88:V88)</f>
        <v>1384.1055136646114</v>
      </c>
      <c r="Y88" s="129">
        <f>W88/X88</f>
        <v>0.76150263805350271</v>
      </c>
    </row>
    <row r="89" spans="17:25" ht="15.6" x14ac:dyDescent="0.3">
      <c r="Q89" s="128"/>
      <c r="R89" s="131">
        <v>4</v>
      </c>
      <c r="S89" s="131">
        <f t="shared" si="5"/>
        <v>541.90375468363675</v>
      </c>
      <c r="T89" s="131">
        <f t="shared" si="5"/>
        <v>903.37753354222264</v>
      </c>
      <c r="U89" s="131">
        <f t="shared" si="5"/>
        <v>0</v>
      </c>
      <c r="V89" s="131">
        <f t="shared" si="5"/>
        <v>30.123803177454459</v>
      </c>
      <c r="W89" s="165">
        <f>W78</f>
        <v>1108</v>
      </c>
      <c r="X89" s="165">
        <f>SUM(S89:V89)</f>
        <v>1475.4050914033139</v>
      </c>
      <c r="Y89" s="129">
        <f>W89/X89</f>
        <v>0.75098019279989003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1108.0000000000002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0.99999999999999978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6" t="s">
        <v>200</v>
      </c>
      <c r="S95" s="246"/>
      <c r="T95" s="246"/>
      <c r="U95" s="246"/>
      <c r="V95" s="246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1134.9938437524481</v>
      </c>
      <c r="T97" s="131">
        <f t="shared" si="6"/>
        <v>0</v>
      </c>
      <c r="U97" s="131">
        <f t="shared" si="6"/>
        <v>544.84331828031588</v>
      </c>
      <c r="V97" s="131">
        <f t="shared" si="6"/>
        <v>370.16283796723604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402.60692619817451</v>
      </c>
      <c r="U98" s="131">
        <f t="shared" si="6"/>
        <v>676.97334996246741</v>
      </c>
      <c r="V98" s="131">
        <f t="shared" si="6"/>
        <v>970.41972383935797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381.27908470953196</v>
      </c>
      <c r="T99" s="131">
        <f t="shared" si="6"/>
        <v>636.42050098690504</v>
      </c>
      <c r="U99" s="131">
        <f t="shared" si="6"/>
        <v>36.300414303563002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406.95898617130183</v>
      </c>
      <c r="T100" s="131">
        <f t="shared" si="6"/>
        <v>678.41863431062745</v>
      </c>
      <c r="U100" s="131">
        <f t="shared" si="6"/>
        <v>0</v>
      </c>
      <c r="V100" s="131">
        <f t="shared" si="6"/>
        <v>22.622379518070691</v>
      </c>
      <c r="W100" s="165">
        <f>W89</f>
        <v>1108</v>
      </c>
      <c r="X100" s="165">
        <f>SUM(S100:V100)</f>
        <v>1107.9999999999998</v>
      </c>
      <c r="Y100" s="129">
        <f>W100/X100</f>
        <v>1.0000000000000002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1923.2319146332818</v>
      </c>
      <c r="T102" s="165">
        <f>SUM(T97:T100)</f>
        <v>1717.446061495707</v>
      </c>
      <c r="U102" s="165">
        <f>SUM(U97:U100)</f>
        <v>1258.1170825463462</v>
      </c>
      <c r="V102" s="165">
        <f>SUM(V97:V100)</f>
        <v>1363.2049413246646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1.0659140920042864</v>
      </c>
      <c r="T103" s="120">
        <f>T101/T102</f>
        <v>1.1936328283955975</v>
      </c>
      <c r="U103" s="120">
        <f>U101/U102</f>
        <v>0.83775986720311701</v>
      </c>
      <c r="V103" s="120">
        <f>V101/V102</f>
        <v>0.81279048102871843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6" t="s">
        <v>244</v>
      </c>
      <c r="S106" s="246"/>
      <c r="T106" s="246"/>
      <c r="U106" s="246"/>
      <c r="V106" s="246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1209.8059323938458</v>
      </c>
      <c r="T108" s="131">
        <f t="shared" ref="T108:V108" si="7">T97*T$103</f>
        <v>0</v>
      </c>
      <c r="U108" s="131">
        <f t="shared" si="7"/>
        <v>456.44786596902304</v>
      </c>
      <c r="V108" s="131">
        <f t="shared" si="7"/>
        <v>300.86483113034535</v>
      </c>
      <c r="W108" s="165">
        <f>W97</f>
        <v>2050</v>
      </c>
      <c r="X108" s="165">
        <f>SUM(S108:V108)</f>
        <v>1967.118629493214</v>
      </c>
      <c r="Y108" s="129">
        <f>W108/X108</f>
        <v>1.0421333870078484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480.56484404958462</v>
      </c>
      <c r="U109" s="131">
        <f t="shared" si="8"/>
        <v>567.14110376460599</v>
      </c>
      <c r="V109" s="131">
        <f t="shared" si="8"/>
        <v>788.74791413914784</v>
      </c>
      <c r="W109" s="165">
        <f>W98</f>
        <v>2050</v>
      </c>
      <c r="X109" s="165">
        <f>SUM(S109:V109)</f>
        <v>1836.4538619533382</v>
      </c>
      <c r="Y109" s="129">
        <f>W109/X109</f>
        <v>1.1162817876728599</v>
      </c>
    </row>
    <row r="110" spans="17:25" ht="15.6" x14ac:dyDescent="0.3">
      <c r="Q110" s="70"/>
      <c r="R110" s="131">
        <v>3</v>
      </c>
      <c r="S110" s="131">
        <f t="shared" ref="S110:V110" si="9">S99*S$103</f>
        <v>406.41074937838619</v>
      </c>
      <c r="T110" s="131">
        <f t="shared" si="9"/>
        <v>759.65240264194256</v>
      </c>
      <c r="U110" s="131">
        <f t="shared" si="9"/>
        <v>30.411030266371071</v>
      </c>
      <c r="V110" s="131">
        <f t="shared" si="9"/>
        <v>0</v>
      </c>
      <c r="W110" s="165">
        <f>W99</f>
        <v>1054</v>
      </c>
      <c r="X110" s="165">
        <f>SUM(S110:V110)</f>
        <v>1196.4741822866997</v>
      </c>
      <c r="Y110" s="129">
        <f>W110/X110</f>
        <v>0.88092164093804071</v>
      </c>
    </row>
    <row r="111" spans="17:25" ht="15.6" x14ac:dyDescent="0.3">
      <c r="Q111" s="70"/>
      <c r="R111" s="131">
        <v>4</v>
      </c>
      <c r="S111" s="131">
        <f t="shared" ref="S111:V111" si="10">S100*S$103</f>
        <v>433.78331822776818</v>
      </c>
      <c r="T111" s="131">
        <f t="shared" si="10"/>
        <v>809.78275330847282</v>
      </c>
      <c r="U111" s="131">
        <f t="shared" si="10"/>
        <v>0</v>
      </c>
      <c r="V111" s="131">
        <f t="shared" si="10"/>
        <v>18.387254730506903</v>
      </c>
      <c r="W111" s="165">
        <f>W100</f>
        <v>1108</v>
      </c>
      <c r="X111" s="165">
        <f>SUM(S111:V111)</f>
        <v>1261.9533262667478</v>
      </c>
      <c r="Y111" s="129">
        <f>W111/X111</f>
        <v>0.87800394589696129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1054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14.400133389252117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3" t="s">
        <v>188</v>
      </c>
      <c r="R122" s="244"/>
      <c r="S122" s="245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20" zoomScale="55" zoomScaleNormal="55" workbookViewId="0">
      <selection activeCell="E134" sqref="E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2.792573366041985E-11</v>
      </c>
      <c r="H7" s="132">
        <f>'Trip Length Frequency'!V44</f>
        <v>2.0725031997573027E-11</v>
      </c>
      <c r="I7" s="120">
        <f>SUMPRODUCT(E18:H18,E7:H7)</f>
        <v>6.438526865512593E-8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2.792573366041985E-11</v>
      </c>
      <c r="R7" s="132">
        <f t="shared" si="0"/>
        <v>2.0725031997573027E-11</v>
      </c>
      <c r="S7" s="120">
        <f>SUMPRODUCT(O18:R18,O7:R7)</f>
        <v>9.769336555606379E-8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2.792573366041985E-11</v>
      </c>
      <c r="AB7" s="132">
        <f t="shared" si="1"/>
        <v>2.0725031997573027E-11</v>
      </c>
      <c r="AC7" s="120">
        <f>SUMPRODUCT(Y18:AB18,Y7:AB7)</f>
        <v>9.769336555606379E-8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2.792573366041985E-11</v>
      </c>
      <c r="AL7" s="132">
        <f t="shared" si="2"/>
        <v>2.0725031997573027E-11</v>
      </c>
      <c r="AM7" s="120">
        <f>SUMPRODUCT(AI18:AL18,AI7:AL7)</f>
        <v>1.1068123055172546E-7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2.792573366041985E-11</v>
      </c>
      <c r="AV7" s="132">
        <f t="shared" si="3"/>
        <v>2.0725031997573027E-11</v>
      </c>
      <c r="AW7" s="120">
        <f>SUMPRODUCT(AS18:AV18,AS7:AV7)</f>
        <v>1.1791882532443677E-7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2.792573366041985E-11</v>
      </c>
      <c r="BF7" s="132">
        <f t="shared" si="4"/>
        <v>2.0725031997573027E-11</v>
      </c>
      <c r="BG7" s="120">
        <f>SUMPRODUCT(BC18:BF18,BC7:BF7)</f>
        <v>1.257026215433373E-7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2.792573366041985E-11</v>
      </c>
      <c r="BP7" s="132">
        <f t="shared" si="5"/>
        <v>2.0725031997573027E-11</v>
      </c>
      <c r="BQ7" s="120">
        <f>SUMPRODUCT(BM18:BP18,BM7:BP7)</f>
        <v>1.4218855746951268E-7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3.1751330826864441E-11</v>
      </c>
      <c r="H8" s="132">
        <f>'Trip Length Frequency'!V45</f>
        <v>4.971865904859494E-11</v>
      </c>
      <c r="I8" s="120">
        <f>SUMPRODUCT(E18:H18,E8:H8)</f>
        <v>1.005423868410908E-7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3.1751330826864441E-11</v>
      </c>
      <c r="R8" s="132">
        <f t="shared" si="0"/>
        <v>4.971865904859494E-11</v>
      </c>
      <c r="S8" s="120">
        <f>SUMPRODUCT(O18:R18,O8:R8)</f>
        <v>1.5784434258783395E-7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3.1751330826864441E-11</v>
      </c>
      <c r="AB8" s="132">
        <f t="shared" si="1"/>
        <v>4.971865904859494E-11</v>
      </c>
      <c r="AC8" s="120">
        <f>SUMPRODUCT(Y18:AB18,Y8:AB8)</f>
        <v>1.5784434258783395E-7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3.1751330826864441E-11</v>
      </c>
      <c r="AL8" s="132">
        <f t="shared" si="2"/>
        <v>4.971865904859494E-11</v>
      </c>
      <c r="AM8" s="120">
        <f>SUMPRODUCT(AI18:AL18,AI8:AL8)</f>
        <v>1.7888941966114542E-7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3.1751330826864441E-11</v>
      </c>
      <c r="AV8" s="132">
        <f t="shared" si="3"/>
        <v>4.971865904859494E-11</v>
      </c>
      <c r="AW8" s="120">
        <f>SUMPRODUCT(AS18:AV18,AS8:AV8)</f>
        <v>1.9061815703398792E-7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3.1751330826864441E-11</v>
      </c>
      <c r="BF8" s="132">
        <f t="shared" si="4"/>
        <v>4.971865904859494E-11</v>
      </c>
      <c r="BG8" s="120">
        <f>SUMPRODUCT(BC18:BF18,BC8:BF8)</f>
        <v>2.032328782754996E-7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3.1751330826864441E-11</v>
      </c>
      <c r="BP8" s="132">
        <f t="shared" si="5"/>
        <v>4.971865904859494E-11</v>
      </c>
      <c r="BQ8" s="120">
        <f>SUMPRODUCT(BM18:BP18,BM8:BP8)</f>
        <v>2.2992218032573372E-7</v>
      </c>
      <c r="BS8" s="129"/>
    </row>
    <row r="9" spans="2:71" x14ac:dyDescent="0.3">
      <c r="C9" s="128"/>
      <c r="D9" s="4" t="s">
        <v>13</v>
      </c>
      <c r="E9" s="132">
        <f>'Trip Length Frequency'!S46</f>
        <v>6.1745582022586563E-12</v>
      </c>
      <c r="F9" s="132">
        <f>'Trip Length Frequency'!T46</f>
        <v>3.1751330826864441E-11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8.3911766782684809E-8</v>
      </c>
      <c r="K9" s="129"/>
      <c r="M9" s="128"/>
      <c r="N9" s="4" t="s">
        <v>13</v>
      </c>
      <c r="O9" s="132">
        <f t="shared" si="0"/>
        <v>6.1745582022586563E-12</v>
      </c>
      <c r="P9" s="132">
        <f t="shared" si="0"/>
        <v>3.1751330826864441E-11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7.2073249943500315E-8</v>
      </c>
      <c r="U9" s="129"/>
      <c r="W9" s="128"/>
      <c r="X9" s="4" t="s">
        <v>13</v>
      </c>
      <c r="Y9" s="132">
        <f t="shared" si="1"/>
        <v>6.1745582022586563E-12</v>
      </c>
      <c r="Z9" s="132">
        <f t="shared" si="1"/>
        <v>3.1751330826864441E-11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7.2073249943500315E-8</v>
      </c>
      <c r="AE9" s="129"/>
      <c r="AG9" s="128"/>
      <c r="AH9" s="4" t="s">
        <v>13</v>
      </c>
      <c r="AI9" s="132">
        <f t="shared" si="2"/>
        <v>6.1745582022586563E-12</v>
      </c>
      <c r="AJ9" s="132">
        <f t="shared" si="2"/>
        <v>3.1751330826864441E-11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8.1731444823989563E-8</v>
      </c>
      <c r="AO9" s="129"/>
      <c r="AQ9" s="128"/>
      <c r="AR9" s="4" t="s">
        <v>13</v>
      </c>
      <c r="AS9" s="132">
        <f t="shared" si="3"/>
        <v>6.1745582022586563E-12</v>
      </c>
      <c r="AT9" s="132">
        <f t="shared" si="3"/>
        <v>3.1751330826864441E-11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8.7122302778321967E-8</v>
      </c>
      <c r="AY9" s="129"/>
      <c r="BA9" s="128"/>
      <c r="BB9" s="4" t="s">
        <v>13</v>
      </c>
      <c r="BC9" s="132">
        <f t="shared" si="4"/>
        <v>6.1745582022586563E-12</v>
      </c>
      <c r="BD9" s="132">
        <f t="shared" si="4"/>
        <v>3.1751330826864441E-11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9.2926371392033414E-8</v>
      </c>
      <c r="BI9" s="129"/>
      <c r="BK9" s="128"/>
      <c r="BL9" s="4" t="s">
        <v>13</v>
      </c>
      <c r="BM9" s="132">
        <f t="shared" si="5"/>
        <v>6.1745582022586563E-12</v>
      </c>
      <c r="BN9" s="132">
        <f t="shared" si="5"/>
        <v>3.1751330826864441E-11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1.0517785803779791E-7</v>
      </c>
      <c r="BS9" s="129"/>
    </row>
    <row r="10" spans="2:71" x14ac:dyDescent="0.3">
      <c r="C10" s="128"/>
      <c r="D10" s="4" t="s">
        <v>14</v>
      </c>
      <c r="E10" s="132">
        <f>'Trip Length Frequency'!S47</f>
        <v>9.6809374831968315E-12</v>
      </c>
      <c r="F10" s="132">
        <f>'Trip Length Frequency'!T47</f>
        <v>4.9718659048594785E-11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1.2824865415626822E-7</v>
      </c>
      <c r="K10" s="129"/>
      <c r="M10" s="128"/>
      <c r="N10" s="4" t="s">
        <v>14</v>
      </c>
      <c r="O10" s="132">
        <f t="shared" si="0"/>
        <v>9.6809374831968315E-12</v>
      </c>
      <c r="P10" s="132">
        <f t="shared" si="0"/>
        <v>4.9718659048594785E-11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1.0557527504446127E-7</v>
      </c>
      <c r="U10" s="129"/>
      <c r="W10" s="128"/>
      <c r="X10" s="4" t="s">
        <v>14</v>
      </c>
      <c r="Y10" s="132">
        <f t="shared" si="1"/>
        <v>9.6809374831968315E-12</v>
      </c>
      <c r="Z10" s="132">
        <f t="shared" si="1"/>
        <v>4.9718659048594785E-11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1.0557527504446127E-7</v>
      </c>
      <c r="AE10" s="129"/>
      <c r="AG10" s="128"/>
      <c r="AH10" s="4" t="s">
        <v>14</v>
      </c>
      <c r="AI10" s="132">
        <f t="shared" si="2"/>
        <v>9.6809374831968315E-12</v>
      </c>
      <c r="AJ10" s="132">
        <f t="shared" si="2"/>
        <v>4.9718659048594785E-11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1.1974490143460536E-7</v>
      </c>
      <c r="AO10" s="129"/>
      <c r="AQ10" s="128"/>
      <c r="AR10" s="4" t="s">
        <v>14</v>
      </c>
      <c r="AS10" s="132">
        <f t="shared" si="3"/>
        <v>9.6809374831968315E-12</v>
      </c>
      <c r="AT10" s="132">
        <f t="shared" si="3"/>
        <v>4.9718659048594785E-11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1.2765600110255149E-7</v>
      </c>
      <c r="AY10" s="129"/>
      <c r="BA10" s="128"/>
      <c r="BB10" s="4" t="s">
        <v>14</v>
      </c>
      <c r="BC10" s="132">
        <f t="shared" si="4"/>
        <v>9.6809374831968315E-12</v>
      </c>
      <c r="BD10" s="132">
        <f t="shared" si="4"/>
        <v>4.9718659048594785E-11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1.3617501356175051E-7</v>
      </c>
      <c r="BI10" s="129"/>
      <c r="BK10" s="128"/>
      <c r="BL10" s="4" t="s">
        <v>14</v>
      </c>
      <c r="BM10" s="132">
        <f t="shared" si="5"/>
        <v>9.6809374831968315E-12</v>
      </c>
      <c r="BN10" s="132">
        <f t="shared" si="5"/>
        <v>4.9718659048594785E-11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1.5414579094600114E-7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381.69958527764931</v>
      </c>
      <c r="F14" s="139">
        <f t="shared" si="6"/>
        <v>0</v>
      </c>
      <c r="G14" s="139">
        <f t="shared" si="6"/>
        <v>937.15742716350951</v>
      </c>
      <c r="H14" s="139">
        <f t="shared" si="6"/>
        <v>731.1429875588409</v>
      </c>
      <c r="I14" s="120">
        <v>2050</v>
      </c>
      <c r="J14" s="165">
        <f>SUM(E14:H14)</f>
        <v>2049.9999999999995</v>
      </c>
      <c r="K14" s="129">
        <f>I14/J14</f>
        <v>1.0000000000000002</v>
      </c>
      <c r="M14" s="128"/>
      <c r="N14" s="4" t="s">
        <v>11</v>
      </c>
      <c r="O14" s="139">
        <f t="shared" ref="O14:R17" si="7">$S14*(O$18*O7*1)/$S7</f>
        <v>173.83450641891858</v>
      </c>
      <c r="P14" s="139">
        <f t="shared" si="7"/>
        <v>0</v>
      </c>
      <c r="Q14" s="139">
        <f t="shared" si="7"/>
        <v>1198.7918537723774</v>
      </c>
      <c r="R14" s="139">
        <f t="shared" si="7"/>
        <v>814.12019095998414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185.53565209783932</v>
      </c>
      <c r="Z14" s="139">
        <f t="shared" ref="Z14:AB14" si="8">$AC14*(Z$18*Z7*1)/$AC7</f>
        <v>0</v>
      </c>
      <c r="AA14" s="139">
        <f t="shared" si="8"/>
        <v>1279.4849129852025</v>
      </c>
      <c r="AB14" s="139">
        <f t="shared" si="8"/>
        <v>868.92023699697052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197.95113659651318</v>
      </c>
      <c r="AJ14" s="139">
        <f t="shared" ref="AJ14:AL14" si="9">$AM14*(AJ$18*AJ7*1)/$AM7</f>
        <v>0</v>
      </c>
      <c r="AK14" s="139">
        <f t="shared" si="9"/>
        <v>1365.900839453569</v>
      </c>
      <c r="AL14" s="139">
        <f t="shared" si="9"/>
        <v>928.53206391218464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211.4433542718871</v>
      </c>
      <c r="AT14" s="139">
        <f t="shared" ref="AT14:AV14" si="10">$AW14*(AT$18*AT7*1)/$AW7</f>
        <v>0</v>
      </c>
      <c r="AU14" s="139">
        <f t="shared" si="10"/>
        <v>1459.088496126974</v>
      </c>
      <c r="AV14" s="139">
        <f t="shared" si="10"/>
        <v>992.40731439704473</v>
      </c>
      <c r="AW14" s="120">
        <v>2662.939164795906</v>
      </c>
      <c r="AX14" s="165">
        <f>SUM(AS14:AV14)</f>
        <v>2662.9391647959055</v>
      </c>
      <c r="AY14" s="129">
        <f>AW14/AX14</f>
        <v>1.0000000000000002</v>
      </c>
      <c r="BA14" s="128"/>
      <c r="BB14" s="4" t="s">
        <v>11</v>
      </c>
      <c r="BC14" s="139">
        <f>$BG14*(BC$18*BC7*1)/$BG7</f>
        <v>225.9923791893448</v>
      </c>
      <c r="BD14" s="139">
        <f t="shared" ref="BD14:BF14" si="11">$BG14*(BD$18*BD7*1)/$BG7</f>
        <v>0</v>
      </c>
      <c r="BE14" s="139">
        <f t="shared" si="11"/>
        <v>1559.3552459078048</v>
      </c>
      <c r="BF14" s="139">
        <f t="shared" si="11"/>
        <v>1061.1878099790051</v>
      </c>
      <c r="BG14" s="120">
        <v>2846.535435076155</v>
      </c>
      <c r="BH14" s="165">
        <f>SUM(BC14:BF14)</f>
        <v>2846.5354350761545</v>
      </c>
      <c r="BI14" s="129">
        <f>BG14/BH14</f>
        <v>1.0000000000000002</v>
      </c>
      <c r="BK14" s="128"/>
      <c r="BL14" s="4" t="s">
        <v>11</v>
      </c>
      <c r="BM14" s="139">
        <f>$BQ14*(BM$18*BM7*1)/$BQ7</f>
        <v>241.68138351259387</v>
      </c>
      <c r="BN14" s="139">
        <f t="shared" ref="BN14:BP14" si="12">$BQ14*(BN$18*BN7*1)/$BQ7</f>
        <v>0</v>
      </c>
      <c r="BO14" s="139">
        <f t="shared" si="12"/>
        <v>1667.2410782824022</v>
      </c>
      <c r="BP14" s="139">
        <f t="shared" si="12"/>
        <v>1135.2511176243174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244.43253353925425</v>
      </c>
      <c r="G15" s="139">
        <f t="shared" si="6"/>
        <v>682.35002841177516</v>
      </c>
      <c r="H15" s="139">
        <f t="shared" si="6"/>
        <v>1123.2174380489707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134.3611804744321</v>
      </c>
      <c r="Q15" s="139">
        <f t="shared" si="7"/>
        <v>843.60117357652416</v>
      </c>
      <c r="R15" s="139">
        <f t="shared" si="7"/>
        <v>1208.7841971003236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143.40529823166463</v>
      </c>
      <c r="AA15" s="139">
        <f t="shared" si="13"/>
        <v>900.38564307154695</v>
      </c>
      <c r="AB15" s="139">
        <f t="shared" si="13"/>
        <v>1290.1498607768008</v>
      </c>
      <c r="AC15" s="120">
        <v>2333.9408020800124</v>
      </c>
      <c r="AD15" s="165">
        <f>SUM(Y15:AB15)</f>
        <v>2333.9408020800124</v>
      </c>
      <c r="AE15" s="129">
        <f>AC15/AD15</f>
        <v>1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153.31715189018249</v>
      </c>
      <c r="AK15" s="139">
        <f t="shared" si="14"/>
        <v>960.87266153820099</v>
      </c>
      <c r="AL15" s="139">
        <f t="shared" si="14"/>
        <v>1378.1942265338835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163.91453471069622</v>
      </c>
      <c r="AU15" s="139">
        <f t="shared" si="15"/>
        <v>1026.2610650282218</v>
      </c>
      <c r="AV15" s="139">
        <f t="shared" si="15"/>
        <v>1472.7635650569882</v>
      </c>
      <c r="AW15" s="120">
        <v>2662.939164795906</v>
      </c>
      <c r="AX15" s="165">
        <f>SUM(AS15:AV15)</f>
        <v>2662.9391647959064</v>
      </c>
      <c r="AY15" s="129">
        <f>AW15/AX15</f>
        <v>0.99999999999999978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175.33642690430383</v>
      </c>
      <c r="BE15" s="139">
        <f t="shared" si="16"/>
        <v>1096.6114451013677</v>
      </c>
      <c r="BF15" s="139">
        <f t="shared" si="16"/>
        <v>1574.5875630704832</v>
      </c>
      <c r="BG15" s="120">
        <v>2846.535435076155</v>
      </c>
      <c r="BH15" s="165">
        <f>SUM(BC15:BF15)</f>
        <v>2846.5354350761545</v>
      </c>
      <c r="BI15" s="129">
        <f>BG15/BH15</f>
        <v>1.0000000000000002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187.64729166868818</v>
      </c>
      <c r="BO15" s="139">
        <f t="shared" si="17"/>
        <v>1172.3020449541411</v>
      </c>
      <c r="BP15" s="139">
        <f t="shared" si="17"/>
        <v>1684.2242427964845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158.99281375128035</v>
      </c>
      <c r="F16" s="139">
        <f t="shared" si="6"/>
        <v>817.58617590879589</v>
      </c>
      <c r="G16" s="139">
        <f t="shared" si="6"/>
        <v>77.421010339923768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126.62592382521966</v>
      </c>
      <c r="P16" s="139">
        <f t="shared" si="7"/>
        <v>813.16830456064542</v>
      </c>
      <c r="Q16" s="139">
        <f t="shared" si="7"/>
        <v>173.18923628304688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133.83689546714569</v>
      </c>
      <c r="Z16" s="139">
        <f t="shared" si="18"/>
        <v>859.47583312322899</v>
      </c>
      <c r="AA16" s="139">
        <f t="shared" si="18"/>
        <v>183.05185077617131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141.32514210364769</v>
      </c>
      <c r="AJ16" s="139">
        <f t="shared" si="19"/>
        <v>909.74336024472575</v>
      </c>
      <c r="AK16" s="139">
        <f t="shared" si="19"/>
        <v>193.40650588761324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149.51996912959325</v>
      </c>
      <c r="AT16" s="139">
        <f t="shared" si="20"/>
        <v>963.51790761305688</v>
      </c>
      <c r="AU16" s="139">
        <f t="shared" si="20"/>
        <v>204.63375253134149</v>
      </c>
      <c r="AV16" s="139">
        <f t="shared" si="20"/>
        <v>0</v>
      </c>
      <c r="AW16" s="120">
        <v>1317.6716292739918</v>
      </c>
      <c r="AX16" s="165">
        <f>SUM(AS16:AV16)</f>
        <v>1317.6716292739916</v>
      </c>
      <c r="AY16" s="129">
        <f>AW16/AX16</f>
        <v>1.0000000000000002</v>
      </c>
      <c r="BA16" s="128"/>
      <c r="BB16" s="4" t="s">
        <v>13</v>
      </c>
      <c r="BC16" s="139">
        <f t="shared" ref="BC16:BF16" si="21">$BG16*(BC$18*BC9*1)/$BG9</f>
        <v>158.33563459591562</v>
      </c>
      <c r="BD16" s="139">
        <f t="shared" si="21"/>
        <v>1021.3220350332127</v>
      </c>
      <c r="BE16" s="139">
        <f t="shared" si="21"/>
        <v>216.68079198278122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167.81931879232917</v>
      </c>
      <c r="BN16" s="139">
        <f t="shared" si="22"/>
        <v>1083.4610952095129</v>
      </c>
      <c r="BO16" s="139">
        <f t="shared" si="22"/>
        <v>229.60832665384763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171.45818444644121</v>
      </c>
      <c r="F17" s="139">
        <f t="shared" si="6"/>
        <v>880.56255175492333</v>
      </c>
      <c r="G17" s="139">
        <f t="shared" si="6"/>
        <v>0</v>
      </c>
      <c r="H17" s="139">
        <f t="shared" si="6"/>
        <v>55.979263798635557</v>
      </c>
      <c r="I17" s="120">
        <v>1108</v>
      </c>
      <c r="J17" s="165">
        <f>SUM(E17:H17)</f>
        <v>1108.0000000000002</v>
      </c>
      <c r="K17" s="129">
        <f>I17/J17</f>
        <v>0.99999999999999978</v>
      </c>
      <c r="M17" s="128"/>
      <c r="N17" s="4" t="s">
        <v>14</v>
      </c>
      <c r="O17" s="139">
        <f t="shared" si="7"/>
        <v>142.80932293119056</v>
      </c>
      <c r="P17" s="139">
        <f t="shared" si="7"/>
        <v>915.92586371242487</v>
      </c>
      <c r="Q17" s="139">
        <f t="shared" si="7"/>
        <v>0</v>
      </c>
      <c r="R17" s="139">
        <f t="shared" si="7"/>
        <v>113.99805146211528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151.29162600920023</v>
      </c>
      <c r="Z17" s="139">
        <f t="shared" si="23"/>
        <v>970.32819973316168</v>
      </c>
      <c r="AA17" s="139">
        <f t="shared" si="23"/>
        <v>0</v>
      </c>
      <c r="AB17" s="139">
        <f t="shared" si="23"/>
        <v>120.76908015237882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160.09431100212214</v>
      </c>
      <c r="AJ17" s="139">
        <f t="shared" si="24"/>
        <v>1029.2510295852458</v>
      </c>
      <c r="AK17" s="139">
        <f t="shared" si="24"/>
        <v>0</v>
      </c>
      <c r="AL17" s="139">
        <f t="shared" si="24"/>
        <v>127.99798592501674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169.74591800208003</v>
      </c>
      <c r="AT17" s="139">
        <f t="shared" si="25"/>
        <v>1092.4608397554691</v>
      </c>
      <c r="AU17" s="139">
        <f t="shared" si="25"/>
        <v>0</v>
      </c>
      <c r="AV17" s="139">
        <f t="shared" si="25"/>
        <v>135.79493986627014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180.13955904289094</v>
      </c>
      <c r="BD17" s="139">
        <f t="shared" si="26"/>
        <v>1160.4837864572351</v>
      </c>
      <c r="BE17" s="139">
        <f t="shared" si="26"/>
        <v>0</v>
      </c>
      <c r="BF17" s="139">
        <f t="shared" si="26"/>
        <v>144.17696677905627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191.33226086666122</v>
      </c>
      <c r="BN17" s="139">
        <f t="shared" si="27"/>
        <v>1233.6885037861862</v>
      </c>
      <c r="BO17" s="139">
        <f t="shared" si="27"/>
        <v>0</v>
      </c>
      <c r="BP17" s="139">
        <f t="shared" si="27"/>
        <v>153.18818621882485</v>
      </c>
      <c r="BQ17" s="120">
        <v>1578.2089508716722</v>
      </c>
      <c r="BR17" s="165">
        <f>SUM(BM17:BP17)</f>
        <v>1578.2089508716722</v>
      </c>
      <c r="BS17" s="129">
        <f>BQ17/BR17</f>
        <v>1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712.15058347537092</v>
      </c>
      <c r="F19" s="165">
        <f>SUM(F14:F17)</f>
        <v>1942.5812612029736</v>
      </c>
      <c r="G19" s="165">
        <f>SUM(G14:G17)</f>
        <v>1696.9284659152083</v>
      </c>
      <c r="H19" s="165">
        <f>SUM(H14:H17)</f>
        <v>1910.3396894064472</v>
      </c>
      <c r="K19" s="129"/>
      <c r="M19" s="128"/>
      <c r="N19" s="120" t="s">
        <v>195</v>
      </c>
      <c r="O19" s="165">
        <f>SUM(O14:O17)</f>
        <v>443.26975317532879</v>
      </c>
      <c r="P19" s="165">
        <f>SUM(P14:P17)</f>
        <v>1863.4553487475023</v>
      </c>
      <c r="Q19" s="165">
        <f>SUM(Q14:Q17)</f>
        <v>2215.5822636319485</v>
      </c>
      <c r="R19" s="165">
        <f>SUM(R14:R17)</f>
        <v>2136.9024395224228</v>
      </c>
      <c r="U19" s="129"/>
      <c r="W19" s="128"/>
      <c r="X19" s="120" t="s">
        <v>195</v>
      </c>
      <c r="Y19" s="165">
        <f>SUM(Y14:Y17)</f>
        <v>470.66417357418521</v>
      </c>
      <c r="Z19" s="165">
        <f>SUM(Z14:Z17)</f>
        <v>1973.2093310880553</v>
      </c>
      <c r="AA19" s="165">
        <f>SUM(AA14:AA17)</f>
        <v>2362.9224068329208</v>
      </c>
      <c r="AB19" s="165">
        <f>SUM(AB14:AB17)</f>
        <v>2279.8391779261501</v>
      </c>
      <c r="AE19" s="129"/>
      <c r="AG19" s="128"/>
      <c r="AH19" s="120" t="s">
        <v>195</v>
      </c>
      <c r="AI19" s="165">
        <f>SUM(AI14:AI17)</f>
        <v>499.37058970228304</v>
      </c>
      <c r="AJ19" s="165">
        <f>SUM(AJ14:AJ17)</f>
        <v>2092.3115417201543</v>
      </c>
      <c r="AK19" s="165">
        <f>SUM(AK14:AK17)</f>
        <v>2520.1800068793832</v>
      </c>
      <c r="AL19" s="165">
        <f>SUM(AL14:AL17)</f>
        <v>2434.7242763710847</v>
      </c>
      <c r="AO19" s="129"/>
      <c r="AQ19" s="128"/>
      <c r="AR19" s="120" t="s">
        <v>195</v>
      </c>
      <c r="AS19" s="165">
        <f>SUM(AS14:AS17)</f>
        <v>530.70924140356033</v>
      </c>
      <c r="AT19" s="165">
        <f>SUM(AT14:AT17)</f>
        <v>2219.8932820792224</v>
      </c>
      <c r="AU19" s="165">
        <f>SUM(AU14:AU17)</f>
        <v>2689.9833136865373</v>
      </c>
      <c r="AV19" s="165">
        <f>SUM(AV14:AV17)</f>
        <v>2600.9658193203027</v>
      </c>
      <c r="AY19" s="129"/>
      <c r="BA19" s="128"/>
      <c r="BB19" s="120" t="s">
        <v>195</v>
      </c>
      <c r="BC19" s="165">
        <f>SUM(BC14:BC17)</f>
        <v>564.46757282815133</v>
      </c>
      <c r="BD19" s="165">
        <f>SUM(BD14:BD17)</f>
        <v>2357.1422483947517</v>
      </c>
      <c r="BE19" s="165">
        <f>SUM(BE14:BE17)</f>
        <v>2872.6474829919539</v>
      </c>
      <c r="BF19" s="165">
        <f>SUM(BF14:BF17)</f>
        <v>2779.9523398285446</v>
      </c>
      <c r="BI19" s="129"/>
      <c r="BK19" s="128"/>
      <c r="BL19" s="120" t="s">
        <v>195</v>
      </c>
      <c r="BM19" s="165">
        <f>SUM(BM14:BM17)</f>
        <v>600.8329631715842</v>
      </c>
      <c r="BN19" s="165">
        <f>SUM(BN14:BN17)</f>
        <v>2504.7968906643873</v>
      </c>
      <c r="BO19" s="165">
        <f>SUM(BO14:BO17)</f>
        <v>3069.1514498903912</v>
      </c>
      <c r="BP19" s="165">
        <f>SUM(BP14:BP17)</f>
        <v>2972.6635466396265</v>
      </c>
      <c r="BS19" s="129"/>
    </row>
    <row r="20" spans="3:71" x14ac:dyDescent="0.3">
      <c r="C20" s="128"/>
      <c r="D20" s="120" t="s">
        <v>194</v>
      </c>
      <c r="E20" s="120">
        <f>E18/E19</f>
        <v>2.8786046765499806</v>
      </c>
      <c r="F20" s="120">
        <f>F18/F19</f>
        <v>1.0552969087792528</v>
      </c>
      <c r="G20" s="120">
        <f>G18/G19</f>
        <v>0.62112223418418744</v>
      </c>
      <c r="H20" s="120">
        <f>H18/H19</f>
        <v>0.58000156000750924</v>
      </c>
      <c r="K20" s="129"/>
      <c r="M20" s="128"/>
      <c r="N20" s="120" t="s">
        <v>194</v>
      </c>
      <c r="O20" s="120">
        <f>O18/O19</f>
        <v>2.9959463632445962</v>
      </c>
      <c r="P20" s="120">
        <f>P18/P19</f>
        <v>0.8899895600605362</v>
      </c>
      <c r="Q20" s="120">
        <f>Q18/Q19</f>
        <v>0.86560136526370113</v>
      </c>
      <c r="R20" s="120">
        <f>R18/R19</f>
        <v>0.8212497348401917</v>
      </c>
      <c r="U20" s="129"/>
      <c r="W20" s="128"/>
      <c r="X20" s="120" t="s">
        <v>194</v>
      </c>
      <c r="Y20" s="120">
        <f>Y18/Y19</f>
        <v>2.8215710468828306</v>
      </c>
      <c r="Z20" s="120">
        <f>Z18/Z19</f>
        <v>0.84048650079601372</v>
      </c>
      <c r="AA20" s="120">
        <f>AA18/AA19</f>
        <v>0.81162674944724156</v>
      </c>
      <c r="AB20" s="120">
        <f>AB18/AB19</f>
        <v>0.76976068260811126</v>
      </c>
      <c r="AE20" s="129"/>
      <c r="AG20" s="128"/>
      <c r="AH20" s="120" t="s">
        <v>194</v>
      </c>
      <c r="AI20" s="120">
        <f>AI18/AI19</f>
        <v>3.010187707144893</v>
      </c>
      <c r="AJ20" s="120">
        <f>AJ18/AJ19</f>
        <v>0.89936008220667307</v>
      </c>
      <c r="AK20" s="120">
        <f>AK18/AK19</f>
        <v>0.86187053929188373</v>
      </c>
      <c r="AL20" s="120">
        <f>AL18/AL19</f>
        <v>0.81716720112622421</v>
      </c>
      <c r="AO20" s="129"/>
      <c r="AQ20" s="128"/>
      <c r="AR20" s="120" t="s">
        <v>194</v>
      </c>
      <c r="AS20" s="120">
        <f>AS18/AS19</f>
        <v>3.0168853807279659</v>
      </c>
      <c r="AT20" s="120">
        <f>AT18/AT19</f>
        <v>0.90383241223383526</v>
      </c>
      <c r="AU20" s="120">
        <f>AU18/AU19</f>
        <v>0.8601008064417639</v>
      </c>
      <c r="AV20" s="120">
        <f>AV18/AV19</f>
        <v>0.81523346884123082</v>
      </c>
      <c r="AY20" s="129"/>
      <c r="BA20" s="128"/>
      <c r="BB20" s="120" t="s">
        <v>194</v>
      </c>
      <c r="BC20" s="120">
        <f>BC18/BC19</f>
        <v>3.0233056718117131</v>
      </c>
      <c r="BD20" s="120">
        <f>BD18/BD19</f>
        <v>0.90816185228114354</v>
      </c>
      <c r="BE20" s="120">
        <f>BE18/BE19</f>
        <v>0.85839243143594646</v>
      </c>
      <c r="BF20" s="120">
        <f>BF18/BF19</f>
        <v>0.8133686571481249</v>
      </c>
      <c r="BI20" s="129"/>
      <c r="BK20" s="128"/>
      <c r="BL20" s="120" t="s">
        <v>194</v>
      </c>
      <c r="BM20" s="120">
        <f>BM18/BM19</f>
        <v>3.212803801592786</v>
      </c>
      <c r="BN20" s="120">
        <f>BN18/BN19</f>
        <v>0.96756636709320154</v>
      </c>
      <c r="BO20" s="120">
        <f>BO18/BO19</f>
        <v>0.90859580372955417</v>
      </c>
      <c r="BP20" s="120">
        <f>BP18/BP19</f>
        <v>0.86068890937470033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1098.7622112174295</v>
      </c>
      <c r="F25" s="139">
        <f t="shared" si="28"/>
        <v>0</v>
      </c>
      <c r="G25" s="139">
        <f t="shared" si="28"/>
        <v>582.0893149421039</v>
      </c>
      <c r="H25" s="139">
        <f t="shared" si="28"/>
        <v>424.06407337267865</v>
      </c>
      <c r="I25" s="120">
        <f>I14</f>
        <v>2050</v>
      </c>
      <c r="J25" s="165">
        <f>SUM(E25:H25)</f>
        <v>2104.9155995322121</v>
      </c>
      <c r="K25" s="129">
        <f>I25/J25</f>
        <v>0.97391078314759205</v>
      </c>
      <c r="M25" s="128"/>
      <c r="N25" s="4" t="s">
        <v>11</v>
      </c>
      <c r="O25" s="139">
        <f t="shared" ref="O25:R28" si="29">O14*O$20</f>
        <v>520.79885731217848</v>
      </c>
      <c r="P25" s="139">
        <f t="shared" si="29"/>
        <v>0</v>
      </c>
      <c r="Q25" s="139">
        <f t="shared" si="29"/>
        <v>1037.6758652923731</v>
      </c>
      <c r="R25" s="139">
        <f t="shared" si="29"/>
        <v>668.59599095393321</v>
      </c>
      <c r="S25" s="120">
        <f>S14</f>
        <v>2186.7465511512801</v>
      </c>
      <c r="T25" s="165">
        <f>SUM(O25:R25)</f>
        <v>2227.0707135584848</v>
      </c>
      <c r="U25" s="129">
        <f>S25/T25</f>
        <v>0.98189363177302369</v>
      </c>
      <c r="W25" s="128"/>
      <c r="X25" s="4" t="s">
        <v>11</v>
      </c>
      <c r="Y25" s="139">
        <f>Y14*Y$20</f>
        <v>523.50202412378917</v>
      </c>
      <c r="Z25" s="139">
        <f t="shared" ref="Z25:AB25" si="30">Z14*Z$20</f>
        <v>0</v>
      </c>
      <c r="AA25" s="139">
        <f t="shared" si="30"/>
        <v>1038.4641808929666</v>
      </c>
      <c r="AB25" s="139">
        <f t="shared" si="30"/>
        <v>668.8606347627898</v>
      </c>
      <c r="AC25" s="120">
        <f>AC14</f>
        <v>2333.9408020800124</v>
      </c>
      <c r="AD25" s="165">
        <f>SUM(Y25:AB25)</f>
        <v>2230.8268397795455</v>
      </c>
      <c r="AE25" s="129">
        <f>AC25/AD25</f>
        <v>1.0462223066630563</v>
      </c>
      <c r="AG25" s="128"/>
      <c r="AH25" s="4" t="s">
        <v>11</v>
      </c>
      <c r="AI25" s="139">
        <f t="shared" ref="AI25:AL28" si="31">AI14*AI$20</f>
        <v>595.87007799818355</v>
      </c>
      <c r="AJ25" s="139">
        <f t="shared" si="31"/>
        <v>0</v>
      </c>
      <c r="AK25" s="139">
        <f t="shared" si="31"/>
        <v>1177.2296931190842</v>
      </c>
      <c r="AL25" s="139">
        <f t="shared" si="31"/>
        <v>758.7659478230762</v>
      </c>
      <c r="AM25" s="120">
        <f>AM14</f>
        <v>2492.3840399622668</v>
      </c>
      <c r="AN25" s="165">
        <f>SUM(AI25:AL25)</f>
        <v>2531.8657189403439</v>
      </c>
      <c r="AO25" s="129">
        <f>AM25/AN25</f>
        <v>0.98440609283394331</v>
      </c>
      <c r="AQ25" s="128"/>
      <c r="AR25" s="4" t="s">
        <v>11</v>
      </c>
      <c r="AS25" s="139">
        <f t="shared" ref="AS25:AV28" si="32">AS14*AS$20</f>
        <v>637.90036435494028</v>
      </c>
      <c r="AT25" s="139">
        <f t="shared" si="32"/>
        <v>0</v>
      </c>
      <c r="AU25" s="139">
        <f t="shared" si="32"/>
        <v>1254.9631921887108</v>
      </c>
      <c r="AV25" s="139">
        <f t="shared" si="32"/>
        <v>809.04365741931269</v>
      </c>
      <c r="AW25" s="120">
        <f>AW14</f>
        <v>2662.939164795906</v>
      </c>
      <c r="AX25" s="165">
        <f>SUM(AS25:AV25)</f>
        <v>2701.9072139629639</v>
      </c>
      <c r="AY25" s="129">
        <f>AW25/AX25</f>
        <v>0.98557757684435721</v>
      </c>
      <c r="BA25" s="128"/>
      <c r="BB25" s="4" t="s">
        <v>11</v>
      </c>
      <c r="BC25" s="139">
        <f t="shared" ref="BC25:BF28" si="33">BC14*BC$20</f>
        <v>683.24404178936948</v>
      </c>
      <c r="BD25" s="139">
        <f t="shared" si="33"/>
        <v>0</v>
      </c>
      <c r="BE25" s="139">
        <f t="shared" si="33"/>
        <v>1338.5387410071987</v>
      </c>
      <c r="BF25" s="139">
        <f t="shared" si="33"/>
        <v>863.13690398458289</v>
      </c>
      <c r="BG25" s="120">
        <f>BG14</f>
        <v>2846.535435076155</v>
      </c>
      <c r="BH25" s="165">
        <f>SUM(BC25:BF25)</f>
        <v>2884.9196867811511</v>
      </c>
      <c r="BI25" s="129">
        <f>BG25/BH25</f>
        <v>0.98669486298669773</v>
      </c>
      <c r="BK25" s="128"/>
      <c r="BL25" s="4" t="s">
        <v>11</v>
      </c>
      <c r="BM25" s="139">
        <f t="shared" ref="BM25:BP28" si="34">BM14*BM$20</f>
        <v>776.47486772346565</v>
      </c>
      <c r="BN25" s="139">
        <f t="shared" si="34"/>
        <v>0</v>
      </c>
      <c r="BO25" s="139">
        <f t="shared" si="34"/>
        <v>1514.8482475329279</v>
      </c>
      <c r="BP25" s="139">
        <f t="shared" si="34"/>
        <v>977.09804629448342</v>
      </c>
      <c r="BQ25" s="120">
        <f>BQ14</f>
        <v>3044.1735794193137</v>
      </c>
      <c r="BR25" s="165">
        <f>SUM(BM25:BP25)</f>
        <v>3268.4211615508771</v>
      </c>
      <c r="BS25" s="129">
        <f>BQ25/BR25</f>
        <v>0.93138963094182237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257.94889704905603</v>
      </c>
      <c r="G26" s="139">
        <f t="shared" si="28"/>
        <v>423.82277414276558</v>
      </c>
      <c r="H26" s="139">
        <f t="shared" si="28"/>
        <v>651.46786629604094</v>
      </c>
      <c r="I26" s="120">
        <f>I15</f>
        <v>2050</v>
      </c>
      <c r="J26" s="165">
        <f>SUM(E26:H26)</f>
        <v>1333.2395374878624</v>
      </c>
      <c r="K26" s="129">
        <f>I26/J26</f>
        <v>1.5376081659434457</v>
      </c>
      <c r="M26" s="128"/>
      <c r="N26" s="4" t="s">
        <v>12</v>
      </c>
      <c r="O26" s="139">
        <f t="shared" si="29"/>
        <v>0</v>
      </c>
      <c r="P26" s="139">
        <f t="shared" si="29"/>
        <v>119.58004789965413</v>
      </c>
      <c r="Q26" s="139">
        <f t="shared" si="29"/>
        <v>730.22232758589985</v>
      </c>
      <c r="R26" s="139">
        <f t="shared" si="29"/>
        <v>992.71370134765482</v>
      </c>
      <c r="S26" s="120">
        <f>S15</f>
        <v>2186.7465511512801</v>
      </c>
      <c r="T26" s="165">
        <f>SUM(O26:R26)</f>
        <v>1842.5160768332089</v>
      </c>
      <c r="U26" s="129">
        <f>S26/T26</f>
        <v>1.1868263070516656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120.53021730634057</v>
      </c>
      <c r="AA26" s="139">
        <f t="shared" si="35"/>
        <v>730.77707273512385</v>
      </c>
      <c r="AB26" s="139">
        <f t="shared" si="35"/>
        <v>993.10663749830985</v>
      </c>
      <c r="AC26" s="120">
        <f>AC15</f>
        <v>2333.9408020800124</v>
      </c>
      <c r="AD26" s="165">
        <f>SUM(Y26:AB26)</f>
        <v>1844.4139275397742</v>
      </c>
      <c r="AE26" s="129">
        <f>AC26/AD26</f>
        <v>1.2654105280983254</v>
      </c>
      <c r="AG26" s="128"/>
      <c r="AH26" s="4" t="s">
        <v>12</v>
      </c>
      <c r="AI26" s="139">
        <f t="shared" si="31"/>
        <v>0</v>
      </c>
      <c r="AJ26" s="139">
        <f t="shared" si="31"/>
        <v>137.88732632764751</v>
      </c>
      <c r="AK26" s="139">
        <f t="shared" si="31"/>
        <v>828.1478389907569</v>
      </c>
      <c r="AL26" s="139">
        <f t="shared" si="31"/>
        <v>1126.2151187050149</v>
      </c>
      <c r="AM26" s="120">
        <f>AM15</f>
        <v>2492.3840399622668</v>
      </c>
      <c r="AN26" s="165">
        <f>SUM(AI26:AL26)</f>
        <v>2092.2502840234192</v>
      </c>
      <c r="AO26" s="129">
        <f>AM26/AN26</f>
        <v>1.1912456454155123</v>
      </c>
      <c r="AQ26" s="128"/>
      <c r="AR26" s="4" t="s">
        <v>12</v>
      </c>
      <c r="AS26" s="139">
        <f t="shared" si="32"/>
        <v>0</v>
      </c>
      <c r="AT26" s="139">
        <f t="shared" si="32"/>
        <v>148.15126930775529</v>
      </c>
      <c r="AU26" s="139">
        <f t="shared" si="32"/>
        <v>882.68796965055708</v>
      </c>
      <c r="AV26" s="139">
        <f t="shared" si="32"/>
        <v>1200.6461499243862</v>
      </c>
      <c r="AW26" s="120">
        <f>AW15</f>
        <v>2662.939164795906</v>
      </c>
      <c r="AX26" s="165">
        <f>SUM(AS26:AV26)</f>
        <v>2231.4853888826983</v>
      </c>
      <c r="AY26" s="129">
        <f>AW26/AX26</f>
        <v>1.1933482415178331</v>
      </c>
      <c r="BA26" s="128"/>
      <c r="BB26" s="4" t="s">
        <v>12</v>
      </c>
      <c r="BC26" s="139">
        <f t="shared" si="33"/>
        <v>0</v>
      </c>
      <c r="BD26" s="139">
        <f t="shared" si="33"/>
        <v>159.23385422976989</v>
      </c>
      <c r="BE26" s="139">
        <f t="shared" si="33"/>
        <v>941.32296470104995</v>
      </c>
      <c r="BF26" s="139">
        <f t="shared" si="33"/>
        <v>1280.7201717367773</v>
      </c>
      <c r="BG26" s="120">
        <f>BG15</f>
        <v>2846.535435076155</v>
      </c>
      <c r="BH26" s="165">
        <f>SUM(BC26:BF26)</f>
        <v>2381.2769906675971</v>
      </c>
      <c r="BI26" s="129">
        <f>BG26/BH26</f>
        <v>1.1953819090479354</v>
      </c>
      <c r="BK26" s="128"/>
      <c r="BL26" s="4" t="s">
        <v>12</v>
      </c>
      <c r="BM26" s="139">
        <f t="shared" si="34"/>
        <v>0</v>
      </c>
      <c r="BN26" s="139">
        <f t="shared" si="34"/>
        <v>181.561208294751</v>
      </c>
      <c r="BO26" s="139">
        <f t="shared" si="34"/>
        <v>1065.1487187489079</v>
      </c>
      <c r="BP26" s="139">
        <f t="shared" si="34"/>
        <v>1449.5931266749367</v>
      </c>
      <c r="BQ26" s="120">
        <f>BQ15</f>
        <v>3044.1735794193137</v>
      </c>
      <c r="BR26" s="165">
        <f>SUM(BM26:BP26)</f>
        <v>2696.3030537185955</v>
      </c>
      <c r="BS26" s="129">
        <f>BQ26/BR26</f>
        <v>1.12901759140945</v>
      </c>
    </row>
    <row r="27" spans="3:71" x14ac:dyDescent="0.3">
      <c r="C27" s="128"/>
      <c r="D27" s="4" t="s">
        <v>13</v>
      </c>
      <c r="E27" s="139">
        <f t="shared" si="28"/>
        <v>457.67745720227572</v>
      </c>
      <c r="F27" s="139">
        <f t="shared" si="28"/>
        <v>862.79616409720268</v>
      </c>
      <c r="G27" s="139">
        <f t="shared" si="28"/>
        <v>48.087910915130529</v>
      </c>
      <c r="H27" s="139">
        <f t="shared" si="28"/>
        <v>0</v>
      </c>
      <c r="I27" s="120">
        <f>I16</f>
        <v>1054</v>
      </c>
      <c r="J27" s="165">
        <f>SUM(E27:H27)</f>
        <v>1368.5615322146091</v>
      </c>
      <c r="K27" s="129">
        <f>I27/J27</f>
        <v>0.77015170687606205</v>
      </c>
      <c r="M27" s="128"/>
      <c r="N27" s="4" t="s">
        <v>13</v>
      </c>
      <c r="O27" s="139">
        <f t="shared" si="29"/>
        <v>379.36447597665409</v>
      </c>
      <c r="P27" s="139">
        <f t="shared" si="29"/>
        <v>723.71130163110092</v>
      </c>
      <c r="Q27" s="139">
        <f t="shared" si="29"/>
        <v>149.9128393755831</v>
      </c>
      <c r="R27" s="139">
        <f t="shared" si="29"/>
        <v>0</v>
      </c>
      <c r="S27" s="120">
        <f>S16</f>
        <v>1112.9834646689119</v>
      </c>
      <c r="T27" s="165">
        <f>SUM(O27:R27)</f>
        <v>1252.9886169833383</v>
      </c>
      <c r="U27" s="129">
        <f>S27/T27</f>
        <v>0.88826302935496815</v>
      </c>
      <c r="W27" s="128"/>
      <c r="X27" s="4" t="s">
        <v>13</v>
      </c>
      <c r="Y27" s="139">
        <f t="shared" ref="Y27:AB27" si="36">Y16*Y$20</f>
        <v>377.63030925478222</v>
      </c>
      <c r="Z27" s="139">
        <f t="shared" si="36"/>
        <v>722.37783550048141</v>
      </c>
      <c r="AA27" s="139">
        <f t="shared" si="36"/>
        <v>148.56977862576545</v>
      </c>
      <c r="AB27" s="139">
        <f t="shared" si="36"/>
        <v>0</v>
      </c>
      <c r="AC27" s="120">
        <f>AC16</f>
        <v>1176.364579366546</v>
      </c>
      <c r="AD27" s="165">
        <f>SUM(Y27:AB27)</f>
        <v>1248.577923381029</v>
      </c>
      <c r="AE27" s="129">
        <f>AC27/AD27</f>
        <v>0.94216352647103019</v>
      </c>
      <c r="AG27" s="128"/>
      <c r="AH27" s="4" t="s">
        <v>13</v>
      </c>
      <c r="AI27" s="139">
        <f t="shared" si="31"/>
        <v>425.41520547090545</v>
      </c>
      <c r="AJ27" s="139">
        <f t="shared" si="31"/>
        <v>818.18686325667159</v>
      </c>
      <c r="AK27" s="139">
        <f t="shared" si="31"/>
        <v>166.69136953191611</v>
      </c>
      <c r="AL27" s="139">
        <f t="shared" si="31"/>
        <v>0</v>
      </c>
      <c r="AM27" s="120">
        <f>AM16</f>
        <v>1244.4750082359867</v>
      </c>
      <c r="AN27" s="165">
        <f>SUM(AI27:AL27)</f>
        <v>1410.2934382594931</v>
      </c>
      <c r="AO27" s="129">
        <f>AM27/AN27</f>
        <v>0.88242274584489988</v>
      </c>
      <c r="AQ27" s="128"/>
      <c r="AR27" s="4" t="s">
        <v>13</v>
      </c>
      <c r="AS27" s="139">
        <f t="shared" si="32"/>
        <v>451.08460899396664</v>
      </c>
      <c r="AT27" s="139">
        <f t="shared" si="32"/>
        <v>870.85871466840683</v>
      </c>
      <c r="AU27" s="139">
        <f t="shared" si="32"/>
        <v>176.00565557741115</v>
      </c>
      <c r="AV27" s="139">
        <f t="shared" si="32"/>
        <v>0</v>
      </c>
      <c r="AW27" s="120">
        <f>AW16</f>
        <v>1317.6716292739918</v>
      </c>
      <c r="AX27" s="165">
        <f>SUM(AS27:AV27)</f>
        <v>1497.9489792397846</v>
      </c>
      <c r="AY27" s="129">
        <f>AW27/AX27</f>
        <v>0.87965054052956837</v>
      </c>
      <c r="BA27" s="128"/>
      <c r="BB27" s="4" t="s">
        <v>13</v>
      </c>
      <c r="BC27" s="139">
        <f t="shared" si="33"/>
        <v>478.69702212373858</v>
      </c>
      <c r="BD27" s="139">
        <f t="shared" si="33"/>
        <v>927.52571111130942</v>
      </c>
      <c r="BE27" s="139">
        <f t="shared" si="33"/>
        <v>185.99715187556609</v>
      </c>
      <c r="BF27" s="139">
        <f t="shared" si="33"/>
        <v>0</v>
      </c>
      <c r="BG27" s="120">
        <f>BG16</f>
        <v>1396.3384616119097</v>
      </c>
      <c r="BH27" s="165">
        <f>SUM(BC27:BF27)</f>
        <v>1592.2198851106141</v>
      </c>
      <c r="BI27" s="129">
        <f>BG27/BH27</f>
        <v>0.87697589677753818</v>
      </c>
      <c r="BK27" s="128"/>
      <c r="BL27" s="4" t="s">
        <v>13</v>
      </c>
      <c r="BM27" s="139">
        <f t="shared" si="34"/>
        <v>539.17054539670687</v>
      </c>
      <c r="BN27" s="139">
        <f t="shared" si="34"/>
        <v>1048.3205157786897</v>
      </c>
      <c r="BO27" s="139">
        <f t="shared" si="34"/>
        <v>208.62116209905071</v>
      </c>
      <c r="BP27" s="139">
        <f t="shared" si="34"/>
        <v>0</v>
      </c>
      <c r="BQ27" s="120">
        <f>BQ16</f>
        <v>1480.8887406556896</v>
      </c>
      <c r="BR27" s="165">
        <f>SUM(BM27:BP27)</f>
        <v>1796.1122232744474</v>
      </c>
      <c r="BS27" s="129">
        <f>BQ27/BR27</f>
        <v>0.82449677779928376</v>
      </c>
    </row>
    <row r="28" spans="3:71" x14ac:dyDescent="0.3">
      <c r="C28" s="128"/>
      <c r="D28" s="4" t="s">
        <v>14</v>
      </c>
      <c r="E28" s="139">
        <f t="shared" si="28"/>
        <v>493.56033158029481</v>
      </c>
      <c r="F28" s="139">
        <f t="shared" si="28"/>
        <v>929.25493885374135</v>
      </c>
      <c r="G28" s="139">
        <f t="shared" si="28"/>
        <v>0</v>
      </c>
      <c r="H28" s="139">
        <f t="shared" si="28"/>
        <v>32.468060331280512</v>
      </c>
      <c r="I28" s="120">
        <f>I17</f>
        <v>1108</v>
      </c>
      <c r="J28" s="165">
        <f>SUM(E28:H28)</f>
        <v>1455.2833307653166</v>
      </c>
      <c r="K28" s="129">
        <f>I28/J28</f>
        <v>0.76136376784946458</v>
      </c>
      <c r="M28" s="128"/>
      <c r="N28" s="4" t="s">
        <v>14</v>
      </c>
      <c r="O28" s="139">
        <f t="shared" si="29"/>
        <v>427.84907167312349</v>
      </c>
      <c r="P28" s="139">
        <f t="shared" si="29"/>
        <v>815.16445649348771</v>
      </c>
      <c r="Q28" s="139">
        <f t="shared" si="29"/>
        <v>0</v>
      </c>
      <c r="R28" s="139">
        <f t="shared" si="29"/>
        <v>93.620869535560701</v>
      </c>
      <c r="S28" s="120">
        <f>S17</f>
        <v>1172.7332381057306</v>
      </c>
      <c r="T28" s="165">
        <f>SUM(O28:R28)</f>
        <v>1336.634397702172</v>
      </c>
      <c r="U28" s="129">
        <f>S28/T28</f>
        <v>0.8773777183362883</v>
      </c>
      <c r="W28" s="128"/>
      <c r="X28" s="4" t="s">
        <v>14</v>
      </c>
      <c r="Y28" s="139">
        <f t="shared" ref="Y28:AB28" si="37">Y17*Y$20</f>
        <v>426.88007158338479</v>
      </c>
      <c r="Z28" s="139">
        <f t="shared" si="37"/>
        <v>815.54775321742056</v>
      </c>
      <c r="AA28" s="139">
        <f t="shared" si="37"/>
        <v>0</v>
      </c>
      <c r="AB28" s="139">
        <f t="shared" si="37"/>
        <v>92.963289576048822</v>
      </c>
      <c r="AC28" s="120">
        <f>AC17</f>
        <v>1242.3889058947407</v>
      </c>
      <c r="AD28" s="165">
        <f>SUM(Y28:AB28)</f>
        <v>1335.3911143768541</v>
      </c>
      <c r="AE28" s="129">
        <f>AC28/AD28</f>
        <v>0.93035582798114402</v>
      </c>
      <c r="AG28" s="128"/>
      <c r="AH28" s="4" t="s">
        <v>14</v>
      </c>
      <c r="AI28" s="139">
        <f t="shared" si="31"/>
        <v>481.91392696241945</v>
      </c>
      <c r="AJ28" s="139">
        <f t="shared" si="31"/>
        <v>925.66729057908958</v>
      </c>
      <c r="AK28" s="139">
        <f t="shared" si="31"/>
        <v>0</v>
      </c>
      <c r="AL28" s="139">
        <f t="shared" si="31"/>
        <v>104.59575590813976</v>
      </c>
      <c r="AM28" s="120">
        <f>AM17</f>
        <v>1317.3433265123847</v>
      </c>
      <c r="AN28" s="165">
        <f>SUM(AI28:AL28)</f>
        <v>1512.1769734496488</v>
      </c>
      <c r="AO28" s="129">
        <f>AM28/AN28</f>
        <v>0.87115684846542762</v>
      </c>
      <c r="AQ28" s="128"/>
      <c r="AR28" s="4" t="s">
        <v>14</v>
      </c>
      <c r="AS28" s="139">
        <f t="shared" si="32"/>
        <v>512.1039784587233</v>
      </c>
      <c r="AT28" s="139">
        <f t="shared" si="32"/>
        <v>987.401516067187</v>
      </c>
      <c r="AU28" s="139">
        <f t="shared" si="32"/>
        <v>0</v>
      </c>
      <c r="AV28" s="139">
        <f t="shared" si="32"/>
        <v>110.70457987826575</v>
      </c>
      <c r="AW28" s="120">
        <f>AW17</f>
        <v>1398.0016976238194</v>
      </c>
      <c r="AX28" s="165">
        <f>SUM(AS28:AV28)</f>
        <v>1610.2100744041761</v>
      </c>
      <c r="AY28" s="129">
        <f>AW28/AX28</f>
        <v>0.86821075078735932</v>
      </c>
      <c r="BA28" s="128"/>
      <c r="BB28" s="4" t="s">
        <v>14</v>
      </c>
      <c r="BC28" s="139">
        <f t="shared" si="33"/>
        <v>544.61695057203315</v>
      </c>
      <c r="BD28" s="139">
        <f t="shared" si="33"/>
        <v>1053.9071050512375</v>
      </c>
      <c r="BE28" s="139">
        <f t="shared" si="33"/>
        <v>0</v>
      </c>
      <c r="BF28" s="139">
        <f t="shared" si="33"/>
        <v>117.26902586077081</v>
      </c>
      <c r="BG28" s="120">
        <f>BG17</f>
        <v>1484.8003122791824</v>
      </c>
      <c r="BH28" s="165">
        <f>SUM(BC28:BF28)</f>
        <v>1715.7930814840415</v>
      </c>
      <c r="BI28" s="129">
        <f>BG28/BH28</f>
        <v>0.86537259550838941</v>
      </c>
      <c r="BK28" s="128"/>
      <c r="BL28" s="4" t="s">
        <v>14</v>
      </c>
      <c r="BM28" s="139">
        <f t="shared" si="34"/>
        <v>614.71301507975181</v>
      </c>
      <c r="BN28" s="139">
        <f t="shared" si="34"/>
        <v>1193.6755037330477</v>
      </c>
      <c r="BO28" s="139">
        <f t="shared" si="34"/>
        <v>0</v>
      </c>
      <c r="BP28" s="139">
        <f t="shared" si="34"/>
        <v>131.84737292576887</v>
      </c>
      <c r="BQ28" s="120">
        <f>BQ17</f>
        <v>1578.2089508716722</v>
      </c>
      <c r="BR28" s="165">
        <f>SUM(BM28:BP28)</f>
        <v>1940.2358917385684</v>
      </c>
      <c r="BS28" s="129">
        <f>BQ28/BR28</f>
        <v>0.81341086287064912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1328.012404961956</v>
      </c>
      <c r="P30" s="165">
        <f>SUM(P25:P28)</f>
        <v>1658.4558060242427</v>
      </c>
      <c r="Q30" s="165">
        <f>SUM(Q25:Q28)</f>
        <v>1917.8110322538562</v>
      </c>
      <c r="R30" s="165">
        <f>SUM(R25:R28)</f>
        <v>1754.9305618371486</v>
      </c>
      <c r="U30" s="129"/>
      <c r="W30" s="128"/>
      <c r="X30" s="120" t="s">
        <v>195</v>
      </c>
      <c r="Y30" s="165">
        <f>SUM(Y25:Y28)</f>
        <v>1328.0124049619562</v>
      </c>
      <c r="Z30" s="165">
        <f>SUM(Z25:Z28)</f>
        <v>1658.4558060242425</v>
      </c>
      <c r="AA30" s="165">
        <f>SUM(AA25:AA28)</f>
        <v>1917.8110322538557</v>
      </c>
      <c r="AB30" s="165">
        <f>SUM(AB25:AB28)</f>
        <v>1754.9305618371484</v>
      </c>
      <c r="AE30" s="129"/>
      <c r="AG30" s="128"/>
      <c r="AH30" s="120" t="s">
        <v>195</v>
      </c>
      <c r="AI30" s="165">
        <f>SUM(AI25:AI28)</f>
        <v>1503.1992104315084</v>
      </c>
      <c r="AJ30" s="165">
        <f>SUM(AJ25:AJ28)</f>
        <v>1881.7414801634086</v>
      </c>
      <c r="AK30" s="165">
        <f>SUM(AK25:AK28)</f>
        <v>2172.0689016417573</v>
      </c>
      <c r="AL30" s="165">
        <f>SUM(AL25:AL28)</f>
        <v>1989.5768224362309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2006.4115000433492</v>
      </c>
      <c r="AU30" s="165">
        <f>SUM(AU25:AU28)</f>
        <v>2313.6568174166791</v>
      </c>
      <c r="AV30" s="165">
        <f>SUM(AV25:AV28)</f>
        <v>2120.3943872219647</v>
      </c>
      <c r="AY30" s="129"/>
      <c r="BA30" s="128"/>
      <c r="BB30" s="120" t="s">
        <v>195</v>
      </c>
      <c r="BC30" s="165">
        <f>SUM(BC25:BC28)</f>
        <v>1706.5580144851413</v>
      </c>
      <c r="BD30" s="165">
        <f>SUM(BD25:BD28)</f>
        <v>2140.6666703923165</v>
      </c>
      <c r="BE30" s="165">
        <f>SUM(BE25:BE28)</f>
        <v>2465.8588575838148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1930.3584281999244</v>
      </c>
      <c r="BN30" s="165">
        <f>SUM(BN25:BN28)</f>
        <v>2423.5572278064883</v>
      </c>
      <c r="BO30" s="165">
        <f>SUM(BO25:BO28)</f>
        <v>2788.6181283808864</v>
      </c>
      <c r="BP30" s="165">
        <f>SUM(BP25:BP28)</f>
        <v>2558.5385458951891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</v>
      </c>
      <c r="H31" s="120">
        <f>H29/H30</f>
        <v>1</v>
      </c>
      <c r="K31" s="129"/>
      <c r="M31" s="128"/>
      <c r="N31" s="120" t="s">
        <v>194</v>
      </c>
      <c r="O31" s="120">
        <f>O29/O30</f>
        <v>1</v>
      </c>
      <c r="P31" s="120">
        <f>P29/P30</f>
        <v>0.99999999999999989</v>
      </c>
      <c r="Q31" s="120">
        <f>Q29/Q30</f>
        <v>0.99999999999999989</v>
      </c>
      <c r="R31" s="120">
        <f>R29/R30</f>
        <v>1</v>
      </c>
      <c r="U31" s="129"/>
      <c r="W31" s="128"/>
      <c r="X31" s="120" t="s">
        <v>194</v>
      </c>
      <c r="Y31" s="120">
        <f>Y29/Y30</f>
        <v>0.99999999999999978</v>
      </c>
      <c r="Z31" s="120">
        <f>Z29/Z30</f>
        <v>1</v>
      </c>
      <c r="AA31" s="120">
        <f>AA29/AA30</f>
        <v>1.0000000000000002</v>
      </c>
      <c r="AB31" s="120">
        <f>AB29/AB30</f>
        <v>1.0000000000000002</v>
      </c>
      <c r="AE31" s="129"/>
      <c r="AG31" s="128"/>
      <c r="AH31" s="120" t="s">
        <v>194</v>
      </c>
      <c r="AI31" s="120">
        <f>AI29/AI30</f>
        <v>1.0000000000000002</v>
      </c>
      <c r="AJ31" s="120">
        <f>AJ29/AJ30</f>
        <v>1.0000000000000002</v>
      </c>
      <c r="AK31" s="120">
        <f>AK29/AK30</f>
        <v>1</v>
      </c>
      <c r="AL31" s="120">
        <f>AL29/AL30</f>
        <v>0.99999999999999989</v>
      </c>
      <c r="AO31" s="129"/>
      <c r="AQ31" s="128"/>
      <c r="AR31" s="120" t="s">
        <v>194</v>
      </c>
      <c r="AS31" s="120">
        <f>AS29/AS30</f>
        <v>1</v>
      </c>
      <c r="AT31" s="120">
        <f>AT29/AT30</f>
        <v>1.0000000000000002</v>
      </c>
      <c r="AU31" s="120">
        <f>AU29/AU30</f>
        <v>1</v>
      </c>
      <c r="AV31" s="120">
        <f>AV29/AV30</f>
        <v>0.99999999999999978</v>
      </c>
      <c r="AY31" s="129"/>
      <c r="BA31" s="128"/>
      <c r="BB31" s="120" t="s">
        <v>194</v>
      </c>
      <c r="BC31" s="120">
        <f>BC29/BC30</f>
        <v>0.99999999999999989</v>
      </c>
      <c r="BD31" s="120">
        <f>BD29/BD30</f>
        <v>1.0000000000000002</v>
      </c>
      <c r="BE31" s="120">
        <f>BE29/BE30</f>
        <v>1</v>
      </c>
      <c r="BF31" s="120">
        <f>BF29/BF30</f>
        <v>1</v>
      </c>
      <c r="BI31" s="129"/>
      <c r="BK31" s="128"/>
      <c r="BL31" s="120" t="s">
        <v>194</v>
      </c>
      <c r="BM31" s="120">
        <f>BM29/BM30</f>
        <v>0.99999999999999989</v>
      </c>
      <c r="BN31" s="120">
        <f>BN29/BN30</f>
        <v>1</v>
      </c>
      <c r="BO31" s="120">
        <f>BO29/BO30</f>
        <v>1</v>
      </c>
      <c r="BP31" s="120">
        <f>BP29/BP30</f>
        <v>0.99999999999999978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1070.0963656197466</v>
      </c>
      <c r="F36" s="139">
        <f t="shared" si="38"/>
        <v>0</v>
      </c>
      <c r="G36" s="139">
        <f t="shared" si="38"/>
        <v>566.90306057710973</v>
      </c>
      <c r="H36" s="139">
        <f t="shared" si="38"/>
        <v>413.00057380314342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511.36908142949568</v>
      </c>
      <c r="P36" s="139">
        <f t="shared" ref="P36:R36" si="39">P25*$U25</f>
        <v>0</v>
      </c>
      <c r="Q36" s="139">
        <f t="shared" si="39"/>
        <v>1018.8873239751432</v>
      </c>
      <c r="R36" s="139">
        <f t="shared" si="39"/>
        <v>656.49014574664113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547.69949522156958</v>
      </c>
      <c r="Z36" s="139">
        <f t="shared" ref="Z36:AB36" si="40">Z25*$AE25</f>
        <v>0</v>
      </c>
      <c r="AA36" s="139">
        <f t="shared" si="40"/>
        <v>1086.4643907208008</v>
      </c>
      <c r="AB36" s="139">
        <f t="shared" si="40"/>
        <v>699.77691613764193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586.57813531884892</v>
      </c>
      <c r="AJ36" s="139">
        <f t="shared" ref="AJ36:AL36" si="41">AJ25*$AO25</f>
        <v>0</v>
      </c>
      <c r="AK36" s="139">
        <f t="shared" si="41"/>
        <v>1158.8720825714599</v>
      </c>
      <c r="AL36" s="139">
        <f t="shared" si="41"/>
        <v>746.93382207195816</v>
      </c>
      <c r="AM36" s="120">
        <f>AM25</f>
        <v>2492.3840399622668</v>
      </c>
      <c r="AN36" s="165">
        <f>SUM(AI36:AL36)</f>
        <v>2492.3840399622673</v>
      </c>
      <c r="AO36" s="129">
        <f>AM36/AN36</f>
        <v>0.99999999999999978</v>
      </c>
      <c r="AQ36" s="128"/>
      <c r="AR36" s="4" t="s">
        <v>11</v>
      </c>
      <c r="AS36" s="139">
        <f>AS25*$AY25</f>
        <v>628.70029536907464</v>
      </c>
      <c r="AT36" s="139">
        <f t="shared" ref="AT36:AV36" si="42">AT25*$AY25</f>
        <v>0</v>
      </c>
      <c r="AU36" s="139">
        <f t="shared" si="42"/>
        <v>1236.8635819862088</v>
      </c>
      <c r="AV36" s="139">
        <f t="shared" si="42"/>
        <v>797.37528744062251</v>
      </c>
      <c r="AW36" s="120">
        <f>AW25</f>
        <v>2662.939164795906</v>
      </c>
      <c r="AX36" s="165">
        <f>SUM(AS36:AV36)</f>
        <v>2662.939164795906</v>
      </c>
      <c r="AY36" s="129">
        <f>AW36/AX36</f>
        <v>1</v>
      </c>
      <c r="BA36" s="128"/>
      <c r="BB36" s="4" t="s">
        <v>11</v>
      </c>
      <c r="BC36" s="139">
        <f>BC25*$BI25</f>
        <v>674.15338619983947</v>
      </c>
      <c r="BD36" s="139">
        <f t="shared" ref="BD36:BF36" si="43">BD25*$BI25</f>
        <v>0</v>
      </c>
      <c r="BE36" s="139">
        <f t="shared" si="43"/>
        <v>1320.7292996604849</v>
      </c>
      <c r="BF36" s="139">
        <f t="shared" si="43"/>
        <v>851.65274921583045</v>
      </c>
      <c r="BG36" s="120">
        <f>BG25</f>
        <v>2846.535435076155</v>
      </c>
      <c r="BH36" s="165">
        <f>SUM(BC36:BF36)</f>
        <v>2846.5354350761545</v>
      </c>
      <c r="BI36" s="129">
        <f>BG36/BH36</f>
        <v>1.0000000000000002</v>
      </c>
      <c r="BK36" s="128"/>
      <c r="BL36" s="4" t="s">
        <v>11</v>
      </c>
      <c r="BM36" s="139">
        <f>BM25*$BS25</f>
        <v>723.20064048455902</v>
      </c>
      <c r="BN36" s="139">
        <f t="shared" ref="BN36:BP36" si="44">BN25*$BS25</f>
        <v>0</v>
      </c>
      <c r="BO36" s="139">
        <f t="shared" si="44"/>
        <v>1410.91395020256</v>
      </c>
      <c r="BP36" s="139">
        <f t="shared" si="44"/>
        <v>910.05898873219462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396.62433049873374</v>
      </c>
      <c r="G37" s="139">
        <f t="shared" si="38"/>
        <v>651.67335843472097</v>
      </c>
      <c r="H37" s="139">
        <f t="shared" si="38"/>
        <v>1001.7023110665455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141.92074664580778</v>
      </c>
      <c r="Q37" s="139">
        <f t="shared" si="45"/>
        <v>866.64706837544509</v>
      </c>
      <c r="R37" s="139">
        <f t="shared" si="45"/>
        <v>1178.1787361300271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152.52020593342235</v>
      </c>
      <c r="AA37" s="139">
        <f t="shared" si="46"/>
        <v>924.73300153190144</v>
      </c>
      <c r="AB37" s="139">
        <f t="shared" si="46"/>
        <v>1256.6875946146886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164.25767704579781</v>
      </c>
      <c r="AK37" s="139">
        <f t="shared" si="47"/>
        <v>986.52750695800592</v>
      </c>
      <c r="AL37" s="139">
        <f t="shared" si="47"/>
        <v>1341.5988559584632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176.7960567070447</v>
      </c>
      <c r="AU37" s="139">
        <f t="shared" si="48"/>
        <v>1053.3541363914387</v>
      </c>
      <c r="AV37" s="139">
        <f t="shared" si="48"/>
        <v>1432.788971697423</v>
      </c>
      <c r="AW37" s="120">
        <f>AW26</f>
        <v>2662.939164795906</v>
      </c>
      <c r="AX37" s="165">
        <f>SUM(AS37:AV37)</f>
        <v>2662.9391647959064</v>
      </c>
      <c r="AY37" s="129">
        <f>AW37/AX37</f>
        <v>0.99999999999999978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190.345268654243</v>
      </c>
      <c r="BE37" s="139">
        <f t="shared" si="49"/>
        <v>1125.2404425750035</v>
      </c>
      <c r="BF37" s="139">
        <f t="shared" si="49"/>
        <v>1530.9497238469085</v>
      </c>
      <c r="BG37" s="120">
        <f>BG26</f>
        <v>2846.535435076155</v>
      </c>
      <c r="BH37" s="165">
        <f>SUM(BC37:BF37)</f>
        <v>2846.535435076155</v>
      </c>
      <c r="BI37" s="129">
        <f>BG37/BH37</f>
        <v>1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204.98579808232924</v>
      </c>
      <c r="BO37" s="139">
        <f t="shared" si="50"/>
        <v>1202.5716409347538</v>
      </c>
      <c r="BP37" s="139">
        <f t="shared" si="50"/>
        <v>1636.6161404022307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352.48107486302848</v>
      </c>
      <c r="F38" s="139">
        <f t="shared" si="38"/>
        <v>664.48393846557951</v>
      </c>
      <c r="G38" s="139">
        <f t="shared" si="38"/>
        <v>37.034986671391792</v>
      </c>
      <c r="H38" s="139">
        <f t="shared" si="38"/>
        <v>0</v>
      </c>
      <c r="I38" s="120">
        <f>I27</f>
        <v>1054</v>
      </c>
      <c r="J38" s="165">
        <f>SUM(E38:H38)</f>
        <v>1053.9999999999998</v>
      </c>
      <c r="K38" s="129">
        <f>I38/J38</f>
        <v>1.0000000000000002</v>
      </c>
      <c r="M38" s="128"/>
      <c r="N38" s="4" t="s">
        <v>13</v>
      </c>
      <c r="O38" s="139">
        <f t="shared" ref="O38:R38" si="51">O27*$U27</f>
        <v>336.97543866068281</v>
      </c>
      <c r="P38" s="139">
        <f t="shared" si="51"/>
        <v>642.84599316526885</v>
      </c>
      <c r="Q38" s="139">
        <f t="shared" si="51"/>
        <v>133.1620328429602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355.78950386983132</v>
      </c>
      <c r="Z38" s="139">
        <f t="shared" si="52"/>
        <v>680.59804893964326</v>
      </c>
      <c r="AA38" s="139">
        <f t="shared" si="52"/>
        <v>139.97702655707147</v>
      </c>
      <c r="AB38" s="139">
        <f t="shared" si="52"/>
        <v>0</v>
      </c>
      <c r="AC38" s="120">
        <f>AC27</f>
        <v>1176.364579366546</v>
      </c>
      <c r="AD38" s="165">
        <f>SUM(Y38:AB38)</f>
        <v>1176.364579366546</v>
      </c>
      <c r="AE38" s="129">
        <f>AC38/AD38</f>
        <v>1</v>
      </c>
      <c r="AG38" s="128"/>
      <c r="AH38" s="4" t="s">
        <v>13</v>
      </c>
      <c r="AI38" s="139">
        <f t="shared" ref="AI38:AL38" si="53">AI27*$AO27</f>
        <v>375.39605373580866</v>
      </c>
      <c r="AJ38" s="139">
        <f t="shared" si="53"/>
        <v>721.9866984891778</v>
      </c>
      <c r="AK38" s="139">
        <f t="shared" si="53"/>
        <v>147.0922560110003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396.79682012611175</v>
      </c>
      <c r="AT38" s="139">
        <f t="shared" si="54"/>
        <v>766.0513390829492</v>
      </c>
      <c r="AU38" s="139">
        <f t="shared" si="54"/>
        <v>154.82347006493075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1317.6716292739916</v>
      </c>
      <c r="AY38" s="129">
        <f>AW38/AX38</f>
        <v>1.0000000000000002</v>
      </c>
      <c r="BA38" s="128"/>
      <c r="BB38" s="4" t="s">
        <v>13</v>
      </c>
      <c r="BC38" s="139">
        <f t="shared" ref="BC38:BF38" si="55">BC27*$BI27</f>
        <v>419.80575026170266</v>
      </c>
      <c r="BD38" s="139">
        <f t="shared" si="55"/>
        <v>813.41769228606438</v>
      </c>
      <c r="BE38" s="139">
        <f t="shared" si="55"/>
        <v>163.11501906414253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444.54437736386728</v>
      </c>
      <c r="BN38" s="139">
        <f t="shared" si="56"/>
        <v>864.3368873604129</v>
      </c>
      <c r="BO38" s="139">
        <f t="shared" si="56"/>
        <v>172.00747593140937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375.77895371300434</v>
      </c>
      <c r="F39" s="139">
        <f t="shared" si="38"/>
        <v>707.50104153840834</v>
      </c>
      <c r="G39" s="139">
        <f t="shared" si="38"/>
        <v>0</v>
      </c>
      <c r="H39" s="139">
        <f t="shared" si="38"/>
        <v>24.720004748587467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375.38524229686419</v>
      </c>
      <c r="P39" s="139">
        <f t="shared" si="57"/>
        <v>715.20713090709683</v>
      </c>
      <c r="Q39" s="139">
        <f t="shared" si="57"/>
        <v>0</v>
      </c>
      <c r="R39" s="139">
        <f t="shared" si="57"/>
        <v>82.140864901769575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397.15036244660996</v>
      </c>
      <c r="Z39" s="139">
        <f t="shared" si="58"/>
        <v>758.74960520275499</v>
      </c>
      <c r="AA39" s="139">
        <f t="shared" si="58"/>
        <v>0</v>
      </c>
      <c r="AB39" s="139">
        <f t="shared" si="58"/>
        <v>86.488938245375763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419.8226178441796</v>
      </c>
      <c r="AJ39" s="139">
        <f t="shared" si="59"/>
        <v>806.40139958841087</v>
      </c>
      <c r="AK39" s="139">
        <f t="shared" si="59"/>
        <v>0</v>
      </c>
      <c r="AL39" s="139">
        <f t="shared" si="59"/>
        <v>91.119309079794164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444.61417961884183</v>
      </c>
      <c r="AT39" s="139">
        <f t="shared" si="60"/>
        <v>857.27261159326929</v>
      </c>
      <c r="AU39" s="139">
        <f t="shared" si="60"/>
        <v>0</v>
      </c>
      <c r="AV39" s="139">
        <f t="shared" si="60"/>
        <v>96.11490641170829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471.29658407438455</v>
      </c>
      <c r="BD39" s="139">
        <f t="shared" si="61"/>
        <v>912.02232692292228</v>
      </c>
      <c r="BE39" s="139">
        <f t="shared" si="61"/>
        <v>0</v>
      </c>
      <c r="BF39" s="139">
        <f t="shared" si="61"/>
        <v>101.48140128187568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500.01424401383929</v>
      </c>
      <c r="BN39" s="139">
        <f t="shared" si="62"/>
        <v>970.94862147905508</v>
      </c>
      <c r="BO39" s="139">
        <f t="shared" si="62"/>
        <v>0</v>
      </c>
      <c r="BP39" s="139">
        <f t="shared" si="62"/>
        <v>107.24608537877792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1798.3563941957793</v>
      </c>
      <c r="F41" s="165">
        <f>SUM(F36:F39)</f>
        <v>1768.6093105027217</v>
      </c>
      <c r="G41" s="165">
        <f>SUM(G36:G39)</f>
        <v>1255.6114056832225</v>
      </c>
      <c r="H41" s="165">
        <f>SUM(H36:H39)</f>
        <v>1439.4228896182763</v>
      </c>
      <c r="K41" s="129"/>
      <c r="M41" s="128"/>
      <c r="N41" s="120" t="s">
        <v>195</v>
      </c>
      <c r="O41" s="165">
        <f>SUM(O36:O39)</f>
        <v>1223.7297623870427</v>
      </c>
      <c r="P41" s="165">
        <f>SUM(P36:P39)</f>
        <v>1499.9738707181734</v>
      </c>
      <c r="Q41" s="165">
        <f>SUM(Q36:Q39)</f>
        <v>2018.6964251935485</v>
      </c>
      <c r="R41" s="165">
        <f>SUM(R36:R39)</f>
        <v>1916.809746778438</v>
      </c>
      <c r="U41" s="129"/>
      <c r="W41" s="128"/>
      <c r="X41" s="120" t="s">
        <v>195</v>
      </c>
      <c r="Y41" s="165">
        <f>SUM(Y36:Y39)</f>
        <v>1300.6393615380109</v>
      </c>
      <c r="Z41" s="165">
        <f>SUM(Z36:Z39)</f>
        <v>1591.8678600758205</v>
      </c>
      <c r="AA41" s="165">
        <f>SUM(AA36:AA39)</f>
        <v>2151.1744188097737</v>
      </c>
      <c r="AB41" s="165">
        <f>SUM(AB36:AB39)</f>
        <v>2042.9534489977063</v>
      </c>
      <c r="AE41" s="129"/>
      <c r="AG41" s="128"/>
      <c r="AH41" s="120" t="s">
        <v>195</v>
      </c>
      <c r="AI41" s="165">
        <f>SUM(AI36:AI39)</f>
        <v>1381.7968068988371</v>
      </c>
      <c r="AJ41" s="165">
        <f>SUM(AJ36:AJ39)</f>
        <v>1692.6457751233866</v>
      </c>
      <c r="AK41" s="165">
        <f>SUM(AK36:AK39)</f>
        <v>2292.4918455404659</v>
      </c>
      <c r="AL41" s="165">
        <f>SUM(AL36:AL39)</f>
        <v>2179.6519871102155</v>
      </c>
      <c r="AO41" s="129"/>
      <c r="AQ41" s="128"/>
      <c r="AR41" s="120" t="s">
        <v>195</v>
      </c>
      <c r="AS41" s="165">
        <f>SUM(AS36:AS39)</f>
        <v>1470.1112951140281</v>
      </c>
      <c r="AT41" s="165">
        <f>SUM(AT36:AT39)</f>
        <v>1800.1200073832633</v>
      </c>
      <c r="AU41" s="165">
        <f>SUM(AU36:AU39)</f>
        <v>2445.0411884425785</v>
      </c>
      <c r="AV41" s="165">
        <f>SUM(AV36:AV39)</f>
        <v>2326.279165549754</v>
      </c>
      <c r="AY41" s="129"/>
      <c r="BA41" s="128"/>
      <c r="BB41" s="120" t="s">
        <v>195</v>
      </c>
      <c r="BC41" s="165">
        <f>SUM(BC36:BC39)</f>
        <v>1565.2557205359267</v>
      </c>
      <c r="BD41" s="165">
        <f>SUM(BD36:BD39)</f>
        <v>1915.7852878632298</v>
      </c>
      <c r="BE41" s="165">
        <f>SUM(BE36:BE39)</f>
        <v>2609.0847612996308</v>
      </c>
      <c r="BF41" s="165">
        <f>SUM(BF36:BF39)</f>
        <v>2484.0838743446143</v>
      </c>
      <c r="BI41" s="129"/>
      <c r="BK41" s="128"/>
      <c r="BL41" s="120" t="s">
        <v>195</v>
      </c>
      <c r="BM41" s="165">
        <f>SUM(BM36:BM39)</f>
        <v>1667.7592618622657</v>
      </c>
      <c r="BN41" s="165">
        <f>SUM(BN36:BN39)</f>
        <v>2040.2713069217971</v>
      </c>
      <c r="BO41" s="165">
        <f>SUM(BO36:BO39)</f>
        <v>2785.4930670687231</v>
      </c>
      <c r="BP41" s="165">
        <f>SUM(BP36:BP39)</f>
        <v>2653.9212145132033</v>
      </c>
      <c r="BS41" s="129"/>
    </row>
    <row r="42" spans="3:71" x14ac:dyDescent="0.3">
      <c r="C42" s="128"/>
      <c r="D42" s="120" t="s">
        <v>194</v>
      </c>
      <c r="E42" s="120">
        <f>E40/E41</f>
        <v>1.1399297751082065</v>
      </c>
      <c r="F42" s="120">
        <f>F40/F41</f>
        <v>1.1591027977893511</v>
      </c>
      <c r="G42" s="120">
        <f>G40/G41</f>
        <v>0.83943168661046164</v>
      </c>
      <c r="H42" s="120">
        <f>H40/H41</f>
        <v>0.76975293917538923</v>
      </c>
      <c r="K42" s="129"/>
      <c r="M42" s="128"/>
      <c r="N42" s="120" t="s">
        <v>194</v>
      </c>
      <c r="O42" s="120">
        <f>O40/O41</f>
        <v>1.0852170518199187</v>
      </c>
      <c r="P42" s="120">
        <f>P40/P41</f>
        <v>1.1056564640223963</v>
      </c>
      <c r="Q42" s="120">
        <f>Q40/Q41</f>
        <v>0.95002448526651551</v>
      </c>
      <c r="R42" s="120">
        <f>R40/R41</f>
        <v>0.91554759922660134</v>
      </c>
      <c r="U42" s="129"/>
      <c r="W42" s="128"/>
      <c r="X42" s="120" t="s">
        <v>194</v>
      </c>
      <c r="Y42" s="120">
        <f>Y40/Y41</f>
        <v>1.0210458365580881</v>
      </c>
      <c r="Z42" s="120">
        <f>Z40/Z41</f>
        <v>1.0418300712128521</v>
      </c>
      <c r="AA42" s="120">
        <f>AA40/AA41</f>
        <v>0.89151814724301359</v>
      </c>
      <c r="AB42" s="120">
        <f>AB40/AB41</f>
        <v>0.85901642188574356</v>
      </c>
      <c r="AE42" s="129"/>
      <c r="AG42" s="128"/>
      <c r="AH42" s="120" t="s">
        <v>194</v>
      </c>
      <c r="AI42" s="120">
        <f>AI40/AI41</f>
        <v>1.0878583616104416</v>
      </c>
      <c r="AJ42" s="120">
        <f>AJ40/AJ41</f>
        <v>1.1117160529504397</v>
      </c>
      <c r="AK42" s="120">
        <f>AK40/AK41</f>
        <v>0.94747072093932871</v>
      </c>
      <c r="AL42" s="120">
        <f>AL40/AL41</f>
        <v>0.91279563627678628</v>
      </c>
      <c r="AO42" s="129"/>
      <c r="AQ42" s="128"/>
      <c r="AR42" s="120" t="s">
        <v>194</v>
      </c>
      <c r="AS42" s="120">
        <f>AS40/AS41</f>
        <v>1.0890937013605102</v>
      </c>
      <c r="AT42" s="120">
        <f>AT40/AT41</f>
        <v>1.1145987444248013</v>
      </c>
      <c r="AU42" s="120">
        <f>AU40/AU41</f>
        <v>0.94626496614988009</v>
      </c>
      <c r="AV42" s="120">
        <f>AV40/AV41</f>
        <v>0.91149610013416671</v>
      </c>
      <c r="AY42" s="129"/>
      <c r="BA42" s="128"/>
      <c r="BB42" s="120" t="s">
        <v>194</v>
      </c>
      <c r="BC42" s="120">
        <f>BC40/BC41</f>
        <v>1.0902742549318611</v>
      </c>
      <c r="BD42" s="120">
        <f>BD40/BD41</f>
        <v>1.1173833957039667</v>
      </c>
      <c r="BE42" s="120">
        <f>BE40/BE41</f>
        <v>0.94510492497588594</v>
      </c>
      <c r="BF42" s="120">
        <f>BF40/BF41</f>
        <v>0.91024547316410276</v>
      </c>
      <c r="BI42" s="129"/>
      <c r="BK42" s="128"/>
      <c r="BL42" s="120" t="s">
        <v>194</v>
      </c>
      <c r="BM42" s="120">
        <f>BM40/BM41</f>
        <v>1.1574562782187359</v>
      </c>
      <c r="BN42" s="120">
        <f>BN40/BN41</f>
        <v>1.1878602711239239</v>
      </c>
      <c r="BO42" s="120">
        <f>BO40/BO41</f>
        <v>1.0011219059738863</v>
      </c>
      <c r="BP42" s="120">
        <f>BP40/BP41</f>
        <v>0.96405972110384963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1219.8347094050268</v>
      </c>
      <c r="F47" s="139">
        <f t="shared" ref="F47:H47" si="63">F36*F$42</f>
        <v>0</v>
      </c>
      <c r="G47" s="139">
        <f t="shared" si="63"/>
        <v>475.87639228487592</v>
      </c>
      <c r="H47" s="139">
        <f t="shared" si="63"/>
        <v>317.90840556609191</v>
      </c>
      <c r="I47" s="120">
        <f>I36</f>
        <v>2050</v>
      </c>
      <c r="J47" s="165">
        <f>SUM(E47:H47)</f>
        <v>2013.6195072559947</v>
      </c>
      <c r="K47" s="129">
        <f>I47/J47</f>
        <v>1.0180672131020332</v>
      </c>
      <c r="L47" s="150"/>
      <c r="M47" s="128"/>
      <c r="N47" s="4" t="s">
        <v>11</v>
      </c>
      <c r="O47" s="139">
        <f>O36*O$42</f>
        <v>554.94644694077726</v>
      </c>
      <c r="P47" s="139">
        <f t="shared" ref="P47:R47" si="64">P36*P$42</f>
        <v>0</v>
      </c>
      <c r="Q47" s="139">
        <f t="shared" si="64"/>
        <v>967.96790550406286</v>
      </c>
      <c r="R47" s="139">
        <f t="shared" si="64"/>
        <v>601.04797685425888</v>
      </c>
      <c r="S47" s="120">
        <f>S36</f>
        <v>2186.7465511512801</v>
      </c>
      <c r="T47" s="165">
        <f>SUM(O47:R47)</f>
        <v>2123.9623292990991</v>
      </c>
      <c r="U47" s="129">
        <f>S47/T47</f>
        <v>1.0295599507515274</v>
      </c>
      <c r="W47" s="128"/>
      <c r="X47" s="4" t="s">
        <v>11</v>
      </c>
      <c r="Y47" s="139">
        <f>Y36*Y$42</f>
        <v>559.22628928095014</v>
      </c>
      <c r="Z47" s="139">
        <f t="shared" ref="Z47:AB47" si="65">Z36*Z$42</f>
        <v>0</v>
      </c>
      <c r="AA47" s="139">
        <f t="shared" si="65"/>
        <v>968.60272066091795</v>
      </c>
      <c r="AB47" s="139">
        <f t="shared" si="65"/>
        <v>601.11986261879724</v>
      </c>
      <c r="AC47" s="120">
        <f>AC36</f>
        <v>2333.9408020800124</v>
      </c>
      <c r="AD47" s="165">
        <f>SUM(Y47:AB47)</f>
        <v>2128.9488725606652</v>
      </c>
      <c r="AE47" s="129">
        <f>AC47/AD47</f>
        <v>1.09628785931002</v>
      </c>
      <c r="AG47" s="128"/>
      <c r="AH47" s="4" t="s">
        <v>11</v>
      </c>
      <c r="AI47" s="139">
        <f>AI36*AI$42</f>
        <v>638.11392924447091</v>
      </c>
      <c r="AJ47" s="139">
        <f t="shared" ref="AJ47:AL47" si="66">AJ36*AJ$42</f>
        <v>0</v>
      </c>
      <c r="AK47" s="139">
        <f t="shared" si="66"/>
        <v>1097.9973675504425</v>
      </c>
      <c r="AL47" s="139">
        <f t="shared" si="66"/>
        <v>681.79793337482488</v>
      </c>
      <c r="AM47" s="120">
        <f>AM36</f>
        <v>2492.3840399622668</v>
      </c>
      <c r="AN47" s="165">
        <f>SUM(AI47:AL47)</f>
        <v>2417.9092301697383</v>
      </c>
      <c r="AO47" s="129">
        <f>AM47/AN47</f>
        <v>1.0308013257335142</v>
      </c>
      <c r="BA47" s="128"/>
      <c r="BB47" s="4" t="s">
        <v>11</v>
      </c>
      <c r="BC47" s="139">
        <f>BC36*BC$42</f>
        <v>735.01208084882126</v>
      </c>
      <c r="BD47" s="139">
        <f t="shared" ref="BD47:BF47" si="67">BD36*BD$42</f>
        <v>0</v>
      </c>
      <c r="BE47" s="139">
        <f t="shared" si="67"/>
        <v>1248.2277656690769</v>
      </c>
      <c r="BF47" s="139">
        <f t="shared" si="67"/>
        <v>775.21305968147249</v>
      </c>
      <c r="BG47" s="120">
        <f>BG36</f>
        <v>2846.535435076155</v>
      </c>
      <c r="BH47" s="165">
        <f>SUM(BC47:BF47)</f>
        <v>2758.4529061993708</v>
      </c>
      <c r="BI47" s="129">
        <f>BG47/BH47</f>
        <v>1.0319318588614752</v>
      </c>
      <c r="BK47" s="128"/>
      <c r="BL47" s="4" t="s">
        <v>11</v>
      </c>
      <c r="BM47" s="139">
        <f>BM36*BM$42</f>
        <v>837.07312174066374</v>
      </c>
      <c r="BN47" s="139">
        <f t="shared" ref="BN47:BP47" si="68">BN36*BN$42</f>
        <v>0</v>
      </c>
      <c r="BO47" s="139">
        <f t="shared" si="68"/>
        <v>1412.4968629919317</v>
      </c>
      <c r="BP47" s="139">
        <f t="shared" si="68"/>
        <v>877.35121486521098</v>
      </c>
      <c r="BQ47" s="120">
        <f>BQ36</f>
        <v>3044.1735794193137</v>
      </c>
      <c r="BR47" s="165">
        <f>SUM(BM47:BP47)</f>
        <v>3126.9211995978067</v>
      </c>
      <c r="BS47" s="129">
        <f>BQ47/BR47</f>
        <v>0.97353703054968699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459.72837115241055</v>
      </c>
      <c r="G48" s="139">
        <f t="shared" si="69"/>
        <v>547.03526638996175</v>
      </c>
      <c r="H48" s="139">
        <f t="shared" si="69"/>
        <v>771.0632981222534</v>
      </c>
      <c r="I48" s="120">
        <f>I37</f>
        <v>2050</v>
      </c>
      <c r="J48" s="165">
        <f>SUM(E48:H48)</f>
        <v>1777.8269356646256</v>
      </c>
      <c r="K48" s="129">
        <f>I48/J48</f>
        <v>1.1530931154632467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156.91559090782218</v>
      </c>
      <c r="Q48" s="139">
        <f t="shared" si="70"/>
        <v>823.33593504111684</v>
      </c>
      <c r="R48" s="139">
        <f t="shared" si="70"/>
        <v>1078.6787133236778</v>
      </c>
      <c r="S48" s="120">
        <f>S37</f>
        <v>2186.7465511512801</v>
      </c>
      <c r="T48" s="165">
        <f>SUM(O48:R48)</f>
        <v>2058.9302392726167</v>
      </c>
      <c r="U48" s="129">
        <f>S48/T48</f>
        <v>1.0620789910413957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158.90013700901628</v>
      </c>
      <c r="AA48" s="139">
        <f t="shared" si="71"/>
        <v>824.41625222019161</v>
      </c>
      <c r="AB48" s="139">
        <f t="shared" si="71"/>
        <v>1079.5152809541116</v>
      </c>
      <c r="AC48" s="120">
        <f>AC37</f>
        <v>2333.9408020800124</v>
      </c>
      <c r="AD48" s="165">
        <f>SUM(Y48:AB48)</f>
        <v>2062.8316701833196</v>
      </c>
      <c r="AE48" s="129">
        <f>AC48/AD48</f>
        <v>1.1314257172872471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182.60789639216239</v>
      </c>
      <c r="AK48" s="139">
        <f t="shared" si="72"/>
        <v>934.70592824398045</v>
      </c>
      <c r="AL48" s="139">
        <f t="shared" si="72"/>
        <v>1224.6055813528139</v>
      </c>
      <c r="AM48" s="120">
        <f>AM37</f>
        <v>2492.3840399622668</v>
      </c>
      <c r="AN48" s="165">
        <f>SUM(AI48:AL48)</f>
        <v>2341.9194059889569</v>
      </c>
      <c r="AO48" s="129">
        <f>AM48/AN48</f>
        <v>1.0642484252824964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212.68864264506186</v>
      </c>
      <c r="BE48" s="139">
        <f t="shared" si="73"/>
        <v>1063.4702840596813</v>
      </c>
      <c r="BF48" s="139">
        <f t="shared" si="73"/>
        <v>1393.5400557734815</v>
      </c>
      <c r="BG48" s="120">
        <f>BG37</f>
        <v>2846.535435076155</v>
      </c>
      <c r="BH48" s="165">
        <f>SUM(BC48:BF48)</f>
        <v>2669.6989824782249</v>
      </c>
      <c r="BI48" s="129">
        <f>BG48/BH48</f>
        <v>1.0662383488769871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243.49448568662953</v>
      </c>
      <c r="BO48" s="139">
        <f t="shared" si="74"/>
        <v>1203.9208132427448</v>
      </c>
      <c r="BP48" s="139">
        <f t="shared" si="74"/>
        <v>1577.7956998702334</v>
      </c>
      <c r="BQ48" s="120">
        <f>BQ37</f>
        <v>3044.1735794193137</v>
      </c>
      <c r="BR48" s="165">
        <f>SUM(BM48:BP48)</f>
        <v>3025.2109987996078</v>
      </c>
      <c r="BS48" s="129">
        <f>BQ48/BR48</f>
        <v>1.0062681844761341</v>
      </c>
    </row>
    <row r="49" spans="3:71" x14ac:dyDescent="0.3">
      <c r="C49" s="128"/>
      <c r="D49" s="4" t="s">
        <v>13</v>
      </c>
      <c r="E49" s="139">
        <f t="shared" ref="E49:H49" si="75">E38*E$42</f>
        <v>401.80367239851097</v>
      </c>
      <c r="F49" s="139">
        <f t="shared" si="75"/>
        <v>770.20519216154025</v>
      </c>
      <c r="G49" s="139">
        <f t="shared" si="75"/>
        <v>31.088341325162379</v>
      </c>
      <c r="H49" s="139">
        <f t="shared" si="75"/>
        <v>0</v>
      </c>
      <c r="I49" s="120">
        <f>I38</f>
        <v>1054</v>
      </c>
      <c r="J49" s="165">
        <f>SUM(E49:H49)</f>
        <v>1203.0972058852137</v>
      </c>
      <c r="K49" s="129">
        <f>I49/J49</f>
        <v>0.87607218672284159</v>
      </c>
      <c r="L49" s="150"/>
      <c r="M49" s="128"/>
      <c r="N49" s="4" t="s">
        <v>13</v>
      </c>
      <c r="O49" s="139">
        <f t="shared" ref="O49:R49" si="76">O38*O$42</f>
        <v>365.69149207907003</v>
      </c>
      <c r="P49" s="139">
        <f t="shared" si="76"/>
        <v>710.76682771407673</v>
      </c>
      <c r="Q49" s="139">
        <f t="shared" si="76"/>
        <v>126.5071917086761</v>
      </c>
      <c r="R49" s="139">
        <f t="shared" si="76"/>
        <v>0</v>
      </c>
      <c r="S49" s="120">
        <f>S38</f>
        <v>1112.9834646689119</v>
      </c>
      <c r="T49" s="165">
        <f>SUM(O49:R49)</f>
        <v>1202.9655115018229</v>
      </c>
      <c r="U49" s="129">
        <f>S49/T49</f>
        <v>0.92519981165497056</v>
      </c>
      <c r="W49" s="128"/>
      <c r="X49" s="4" t="s">
        <v>13</v>
      </c>
      <c r="Y49" s="139">
        <f t="shared" ref="Y49:AB49" si="77">Y38*Y$42</f>
        <v>363.27739161735906</v>
      </c>
      <c r="Z49" s="139">
        <f t="shared" si="77"/>
        <v>709.06751379411673</v>
      </c>
      <c r="AA49" s="139">
        <f t="shared" si="77"/>
        <v>124.79205937274646</v>
      </c>
      <c r="AB49" s="139">
        <f t="shared" si="77"/>
        <v>0</v>
      </c>
      <c r="AC49" s="120">
        <f>AC38</f>
        <v>1176.364579366546</v>
      </c>
      <c r="AD49" s="165">
        <f>SUM(Y49:AB49)</f>
        <v>1197.1369647842223</v>
      </c>
      <c r="AE49" s="129">
        <f>AC49/AD49</f>
        <v>0.98264827999741833</v>
      </c>
      <c r="AG49" s="128"/>
      <c r="AH49" s="4" t="s">
        <v>13</v>
      </c>
      <c r="AI49" s="139">
        <f t="shared" ref="AI49:AL49" si="78">AI38*AI$42</f>
        <v>408.37773597206211</v>
      </c>
      <c r="AJ49" s="139">
        <f t="shared" si="78"/>
        <v>802.644202727108</v>
      </c>
      <c r="AK49" s="139">
        <f t="shared" si="78"/>
        <v>139.36560584733476</v>
      </c>
      <c r="AL49" s="139">
        <f t="shared" si="78"/>
        <v>0</v>
      </c>
      <c r="AM49" s="120">
        <f>AM38</f>
        <v>1244.4750082359867</v>
      </c>
      <c r="AN49" s="165">
        <f>SUM(AI49:AL49)</f>
        <v>1350.3875445465048</v>
      </c>
      <c r="AO49" s="129">
        <f>AM49/AN49</f>
        <v>0.92156878465130809</v>
      </c>
      <c r="BA49" s="128"/>
      <c r="BB49" s="4" t="s">
        <v>13</v>
      </c>
      <c r="BC49" s="139">
        <f t="shared" ref="BC49:BF49" si="79">BC38*BC$42</f>
        <v>457.70340158268885</v>
      </c>
      <c r="BD49" s="139">
        <f t="shared" si="79"/>
        <v>908.89942313228687</v>
      </c>
      <c r="BE49" s="139">
        <f t="shared" si="79"/>
        <v>154.16080785505662</v>
      </c>
      <c r="BF49" s="139">
        <f t="shared" si="79"/>
        <v>0</v>
      </c>
      <c r="BG49" s="120">
        <f>BG38</f>
        <v>1396.3384616119097</v>
      </c>
      <c r="BH49" s="165">
        <f>SUM(BC49:BF49)</f>
        <v>1520.7636325700323</v>
      </c>
      <c r="BI49" s="129">
        <f>BG49/BH49</f>
        <v>0.91818243920795972</v>
      </c>
      <c r="BK49" s="128"/>
      <c r="BL49" s="4" t="s">
        <v>13</v>
      </c>
      <c r="BM49" s="139">
        <f t="shared" ref="BM49:BP49" si="80">BM38*BM$42</f>
        <v>514.54068052664707</v>
      </c>
      <c r="BN49" s="139">
        <f t="shared" si="80"/>
        <v>1026.7114493623485</v>
      </c>
      <c r="BO49" s="139">
        <f t="shared" si="80"/>
        <v>172.20045214620993</v>
      </c>
      <c r="BP49" s="139">
        <f t="shared" si="80"/>
        <v>0</v>
      </c>
      <c r="BQ49" s="120">
        <f>BQ38</f>
        <v>1480.8887406556896</v>
      </c>
      <c r="BR49" s="165">
        <f>SUM(BM49:BP49)</f>
        <v>1713.4525820352055</v>
      </c>
      <c r="BS49" s="129">
        <f>BQ49/BR49</f>
        <v>0.86427179612797855</v>
      </c>
    </row>
    <row r="50" spans="3:71" x14ac:dyDescent="0.3">
      <c r="C50" s="128"/>
      <c r="D50" s="4" t="s">
        <v>14</v>
      </c>
      <c r="E50" s="139">
        <f t="shared" ref="E50:H50" si="81">E39*E$42</f>
        <v>428.36161819646219</v>
      </c>
      <c r="F50" s="139">
        <f t="shared" si="81"/>
        <v>820.06643668604897</v>
      </c>
      <c r="G50" s="139">
        <f t="shared" si="81"/>
        <v>0</v>
      </c>
      <c r="H50" s="139">
        <f t="shared" si="81"/>
        <v>19.028296311654781</v>
      </c>
      <c r="I50" s="120">
        <f>I39</f>
        <v>1108</v>
      </c>
      <c r="J50" s="165">
        <f>SUM(E50:H50)</f>
        <v>1267.4563511941658</v>
      </c>
      <c r="K50" s="129">
        <f>I50/J50</f>
        <v>0.87419184018137586</v>
      </c>
      <c r="L50" s="150"/>
      <c r="M50" s="128"/>
      <c r="N50" s="4" t="s">
        <v>14</v>
      </c>
      <c r="O50" s="139">
        <f t="shared" ref="O50:R50" si="82">O39*O$42</f>
        <v>407.37446594210877</v>
      </c>
      <c r="P50" s="139">
        <f t="shared" si="82"/>
        <v>790.7733874023437</v>
      </c>
      <c r="Q50" s="139">
        <f t="shared" si="82"/>
        <v>0</v>
      </c>
      <c r="R50" s="139">
        <f t="shared" si="82"/>
        <v>75.203871659211728</v>
      </c>
      <c r="S50" s="120">
        <f>S39</f>
        <v>1172.7332381057306</v>
      </c>
      <c r="T50" s="165">
        <f>SUM(O50:R50)</f>
        <v>1273.3517250036641</v>
      </c>
      <c r="U50" s="129">
        <f>S50/T50</f>
        <v>0.92098138721440537</v>
      </c>
      <c r="W50" s="128"/>
      <c r="X50" s="4" t="s">
        <v>14</v>
      </c>
      <c r="Y50" s="139">
        <f t="shared" ref="Y50:AB50" si="83">Y39*Y$42</f>
        <v>405.50872406364675</v>
      </c>
      <c r="Z50" s="139">
        <f t="shared" si="83"/>
        <v>790.48815522110965</v>
      </c>
      <c r="AA50" s="139">
        <f t="shared" si="83"/>
        <v>0</v>
      </c>
      <c r="AB50" s="139">
        <f t="shared" si="83"/>
        <v>74.295418264239729</v>
      </c>
      <c r="AC50" s="120">
        <f>AC39</f>
        <v>1242.3889058947407</v>
      </c>
      <c r="AD50" s="165">
        <f>SUM(Y50:AB50)</f>
        <v>1270.2922975489962</v>
      </c>
      <c r="AE50" s="129">
        <f>AC50/AD50</f>
        <v>0.97803388109327705</v>
      </c>
      <c r="AG50" s="128"/>
      <c r="AH50" s="4" t="s">
        <v>14</v>
      </c>
      <c r="AI50" s="139">
        <f t="shared" ref="AI50:AL50" si="84">AI39*AI$42</f>
        <v>456.70754521497577</v>
      </c>
      <c r="AJ50" s="139">
        <f t="shared" si="84"/>
        <v>896.48938104413844</v>
      </c>
      <c r="AK50" s="139">
        <f t="shared" si="84"/>
        <v>0</v>
      </c>
      <c r="AL50" s="139">
        <f t="shared" si="84"/>
        <v>83.173307708591864</v>
      </c>
      <c r="AM50" s="120">
        <f>AM39</f>
        <v>1317.3433265123847</v>
      </c>
      <c r="AN50" s="165">
        <f>SUM(AI50:AL50)</f>
        <v>1436.3702339677061</v>
      </c>
      <c r="AO50" s="129">
        <f>AM50/AN50</f>
        <v>0.9171335463235466</v>
      </c>
      <c r="BA50" s="128"/>
      <c r="BB50" s="4" t="s">
        <v>14</v>
      </c>
      <c r="BC50" s="139">
        <f t="shared" ref="BC50:BF50" si="85">BC39*BC$42</f>
        <v>513.84253205363086</v>
      </c>
      <c r="BD50" s="139">
        <f t="shared" si="85"/>
        <v>1019.0786046149682</v>
      </c>
      <c r="BE50" s="139">
        <f t="shared" si="85"/>
        <v>0</v>
      </c>
      <c r="BF50" s="139">
        <f t="shared" si="85"/>
        <v>92.372986127177114</v>
      </c>
      <c r="BG50" s="120">
        <f>BG39</f>
        <v>1484.8003122791824</v>
      </c>
      <c r="BH50" s="165">
        <f>SUM(BC50:BF50)</f>
        <v>1625.2941227957763</v>
      </c>
      <c r="BI50" s="129">
        <f>BG50/BH50</f>
        <v>0.91355791635121331</v>
      </c>
      <c r="BK50" s="128"/>
      <c r="BL50" s="4" t="s">
        <v>14</v>
      </c>
      <c r="BM50" s="139">
        <f t="shared" ref="BM50:BP50" si="86">BM39*BM$42</f>
        <v>578.7446259326133</v>
      </c>
      <c r="BN50" s="139">
        <f t="shared" si="86"/>
        <v>1153.3512927575105</v>
      </c>
      <c r="BO50" s="139">
        <f t="shared" si="86"/>
        <v>0</v>
      </c>
      <c r="BP50" s="139">
        <f t="shared" si="86"/>
        <v>103.39163115974429</v>
      </c>
      <c r="BQ50" s="120">
        <f>BQ39</f>
        <v>1578.2089508716722</v>
      </c>
      <c r="BR50" s="165">
        <f>SUM(BM50:BP50)</f>
        <v>1835.4875498498679</v>
      </c>
      <c r="BS50" s="129">
        <f>BQ50/BR50</f>
        <v>0.85983092121804927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1054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1658.4558060242425</v>
      </c>
      <c r="Q52" s="165">
        <f>SUM(Q47:Q50)</f>
        <v>1917.811032253856</v>
      </c>
      <c r="R52" s="165">
        <f>SUM(R47:R50)</f>
        <v>1754.9305618371484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1658.4558060242425</v>
      </c>
      <c r="AA52" s="165">
        <f>SUM(AA47:AA50)</f>
        <v>1917.8110322538562</v>
      </c>
      <c r="AB52" s="165">
        <f>SUM(AB47:AB50)</f>
        <v>1754.9305618371486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1881.7414801634088</v>
      </c>
      <c r="AK52" s="165">
        <f>SUM(AK47:AK50)</f>
        <v>2172.0689016417577</v>
      </c>
      <c r="AL52" s="165">
        <f>SUM(AL47:AL50)</f>
        <v>1989.5768224362307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2140.666670392317</v>
      </c>
      <c r="BE52" s="165">
        <f>SUM(BE47:BE50)</f>
        <v>2465.8588575838148</v>
      </c>
      <c r="BF52" s="165">
        <f>SUM(BF47:BF50)</f>
        <v>2261.1261015821315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2788.6181283808864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1</v>
      </c>
      <c r="H53" s="120">
        <f>H51/H52</f>
        <v>1</v>
      </c>
      <c r="K53" s="129"/>
      <c r="M53" s="128"/>
      <c r="N53" s="120" t="s">
        <v>194</v>
      </c>
      <c r="O53" s="120">
        <f>O51/O52</f>
        <v>1</v>
      </c>
      <c r="P53" s="120">
        <f>P51/P52</f>
        <v>1</v>
      </c>
      <c r="Q53" s="120">
        <f>Q51/Q52</f>
        <v>1</v>
      </c>
      <c r="R53" s="120">
        <f>R51/R52</f>
        <v>1.0000000000000002</v>
      </c>
      <c r="U53" s="129"/>
      <c r="W53" s="128"/>
      <c r="X53" s="120" t="s">
        <v>194</v>
      </c>
      <c r="Y53" s="120">
        <f>Y51/Y52</f>
        <v>1</v>
      </c>
      <c r="Z53" s="120">
        <f>Z51/Z52</f>
        <v>1</v>
      </c>
      <c r="AA53" s="120">
        <f>AA51/AA52</f>
        <v>0.99999999999999989</v>
      </c>
      <c r="AB53" s="120">
        <f>AB51/AB52</f>
        <v>1</v>
      </c>
      <c r="AE53" s="129"/>
      <c r="AG53" s="128"/>
      <c r="AH53" s="120" t="s">
        <v>194</v>
      </c>
      <c r="AI53" s="120">
        <f>AI51/AI52</f>
        <v>1</v>
      </c>
      <c r="AJ53" s="120">
        <f>AJ51/AJ52</f>
        <v>1</v>
      </c>
      <c r="AK53" s="120">
        <f>AK51/AK52</f>
        <v>0.99999999999999978</v>
      </c>
      <c r="AL53" s="120">
        <f>AL51/AL52</f>
        <v>1</v>
      </c>
      <c r="AO53" s="129"/>
      <c r="BA53" s="128"/>
      <c r="BB53" s="120" t="s">
        <v>194</v>
      </c>
      <c r="BC53" s="120">
        <f>BC51/BC52</f>
        <v>1</v>
      </c>
      <c r="BD53" s="120">
        <f>BD51/BD52</f>
        <v>1</v>
      </c>
      <c r="BE53" s="120">
        <f>BE51/BE52</f>
        <v>1</v>
      </c>
      <c r="BF53" s="120">
        <f>BF51/BF52</f>
        <v>0.99999999999999978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1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1241.8737230491042</v>
      </c>
      <c r="F58" s="139">
        <f t="shared" ref="F58:H58" si="87">F47*$K47</f>
        <v>0</v>
      </c>
      <c r="G58" s="139">
        <f t="shared" si="87"/>
        <v>484.47415247451352</v>
      </c>
      <c r="H58" s="139">
        <f t="shared" si="87"/>
        <v>323.65212447638208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571.35063658208173</v>
      </c>
      <c r="P58" s="139">
        <f t="shared" ref="P58:R58" si="88">P47*$U47</f>
        <v>0</v>
      </c>
      <c r="Q58" s="139">
        <f t="shared" si="88"/>
        <v>996.58098911982211</v>
      </c>
      <c r="R58" s="139">
        <f t="shared" si="88"/>
        <v>618.81492544937601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657.76868423422252</v>
      </c>
      <c r="AJ58" s="139">
        <f t="shared" ref="AJ58:AL58" si="89">AJ47*$AO47</f>
        <v>0</v>
      </c>
      <c r="AK58" s="139">
        <f t="shared" si="89"/>
        <v>1131.8171421229049</v>
      </c>
      <c r="AL58" s="139">
        <f t="shared" si="89"/>
        <v>702.79821360513972</v>
      </c>
      <c r="AM58" s="120">
        <f>AM47</f>
        <v>2492.3840399622668</v>
      </c>
      <c r="AN58" s="165">
        <f>SUM(AI58:AL58)</f>
        <v>2492.3840399622673</v>
      </c>
      <c r="AO58" s="129">
        <f>AM58/AN58</f>
        <v>0.99999999999999978</v>
      </c>
      <c r="BA58" s="128"/>
      <c r="BB58" s="4" t="s">
        <v>11</v>
      </c>
      <c r="BC58" s="139">
        <f>BC47*$BI47</f>
        <v>758.48238287596507</v>
      </c>
      <c r="BD58" s="139">
        <f t="shared" ref="BD58:BF58" si="90">BD47*$BI47</f>
        <v>0</v>
      </c>
      <c r="BE58" s="139">
        <f t="shared" si="90"/>
        <v>1288.0859985093964</v>
      </c>
      <c r="BF58" s="139">
        <f t="shared" si="90"/>
        <v>799.96705369079359</v>
      </c>
      <c r="BG58" s="120">
        <f>BG47</f>
        <v>2846.535435076155</v>
      </c>
      <c r="BH58" s="165">
        <f>SUM(BC58:BF58)</f>
        <v>2846.5354350761554</v>
      </c>
      <c r="BI58" s="129">
        <f>BG58/BH58</f>
        <v>0.99999999999999989</v>
      </c>
      <c r="BK58" s="128"/>
      <c r="BL58" s="4" t="s">
        <v>11</v>
      </c>
      <c r="BM58" s="139">
        <f>BM47*$BS47</f>
        <v>814.92168129236245</v>
      </c>
      <c r="BN58" s="139">
        <f t="shared" ref="BN58:BP58" si="91">BN47*$BS47</f>
        <v>0</v>
      </c>
      <c r="BO58" s="139">
        <f t="shared" si="91"/>
        <v>1375.1180016579133</v>
      </c>
      <c r="BP58" s="139">
        <f t="shared" si="91"/>
        <v>854.13389646903784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530.10961975897681</v>
      </c>
      <c r="G59" s="139">
        <f t="shared" si="92"/>
        <v>630.78259958986803</v>
      </c>
      <c r="H59" s="139">
        <f t="shared" si="92"/>
        <v>889.10778065115528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166.65675247004418</v>
      </c>
      <c r="Q59" s="139">
        <f t="shared" si="93"/>
        <v>874.44779917659343</v>
      </c>
      <c r="R59" s="139">
        <f t="shared" si="93"/>
        <v>1145.6419995046426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194.34016617950809</v>
      </c>
      <c r="AK59" s="139">
        <f t="shared" si="94"/>
        <v>994.75931223587031</v>
      </c>
      <c r="AL59" s="139">
        <f t="shared" si="94"/>
        <v>1303.2845615468882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226.77678715875831</v>
      </c>
      <c r="BE59" s="139">
        <f t="shared" si="95"/>
        <v>1133.9127997555349</v>
      </c>
      <c r="BF59" s="139">
        <f t="shared" si="95"/>
        <v>1485.8458481618613</v>
      </c>
      <c r="BG59" s="120">
        <f>BG48</f>
        <v>2846.535435076155</v>
      </c>
      <c r="BH59" s="165">
        <f>SUM(BC59:BF59)</f>
        <v>2846.5354350761545</v>
      </c>
      <c r="BI59" s="129">
        <f>BG59/BH59</f>
        <v>1.0000000000000002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245.02075404183472</v>
      </c>
      <c r="BO59" s="139">
        <f t="shared" si="96"/>
        <v>1211.4672109948076</v>
      </c>
      <c r="BP59" s="139">
        <f t="shared" si="96"/>
        <v>1587.6856143826712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352.00902191143177</v>
      </c>
      <c r="F60" s="139">
        <f t="shared" si="97"/>
        <v>674.75534692224699</v>
      </c>
      <c r="G60" s="139">
        <f t="shared" si="97"/>
        <v>27.235631166321088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338.33769959538074</v>
      </c>
      <c r="P60" s="139">
        <f t="shared" si="98"/>
        <v>657.60133513166465</v>
      </c>
      <c r="Q60" s="139">
        <f t="shared" si="98"/>
        <v>117.04442994186638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376.34817381842606</v>
      </c>
      <c r="AJ60" s="139">
        <f t="shared" si="99"/>
        <v>739.69184241463904</v>
      </c>
      <c r="AK60" s="139">
        <f t="shared" si="99"/>
        <v>128.43499200292155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420.25522569897356</v>
      </c>
      <c r="BD60" s="139">
        <f t="shared" si="100"/>
        <v>834.53548932631065</v>
      </c>
      <c r="BE60" s="139">
        <f t="shared" si="100"/>
        <v>141.54774658662549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444.70299813967767</v>
      </c>
      <c r="BN60" s="139">
        <f t="shared" si="101"/>
        <v>887.35774844555704</v>
      </c>
      <c r="BO60" s="139">
        <f t="shared" si="101"/>
        <v>148.82799407045488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374.47023127423722</v>
      </c>
      <c r="F61" s="139">
        <f t="shared" si="102"/>
        <v>716.89538735756094</v>
      </c>
      <c r="G61" s="139">
        <f t="shared" si="102"/>
        <v>0</v>
      </c>
      <c r="H61" s="139">
        <f t="shared" si="102"/>
        <v>16.634381368201979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375.18430075909089</v>
      </c>
      <c r="P61" s="139">
        <f t="shared" si="103"/>
        <v>728.28757130204485</v>
      </c>
      <c r="Q61" s="139">
        <f t="shared" si="103"/>
        <v>0</v>
      </c>
      <c r="R61" s="139">
        <f t="shared" si="103"/>
        <v>69.261366044594922</v>
      </c>
      <c r="S61" s="120">
        <f>S50</f>
        <v>1172.7332381057306</v>
      </c>
      <c r="T61" s="165">
        <f>SUM(O61:R61)</f>
        <v>1172.7332381057308</v>
      </c>
      <c r="U61" s="129">
        <f>S61/T61</f>
        <v>0.99999999999999978</v>
      </c>
      <c r="AG61" s="128"/>
      <c r="AH61" s="4" t="s">
        <v>14</v>
      </c>
      <c r="AI61" s="139">
        <f t="shared" ref="AI61:AL61" si="104">AI50*$AO50</f>
        <v>418.86181057573225</v>
      </c>
      <c r="AJ61" s="139">
        <f t="shared" si="104"/>
        <v>822.20048527841197</v>
      </c>
      <c r="AK61" s="139">
        <f t="shared" si="104"/>
        <v>0</v>
      </c>
      <c r="AL61" s="139">
        <f t="shared" si="104"/>
        <v>76.281030658240425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469.42491291554654</v>
      </c>
      <c r="BD61" s="139">
        <f t="shared" si="105"/>
        <v>930.98732663015232</v>
      </c>
      <c r="BE61" s="139">
        <f t="shared" si="105"/>
        <v>0</v>
      </c>
      <c r="BF61" s="139">
        <f t="shared" si="105"/>
        <v>84.388072733483455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497.6225248656342</v>
      </c>
      <c r="BN61" s="139">
        <f t="shared" si="106"/>
        <v>991.68710453971823</v>
      </c>
      <c r="BO61" s="139">
        <f t="shared" si="106"/>
        <v>0</v>
      </c>
      <c r="BP61" s="139">
        <f t="shared" si="106"/>
        <v>88.899321466319705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1968.3529762347732</v>
      </c>
      <c r="F63" s="165">
        <f>SUM(F58:F61)</f>
        <v>1921.760354038785</v>
      </c>
      <c r="G63" s="165">
        <f>SUM(G58:G61)</f>
        <v>1142.4923832307027</v>
      </c>
      <c r="H63" s="165">
        <f>SUM(H58:H61)</f>
        <v>1229.3942864957394</v>
      </c>
      <c r="K63" s="129"/>
      <c r="M63" s="128"/>
      <c r="N63" s="120" t="s">
        <v>195</v>
      </c>
      <c r="O63" s="165">
        <f>SUM(O58:O61)</f>
        <v>1284.8726369365534</v>
      </c>
      <c r="P63" s="165">
        <f>SUM(P58:P61)</f>
        <v>1552.5456589037537</v>
      </c>
      <c r="Q63" s="165">
        <f>SUM(Q58:Q61)</f>
        <v>1988.0732182382819</v>
      </c>
      <c r="R63" s="165">
        <f>SUM(R58:R61)</f>
        <v>1833.7182909986136</v>
      </c>
      <c r="U63" s="129"/>
      <c r="AG63" s="128"/>
      <c r="AH63" s="120" t="s">
        <v>195</v>
      </c>
      <c r="AI63" s="165">
        <f>SUM(AI58:AI61)</f>
        <v>1452.978668628381</v>
      </c>
      <c r="AJ63" s="165">
        <f>SUM(AJ58:AJ61)</f>
        <v>1756.2324938725592</v>
      </c>
      <c r="AK63" s="165">
        <f>SUM(AK58:AK61)</f>
        <v>2255.0114463616969</v>
      </c>
      <c r="AL63" s="165">
        <f>SUM(AL58:AL61)</f>
        <v>2082.3638058102683</v>
      </c>
      <c r="AO63" s="129"/>
      <c r="BA63" s="128"/>
      <c r="BB63" s="120" t="s">
        <v>195</v>
      </c>
      <c r="BC63" s="165">
        <f>SUM(BC58:BC61)</f>
        <v>1648.1625214904852</v>
      </c>
      <c r="BD63" s="165">
        <f>SUM(BD58:BD61)</f>
        <v>1992.2996031152211</v>
      </c>
      <c r="BE63" s="165">
        <f>SUM(BE58:BE61)</f>
        <v>2563.546544851557</v>
      </c>
      <c r="BF63" s="165">
        <f>SUM(BF58:BF61)</f>
        <v>2370.2009745861387</v>
      </c>
      <c r="BI63" s="129"/>
      <c r="BK63" s="128"/>
      <c r="BL63" s="120" t="s">
        <v>195</v>
      </c>
      <c r="BM63" s="165">
        <f>SUM(BM58:BM61)</f>
        <v>1757.2472042976742</v>
      </c>
      <c r="BN63" s="165">
        <f>SUM(BN58:BN61)</f>
        <v>2124.0656070271102</v>
      </c>
      <c r="BO63" s="165">
        <f>SUM(BO58:BO61)</f>
        <v>2735.4132067231753</v>
      </c>
      <c r="BP63" s="165">
        <f>SUM(BP58:BP61)</f>
        <v>2530.7188323180289</v>
      </c>
      <c r="BS63" s="129"/>
    </row>
    <row r="64" spans="3:71" x14ac:dyDescent="0.3">
      <c r="C64" s="128"/>
      <c r="D64" s="120" t="s">
        <v>194</v>
      </c>
      <c r="E64" s="120">
        <f>E62/E63</f>
        <v>1.0414798690839526</v>
      </c>
      <c r="F64" s="120">
        <f>F62/F63</f>
        <v>1.0667303005245714</v>
      </c>
      <c r="G64" s="120">
        <f>G62/G63</f>
        <v>0.92254444359579291</v>
      </c>
      <c r="H64" s="120">
        <f>H62/H63</f>
        <v>0.90125683206015117</v>
      </c>
      <c r="K64" s="129"/>
      <c r="M64" s="128"/>
      <c r="N64" s="120" t="s">
        <v>194</v>
      </c>
      <c r="O64" s="120">
        <f>O62/O63</f>
        <v>1.0335751317175361</v>
      </c>
      <c r="P64" s="120">
        <f>P62/P63</f>
        <v>1.0682170901146131</v>
      </c>
      <c r="Q64" s="120">
        <f>Q62/Q63</f>
        <v>0.96465814974023523</v>
      </c>
      <c r="R64" s="120">
        <f>R62/R63</f>
        <v>0.95703389689233098</v>
      </c>
      <c r="U64" s="129"/>
      <c r="AG64" s="128"/>
      <c r="AH64" s="120" t="s">
        <v>194</v>
      </c>
      <c r="AI64" s="120">
        <f>AI62/AI63</f>
        <v>1.0345638534738684</v>
      </c>
      <c r="AJ64" s="120">
        <f>AJ62/AJ63</f>
        <v>1.0714649038374739</v>
      </c>
      <c r="AK64" s="120">
        <f>AK62/AK63</f>
        <v>0.96321857041845105</v>
      </c>
      <c r="AL64" s="120">
        <f>AL62/AL63</f>
        <v>0.95544151165365976</v>
      </c>
      <c r="AO64" s="129"/>
      <c r="BA64" s="128"/>
      <c r="BB64" s="120" t="s">
        <v>194</v>
      </c>
      <c r="BC64" s="120">
        <f>BC62/BC63</f>
        <v>1.0354306642902225</v>
      </c>
      <c r="BD64" s="120">
        <f>BD62/BD63</f>
        <v>1.0744702589134207</v>
      </c>
      <c r="BE64" s="120">
        <f>BE62/BE63</f>
        <v>0.96189353867440752</v>
      </c>
      <c r="BF64" s="120">
        <f>BF62/BF63</f>
        <v>0.95398074923876308</v>
      </c>
      <c r="BI64" s="129"/>
      <c r="BK64" s="128"/>
      <c r="BL64" s="120" t="s">
        <v>194</v>
      </c>
      <c r="BM64" s="120">
        <f>BM62/BM63</f>
        <v>1.0985127325733537</v>
      </c>
      <c r="BN64" s="120">
        <f>BN62/BN63</f>
        <v>1.1409992326925125</v>
      </c>
      <c r="BO64" s="120">
        <f>BO62/BO63</f>
        <v>1.0194504148502839</v>
      </c>
      <c r="BP64" s="120">
        <f>BP62/BP63</f>
        <v>1.0109928109049073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1293.3864824999819</v>
      </c>
      <c r="F69" s="139">
        <f t="shared" ref="F69:H69" si="107">F58*F$64</f>
        <v>0</v>
      </c>
      <c r="G69" s="139">
        <f t="shared" si="107"/>
        <v>446.94893743114341</v>
      </c>
      <c r="H69" s="139">
        <f t="shared" si="107"/>
        <v>291.69368839512185</v>
      </c>
      <c r="I69" s="120">
        <f>I58</f>
        <v>2050</v>
      </c>
      <c r="J69" s="165">
        <f>SUM(E69:H69)</f>
        <v>2032.0291083262471</v>
      </c>
      <c r="K69" s="129">
        <f>I69/J69</f>
        <v>1.0088438160654871</v>
      </c>
      <c r="M69" s="128"/>
      <c r="N69" s="4" t="s">
        <v>11</v>
      </c>
      <c r="O69" s="139">
        <f>O58*O$64</f>
        <v>590.53380946222319</v>
      </c>
      <c r="P69" s="139">
        <f t="shared" ref="P69:R69" si="108">P58*P$64</f>
        <v>0</v>
      </c>
      <c r="Q69" s="139">
        <f t="shared" si="108"/>
        <v>961.35997303062106</v>
      </c>
      <c r="R69" s="139">
        <f t="shared" si="108"/>
        <v>592.22685955795362</v>
      </c>
      <c r="S69" s="120">
        <f>S58</f>
        <v>2186.7465511512801</v>
      </c>
      <c r="T69" s="165">
        <f>SUM(O69:R69)</f>
        <v>2144.1206420507979</v>
      </c>
      <c r="U69" s="129">
        <f>S69/T69</f>
        <v>1.0198803687929199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565.48399399645962</v>
      </c>
      <c r="G70" s="139">
        <f t="shared" si="109"/>
        <v>581.9249823685426</v>
      </c>
      <c r="H70" s="139">
        <f t="shared" si="109"/>
        <v>801.31446174969199</v>
      </c>
      <c r="I70" s="120">
        <f>I59</f>
        <v>2050</v>
      </c>
      <c r="J70" s="165">
        <f>SUM(E70:H70)</f>
        <v>1948.7234381146941</v>
      </c>
      <c r="K70" s="129">
        <f>I70/J70</f>
        <v>1.0519707208855078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178.02559117150196</v>
      </c>
      <c r="Q70" s="139">
        <f t="shared" si="110"/>
        <v>843.54319599811345</v>
      </c>
      <c r="R70" s="139">
        <f t="shared" si="110"/>
        <v>1096.4182272294499</v>
      </c>
      <c r="S70" s="120">
        <f>S59</f>
        <v>2186.7465511512801</v>
      </c>
      <c r="T70" s="165">
        <f>SUM(O70:R70)</f>
        <v>2117.9870143990656</v>
      </c>
      <c r="U70" s="129">
        <f>S70/T70</f>
        <v>1.0324645695581489</v>
      </c>
    </row>
    <row r="71" spans="3:21" x14ac:dyDescent="0.3">
      <c r="C71" s="128"/>
      <c r="D71" s="4" t="s">
        <v>13</v>
      </c>
      <c r="E71" s="139">
        <f t="shared" ref="E71:H71" si="111">E60*E$64</f>
        <v>366.61031005668815</v>
      </c>
      <c r="F71" s="139">
        <f t="shared" si="111"/>
        <v>719.78197400292993</v>
      </c>
      <c r="G71" s="139">
        <f t="shared" si="111"/>
        <v>25.126080200313925</v>
      </c>
      <c r="H71" s="139">
        <f t="shared" si="111"/>
        <v>0</v>
      </c>
      <c r="I71" s="120">
        <f>I60</f>
        <v>1054</v>
      </c>
      <c r="J71" s="165">
        <f>SUM(E71:H71)</f>
        <v>1111.518364259932</v>
      </c>
      <c r="K71" s="129">
        <f>I71/J71</f>
        <v>0.94825243908747403</v>
      </c>
      <c r="M71" s="128"/>
      <c r="N71" s="4" t="s">
        <v>13</v>
      </c>
      <c r="O71" s="139">
        <f t="shared" ref="O71:R71" si="112">O60*O$64</f>
        <v>349.69743242430383</v>
      </c>
      <c r="P71" s="139">
        <f t="shared" si="112"/>
        <v>702.4609846698313</v>
      </c>
      <c r="Q71" s="139">
        <f t="shared" si="112"/>
        <v>112.90786322512142</v>
      </c>
      <c r="R71" s="139">
        <f t="shared" si="112"/>
        <v>0</v>
      </c>
      <c r="S71" s="120">
        <f>S60</f>
        <v>1112.9834646689119</v>
      </c>
      <c r="T71" s="165">
        <f>SUM(O71:R71)</f>
        <v>1165.0662803192565</v>
      </c>
      <c r="U71" s="129">
        <f>S71/T71</f>
        <v>0.95529626380048294</v>
      </c>
    </row>
    <row r="72" spans="3:21" x14ac:dyDescent="0.3">
      <c r="C72" s="128"/>
      <c r="D72" s="4" t="s">
        <v>14</v>
      </c>
      <c r="E72" s="139">
        <f t="shared" ref="E72:H72" si="113">E61*E$64</f>
        <v>390.00320744333004</v>
      </c>
      <c r="F72" s="139">
        <f t="shared" si="113"/>
        <v>764.73403200061</v>
      </c>
      <c r="G72" s="139">
        <f t="shared" si="113"/>
        <v>0</v>
      </c>
      <c r="H72" s="139">
        <f t="shared" si="113"/>
        <v>14.991849855186118</v>
      </c>
      <c r="I72" s="120">
        <f>I61</f>
        <v>1108</v>
      </c>
      <c r="J72" s="165">
        <f>SUM(E72:H72)</f>
        <v>1169.7290892991261</v>
      </c>
      <c r="K72" s="129">
        <f>I72/J72</f>
        <v>0.94722787535692321</v>
      </c>
      <c r="M72" s="128"/>
      <c r="N72" s="4" t="s">
        <v>14</v>
      </c>
      <c r="O72" s="139">
        <f t="shared" ref="O72:R72" si="114">O61*O$64</f>
        <v>387.78116307542905</v>
      </c>
      <c r="P72" s="139">
        <f t="shared" si="114"/>
        <v>777.96923018290909</v>
      </c>
      <c r="Q72" s="139">
        <f t="shared" si="114"/>
        <v>0</v>
      </c>
      <c r="R72" s="139">
        <f t="shared" si="114"/>
        <v>66.285475049744846</v>
      </c>
      <c r="S72" s="120">
        <f>S61</f>
        <v>1172.7332381057306</v>
      </c>
      <c r="T72" s="165">
        <f>SUM(O72:R72)</f>
        <v>1232.0358683080831</v>
      </c>
      <c r="U72" s="129">
        <f>S72/T72</f>
        <v>0.95186614957583093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2049.9999999999995</v>
      </c>
      <c r="G74" s="165">
        <f>SUM(G69:G72)</f>
        <v>1054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1658.4558060242423</v>
      </c>
      <c r="Q74" s="165">
        <f>SUM(Q69:Q72)</f>
        <v>1917.811032253856</v>
      </c>
      <c r="R74" s="165">
        <f>SUM(R69:R72)</f>
        <v>1754.9305618371486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1.0000000000000002</v>
      </c>
      <c r="G75" s="120">
        <f>G73/G74</f>
        <v>1</v>
      </c>
      <c r="H75" s="120">
        <f>H73/H74</f>
        <v>1</v>
      </c>
      <c r="K75" s="129"/>
      <c r="M75" s="128"/>
      <c r="N75" s="120" t="s">
        <v>194</v>
      </c>
      <c r="O75" s="120">
        <f>O73/O74</f>
        <v>1</v>
      </c>
      <c r="P75" s="120">
        <f>P73/P74</f>
        <v>1.0000000000000002</v>
      </c>
      <c r="Q75" s="120">
        <f>Q73/Q74</f>
        <v>1</v>
      </c>
      <c r="R75" s="120">
        <f>R73/R74</f>
        <v>1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1304.8249546527991</v>
      </c>
      <c r="F80" s="139">
        <f t="shared" ref="F80:H80" si="115">F69*$K69</f>
        <v>0</v>
      </c>
      <c r="G80" s="139">
        <f t="shared" si="115"/>
        <v>450.90167162444936</v>
      </c>
      <c r="H80" s="139">
        <f t="shared" si="115"/>
        <v>294.27337372275184</v>
      </c>
      <c r="I80" s="120">
        <f>I69</f>
        <v>2050</v>
      </c>
      <c r="J80" s="165">
        <f>SUM(E80:H80)</f>
        <v>2050.0000000000005</v>
      </c>
      <c r="K80" s="129">
        <f>I80/J80</f>
        <v>0.99999999999999978</v>
      </c>
      <c r="M80" s="128"/>
      <c r="N80" s="4" t="s">
        <v>11</v>
      </c>
      <c r="O80" s="139">
        <f>O69*$U69</f>
        <v>602.27383937902005</v>
      </c>
      <c r="P80" s="139">
        <f t="shared" ref="P80:R80" si="116">P69*$U69</f>
        <v>0</v>
      </c>
      <c r="Q80" s="139">
        <f t="shared" si="116"/>
        <v>980.47216383722127</v>
      </c>
      <c r="R80" s="139">
        <f t="shared" si="116"/>
        <v>604.00054793503853</v>
      </c>
      <c r="S80" s="120">
        <f>S69</f>
        <v>2186.7465511512801</v>
      </c>
      <c r="T80" s="165">
        <f>SUM(O80:R80)</f>
        <v>2186.7465511512796</v>
      </c>
      <c r="U80" s="129">
        <f>S80/T80</f>
        <v>1.0000000000000002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594.87260481367184</v>
      </c>
      <c r="G81" s="139">
        <f t="shared" si="117"/>
        <v>612.16804320352219</v>
      </c>
      <c r="H81" s="139">
        <f t="shared" si="117"/>
        <v>842.9593519828062</v>
      </c>
      <c r="I81" s="120">
        <f>I70</f>
        <v>2050</v>
      </c>
      <c r="J81" s="165">
        <f>SUM(E81:H81)</f>
        <v>2050.0000000000005</v>
      </c>
      <c r="K81" s="129">
        <f>I81/J81</f>
        <v>0.99999999999999978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183.80511535921977</v>
      </c>
      <c r="Q81" s="139">
        <f t="shared" si="118"/>
        <v>870.92846275989746</v>
      </c>
      <c r="R81" s="139">
        <f t="shared" si="118"/>
        <v>1132.0129730321628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347.63912070586963</v>
      </c>
      <c r="F82" s="139">
        <f t="shared" si="119"/>
        <v>682.53501245947518</v>
      </c>
      <c r="G82" s="139">
        <f t="shared" si="119"/>
        <v>23.825866834655169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334.06465065555932</v>
      </c>
      <c r="P82" s="139">
        <f t="shared" si="120"/>
        <v>671.05835412069814</v>
      </c>
      <c r="Q82" s="139">
        <f t="shared" si="120"/>
        <v>107.86045989265443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369.42190956893091</v>
      </c>
      <c r="F83" s="139">
        <f t="shared" si="121"/>
        <v>724.37739234507114</v>
      </c>
      <c r="G83" s="139">
        <f t="shared" si="121"/>
        <v>0</v>
      </c>
      <c r="H83" s="139">
        <f t="shared" si="121"/>
        <v>14.200698085997944</v>
      </c>
      <c r="I83" s="120">
        <f>I72</f>
        <v>1108</v>
      </c>
      <c r="J83" s="165">
        <f>SUM(E83:H83)</f>
        <v>1108.0000000000002</v>
      </c>
      <c r="K83" s="129">
        <f>I83/J83</f>
        <v>0.99999999999999978</v>
      </c>
      <c r="M83" s="128"/>
      <c r="N83" s="4" t="s">
        <v>14</v>
      </c>
      <c r="O83" s="139">
        <f t="shared" ref="O83:R83" si="122">O72*$U72</f>
        <v>369.11576257464606</v>
      </c>
      <c r="P83" s="139">
        <f t="shared" si="122"/>
        <v>740.52257562267903</v>
      </c>
      <c r="Q83" s="139">
        <f t="shared" si="122"/>
        <v>0</v>
      </c>
      <c r="R83" s="139">
        <f t="shared" si="122"/>
        <v>63.094899908405438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2021.8859849275996</v>
      </c>
      <c r="F85" s="165">
        <f>SUM(F80:F83)</f>
        <v>2001.7850096182183</v>
      </c>
      <c r="G85" s="165">
        <f>SUM(G80:G83)</f>
        <v>1086.8955816626267</v>
      </c>
      <c r="H85" s="165">
        <f>SUM(H80:H83)</f>
        <v>1151.4334237915562</v>
      </c>
      <c r="K85" s="129"/>
      <c r="M85" s="128"/>
      <c r="N85" s="120" t="s">
        <v>195</v>
      </c>
      <c r="O85" s="165">
        <f>SUM(O80:O83)</f>
        <v>1305.4542526092255</v>
      </c>
      <c r="P85" s="165">
        <f>SUM(P80:P83)</f>
        <v>1595.3860451025971</v>
      </c>
      <c r="Q85" s="165">
        <f>SUM(Q80:Q83)</f>
        <v>1959.2610864897733</v>
      </c>
      <c r="R85" s="165">
        <f>SUM(R80:R83)</f>
        <v>1799.1084208756067</v>
      </c>
      <c r="U85" s="129"/>
    </row>
    <row r="86" spans="3:21" x14ac:dyDescent="0.3">
      <c r="C86" s="128"/>
      <c r="D86" s="120" t="s">
        <v>194</v>
      </c>
      <c r="E86" s="120">
        <f>E84/E85</f>
        <v>1.0139048469013485</v>
      </c>
      <c r="F86" s="120">
        <f>F84/F85</f>
        <v>1.0240859983215567</v>
      </c>
      <c r="G86" s="120">
        <f>G84/G85</f>
        <v>0.96973436803165003</v>
      </c>
      <c r="H86" s="120">
        <f>H84/H85</f>
        <v>0.9622788231658812</v>
      </c>
      <c r="K86" s="129"/>
      <c r="M86" s="128"/>
      <c r="N86" s="120" t="s">
        <v>194</v>
      </c>
      <c r="O86" s="120">
        <f>O84/O85</f>
        <v>1.0172799255949745</v>
      </c>
      <c r="P86" s="120">
        <f>P84/P85</f>
        <v>1.0395326016015074</v>
      </c>
      <c r="Q86" s="120">
        <f>Q84/Q85</f>
        <v>0.97884403741709602</v>
      </c>
      <c r="R86" s="120">
        <f>R84/R85</f>
        <v>0.97544458214644048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1322.9683458803054</v>
      </c>
      <c r="F91" s="139">
        <f t="shared" ref="F91:H91" si="123">F80*F$86</f>
        <v>0</v>
      </c>
      <c r="G91" s="139">
        <f t="shared" si="123"/>
        <v>437.25484757714997</v>
      </c>
      <c r="H91" s="139">
        <f t="shared" si="123"/>
        <v>283.17303575498318</v>
      </c>
      <c r="I91" s="120">
        <f>I80</f>
        <v>2050</v>
      </c>
      <c r="J91" s="165">
        <f>SUM(E91:H91)</f>
        <v>2043.3962292124386</v>
      </c>
      <c r="K91" s="129">
        <f>I91/J91</f>
        <v>1.003231762246183</v>
      </c>
      <c r="M91" s="128"/>
      <c r="N91" s="4" t="s">
        <v>11</v>
      </c>
      <c r="O91" s="139">
        <f>O80*O$86</f>
        <v>612.6810865112891</v>
      </c>
      <c r="P91" s="139">
        <f t="shared" ref="P91:R91" si="124">P80*P$86</f>
        <v>0</v>
      </c>
      <c r="Q91" s="139">
        <f t="shared" si="124"/>
        <v>959.7293314255021</v>
      </c>
      <c r="R91" s="139">
        <f t="shared" si="124"/>
        <v>589.1690620967147</v>
      </c>
      <c r="S91" s="120">
        <f>S80</f>
        <v>2186.7465511512801</v>
      </c>
      <c r="T91" s="165">
        <f>SUM(O91:R91)</f>
        <v>2161.5794800335061</v>
      </c>
      <c r="U91" s="129">
        <f>S91/T91</f>
        <v>1.0116429080449005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609.20070537475397</v>
      </c>
      <c r="G92" s="139">
        <f t="shared" si="125"/>
        <v>593.64039050513941</v>
      </c>
      <c r="H92" s="139">
        <f t="shared" si="125"/>
        <v>811.1619332026886</v>
      </c>
      <c r="I92" s="120">
        <f>I81</f>
        <v>2050</v>
      </c>
      <c r="J92" s="165">
        <f>SUM(E92:H92)</f>
        <v>2014.0030290825821</v>
      </c>
      <c r="K92" s="129">
        <f>I92/J92</f>
        <v>1.0178733449739721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191.0714097570349</v>
      </c>
      <c r="Q92" s="139">
        <f t="shared" si="126"/>
        <v>852.50313278936301</v>
      </c>
      <c r="R92" s="139">
        <f t="shared" si="126"/>
        <v>1104.2159214637079</v>
      </c>
      <c r="S92" s="120">
        <f>S81</f>
        <v>2186.7465511512801</v>
      </c>
      <c r="T92" s="165">
        <f>SUM(O92:R92)</f>
        <v>2147.790464010106</v>
      </c>
      <c r="U92" s="129">
        <f>S92/T92</f>
        <v>1.0181377503038354</v>
      </c>
    </row>
    <row r="93" spans="3:21" x14ac:dyDescent="0.3">
      <c r="C93" s="128"/>
      <c r="D93" s="4" t="s">
        <v>13</v>
      </c>
      <c r="E93" s="139">
        <f t="shared" ref="E93:H93" si="127">E82*E$86</f>
        <v>352.47298945620417</v>
      </c>
      <c r="F93" s="139">
        <f t="shared" si="127"/>
        <v>698.97454962397774</v>
      </c>
      <c r="G93" s="139">
        <f t="shared" si="127"/>
        <v>23.104761917710579</v>
      </c>
      <c r="H93" s="139">
        <f t="shared" si="127"/>
        <v>0</v>
      </c>
      <c r="I93" s="120">
        <f>I82</f>
        <v>1054</v>
      </c>
      <c r="J93" s="165">
        <f>SUM(E93:H93)</f>
        <v>1074.5523009978926</v>
      </c>
      <c r="K93" s="129">
        <f>I93/J93</f>
        <v>0.98087361501268333</v>
      </c>
      <c r="M93" s="128"/>
      <c r="N93" s="4" t="s">
        <v>13</v>
      </c>
      <c r="O93" s="139">
        <f t="shared" ref="O93:R93" si="128">O82*O$86</f>
        <v>339.83726296279855</v>
      </c>
      <c r="P93" s="139">
        <f t="shared" si="128"/>
        <v>697.58703668551493</v>
      </c>
      <c r="Q93" s="139">
        <f t="shared" si="128"/>
        <v>105.57856803899062</v>
      </c>
      <c r="R93" s="139">
        <f t="shared" si="128"/>
        <v>0</v>
      </c>
      <c r="S93" s="120">
        <f>S82</f>
        <v>1112.9834646689119</v>
      </c>
      <c r="T93" s="165">
        <f>SUM(O93:R93)</f>
        <v>1143.0028676873042</v>
      </c>
      <c r="U93" s="129">
        <f>S93/T93</f>
        <v>0.97373637121389556</v>
      </c>
    </row>
    <row r="94" spans="3:21" x14ac:dyDescent="0.3">
      <c r="C94" s="128"/>
      <c r="D94" s="4" t="s">
        <v>14</v>
      </c>
      <c r="E94" s="139">
        <f t="shared" ref="E94:H94" si="129">E83*E$86</f>
        <v>374.55866466349073</v>
      </c>
      <c r="F94" s="139">
        <f t="shared" si="129"/>
        <v>741.82474500126807</v>
      </c>
      <c r="G94" s="139">
        <f t="shared" si="129"/>
        <v>0</v>
      </c>
      <c r="H94" s="139">
        <f t="shared" si="129"/>
        <v>13.665031042328083</v>
      </c>
      <c r="I94" s="120">
        <f>I83</f>
        <v>1108</v>
      </c>
      <c r="J94" s="165">
        <f>SUM(E94:H94)</f>
        <v>1130.0484407070869</v>
      </c>
      <c r="K94" s="129">
        <f>I94/J94</f>
        <v>0.98048894196669045</v>
      </c>
      <c r="M94" s="128"/>
      <c r="N94" s="4" t="s">
        <v>14</v>
      </c>
      <c r="O94" s="139">
        <f t="shared" ref="O94:R94" si="130">O83*O$86</f>
        <v>375.4940554878682</v>
      </c>
      <c r="P94" s="139">
        <f t="shared" si="130"/>
        <v>769.79735958169249</v>
      </c>
      <c r="Q94" s="139">
        <f t="shared" si="130"/>
        <v>0</v>
      </c>
      <c r="R94" s="139">
        <f t="shared" si="130"/>
        <v>61.545578276726026</v>
      </c>
      <c r="S94" s="120">
        <f>S83</f>
        <v>1172.7332381057306</v>
      </c>
      <c r="T94" s="165">
        <f>SUM(O94:R94)</f>
        <v>1206.8369933462866</v>
      </c>
      <c r="U94" s="129">
        <f>S94/T94</f>
        <v>0.97174120827536614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2050.0000000000005</v>
      </c>
      <c r="F96" s="165">
        <f>SUM(F91:F94)</f>
        <v>2050</v>
      </c>
      <c r="G96" s="165">
        <f>SUM(G91:G94)</f>
        <v>1054</v>
      </c>
      <c r="H96" s="165">
        <f>SUM(H91:H94)</f>
        <v>1107.9999999999998</v>
      </c>
      <c r="K96" s="129"/>
      <c r="M96" s="128"/>
      <c r="N96" s="120" t="s">
        <v>195</v>
      </c>
      <c r="O96" s="165">
        <f>SUM(O91:O94)</f>
        <v>1328.0124049619558</v>
      </c>
      <c r="P96" s="165">
        <f>SUM(P91:P94)</f>
        <v>1658.4558060242423</v>
      </c>
      <c r="Q96" s="165">
        <f>SUM(Q91:Q94)</f>
        <v>1917.8110322538557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0.99999999999999978</v>
      </c>
      <c r="F97" s="120">
        <f>F95/F96</f>
        <v>1</v>
      </c>
      <c r="G97" s="120">
        <f>G95/G96</f>
        <v>1</v>
      </c>
      <c r="H97" s="120">
        <f>H95/H96</f>
        <v>1.0000000000000002</v>
      </c>
      <c r="K97" s="129"/>
      <c r="M97" s="128"/>
      <c r="N97" s="120" t="s">
        <v>194</v>
      </c>
      <c r="O97" s="120">
        <f>O95/O96</f>
        <v>1.0000000000000002</v>
      </c>
      <c r="P97" s="120">
        <f>P95/P96</f>
        <v>1.0000000000000002</v>
      </c>
      <c r="Q97" s="120">
        <f>Q95/Q96</f>
        <v>1.0000000000000002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1327.2438650334166</v>
      </c>
      <c r="F102" s="139">
        <f t="shared" ref="F102:H102" si="131">F91*$K91</f>
        <v>0</v>
      </c>
      <c r="G102" s="139">
        <f t="shared" si="131"/>
        <v>438.66795128551036</v>
      </c>
      <c r="H102" s="139">
        <f t="shared" si="131"/>
        <v>284.08818368107319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619.81447606238976</v>
      </c>
      <c r="P102" s="139">
        <f t="shared" ref="P102:R102" si="132">P91*$U91</f>
        <v>0</v>
      </c>
      <c r="Q102" s="139">
        <f t="shared" si="132"/>
        <v>970.90337177928313</v>
      </c>
      <c r="R102" s="139">
        <f t="shared" si="132"/>
        <v>596.02870330960707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620.08915974030413</v>
      </c>
      <c r="G103" s="139">
        <f t="shared" si="133"/>
        <v>604.25072999512122</v>
      </c>
      <c r="H103" s="139">
        <f t="shared" si="133"/>
        <v>825.66011026457431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194.53701527740981</v>
      </c>
      <c r="Q103" s="139">
        <f t="shared" si="134"/>
        <v>867.96562174513383</v>
      </c>
      <c r="R103" s="139">
        <f t="shared" si="134"/>
        <v>1124.2439141287362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345.73145536223439</v>
      </c>
      <c r="F104" s="139">
        <f t="shared" si="135"/>
        <v>685.60569329153327</v>
      </c>
      <c r="G104" s="139">
        <f t="shared" si="135"/>
        <v>22.662851346232152</v>
      </c>
      <c r="H104" s="139">
        <f t="shared" si="135"/>
        <v>0</v>
      </c>
      <c r="I104" s="120">
        <f>I93</f>
        <v>1054</v>
      </c>
      <c r="J104" s="165">
        <f>SUM(E104:H104)</f>
        <v>1053.9999999999998</v>
      </c>
      <c r="K104" s="129">
        <f>I104/J104</f>
        <v>1.0000000000000002</v>
      </c>
      <c r="M104" s="128"/>
      <c r="N104" s="4" t="s">
        <v>13</v>
      </c>
      <c r="O104" s="139">
        <f t="shared" ref="O104:R104" si="136">O93*$U93</f>
        <v>330.91190324065786</v>
      </c>
      <c r="P104" s="139">
        <f t="shared" si="136"/>
        <v>679.26586970800793</v>
      </c>
      <c r="Q104" s="139">
        <f t="shared" si="136"/>
        <v>102.8056917202461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367.25062882036241</v>
      </c>
      <c r="F105" s="139">
        <f t="shared" si="137"/>
        <v>727.35095935100333</v>
      </c>
      <c r="G105" s="139">
        <f t="shared" si="137"/>
        <v>0</v>
      </c>
      <c r="H105" s="139">
        <f t="shared" si="137"/>
        <v>13.398411828634243</v>
      </c>
      <c r="I105" s="120">
        <f>I94</f>
        <v>1108</v>
      </c>
      <c r="J105" s="165">
        <f>SUM(E105:H105)</f>
        <v>1107.9999999999998</v>
      </c>
      <c r="K105" s="129">
        <f>I105/J105</f>
        <v>1.0000000000000002</v>
      </c>
      <c r="M105" s="128"/>
      <c r="N105" s="4" t="s">
        <v>14</v>
      </c>
      <c r="O105" s="139">
        <f t="shared" ref="O105:R105" si="138">O94*$U94</f>
        <v>364.88304717999841</v>
      </c>
      <c r="P105" s="139">
        <f t="shared" si="138"/>
        <v>748.04381632710033</v>
      </c>
      <c r="Q105" s="139">
        <f t="shared" si="138"/>
        <v>0</v>
      </c>
      <c r="R105" s="139">
        <f t="shared" si="138"/>
        <v>59.806374598631876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2040.2259492160133</v>
      </c>
      <c r="F107" s="165">
        <f>SUM(F102:F105)</f>
        <v>2033.0458123828407</v>
      </c>
      <c r="G107" s="165">
        <f>SUM(G102:G105)</f>
        <v>1065.5815326268637</v>
      </c>
      <c r="H107" s="165">
        <f>SUM(H102:H105)</f>
        <v>1123.1467057742816</v>
      </c>
      <c r="K107" s="129"/>
      <c r="M107" s="128"/>
      <c r="N107" s="120" t="s">
        <v>195</v>
      </c>
      <c r="O107" s="165">
        <f>SUM(O102:O105)</f>
        <v>1315.609426483046</v>
      </c>
      <c r="P107" s="165">
        <f>SUM(P102:P105)</f>
        <v>1621.846701312518</v>
      </c>
      <c r="Q107" s="165">
        <f>SUM(Q102:Q105)</f>
        <v>1941.6746852446631</v>
      </c>
      <c r="R107" s="165">
        <f>SUM(R102:R105)</f>
        <v>1780.0789920369753</v>
      </c>
      <c r="U107" s="129"/>
    </row>
    <row r="108" spans="3:21" x14ac:dyDescent="0.3">
      <c r="C108" s="128"/>
      <c r="D108" s="120" t="s">
        <v>194</v>
      </c>
      <c r="E108" s="120">
        <f>E106/E107</f>
        <v>1.0047906707527872</v>
      </c>
      <c r="F108" s="120">
        <f>F106/F107</f>
        <v>1.0083393042664828</v>
      </c>
      <c r="G108" s="120">
        <f>G106/G107</f>
        <v>0.98913125624623677</v>
      </c>
      <c r="H108" s="120">
        <f>H106/H107</f>
        <v>0.98651404514084406</v>
      </c>
      <c r="K108" s="129"/>
      <c r="M108" s="128"/>
      <c r="N108" s="120" t="s">
        <v>194</v>
      </c>
      <c r="O108" s="120">
        <f>O106/O107</f>
        <v>1.0094275536715074</v>
      </c>
      <c r="P108" s="120">
        <f>P106/P107</f>
        <v>1.0225724815311446</v>
      </c>
      <c r="Q108" s="120">
        <f>Q106/Q107</f>
        <v>0.98770975736968003</v>
      </c>
      <c r="R108" s="120">
        <f>R106/R107</f>
        <v>0.98587229537996579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1333.6022533994483</v>
      </c>
      <c r="F113" s="139">
        <f t="shared" ref="F113:H113" si="139">F102*F$108</f>
        <v>0</v>
      </c>
      <c r="G113" s="139">
        <f t="shared" si="139"/>
        <v>433.90018172999987</v>
      </c>
      <c r="H113" s="139">
        <f t="shared" si="139"/>
        <v>280.25698325993062</v>
      </c>
      <c r="I113" s="120">
        <f>I102</f>
        <v>2050</v>
      </c>
      <c r="J113" s="165">
        <f>SUM(E113:H113)</f>
        <v>2047.7594183893789</v>
      </c>
      <c r="K113" s="129">
        <f>I113/J113</f>
        <v>1.0010941625224625</v>
      </c>
      <c r="M113" s="128"/>
      <c r="N113" s="4" t="s">
        <v>11</v>
      </c>
      <c r="O113" s="139">
        <f>O102*O$108</f>
        <v>625.65781030184519</v>
      </c>
      <c r="P113" s="139">
        <f t="shared" ref="P113:R113" si="140">P102*P$108</f>
        <v>0</v>
      </c>
      <c r="Q113" s="139">
        <f t="shared" si="140"/>
        <v>958.97073376951994</v>
      </c>
      <c r="R113" s="139">
        <f t="shared" si="140"/>
        <v>587.60818584418689</v>
      </c>
      <c r="S113" s="120">
        <f>S102</f>
        <v>2186.7465511512801</v>
      </c>
      <c r="T113" s="165">
        <f>SUM(O113:R113)</f>
        <v>2172.2367299155521</v>
      </c>
      <c r="U113" s="129">
        <f>S113/T113</f>
        <v>1.0066796684891208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625.26027191572621</v>
      </c>
      <c r="G114" s="139">
        <f t="shared" si="141"/>
        <v>597.68328364777983</v>
      </c>
      <c r="H114" s="139">
        <f t="shared" si="141"/>
        <v>814.52529528854052</v>
      </c>
      <c r="I114" s="120">
        <f>I103</f>
        <v>2050</v>
      </c>
      <c r="J114" s="165">
        <f>SUM(E114:H114)</f>
        <v>2037.4688508520464</v>
      </c>
      <c r="K114" s="129">
        <f>I114/J114</f>
        <v>1.0061503512766408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198.92819846188311</v>
      </c>
      <c r="Q114" s="139">
        <f t="shared" si="142"/>
        <v>857.29811365910962</v>
      </c>
      <c r="R114" s="139">
        <f t="shared" si="142"/>
        <v>1108.3609281890542</v>
      </c>
      <c r="S114" s="120">
        <f>S103</f>
        <v>2186.7465511512801</v>
      </c>
      <c r="T114" s="165">
        <f>SUM(O114:R114)</f>
        <v>2164.587240310047</v>
      </c>
      <c r="U114" s="129">
        <f>S114/T114</f>
        <v>1.0102371992352959</v>
      </c>
    </row>
    <row r="115" spans="3:71" x14ac:dyDescent="0.3">
      <c r="C115" s="128"/>
      <c r="D115" s="4" t="s">
        <v>13</v>
      </c>
      <c r="E115" s="139">
        <f t="shared" ref="E115:H115" si="143">E104*E$108</f>
        <v>347.38774093375679</v>
      </c>
      <c r="F115" s="139">
        <f t="shared" si="143"/>
        <v>691.3231677747242</v>
      </c>
      <c r="G115" s="139">
        <f t="shared" si="143"/>
        <v>22.416534622220325</v>
      </c>
      <c r="H115" s="139">
        <f t="shared" si="143"/>
        <v>0</v>
      </c>
      <c r="I115" s="120">
        <f>I104</f>
        <v>1054</v>
      </c>
      <c r="J115" s="165">
        <f>SUM(E115:H115)</f>
        <v>1061.1274433307012</v>
      </c>
      <c r="K115" s="129">
        <f>I115/J115</f>
        <v>0.99328314108215943</v>
      </c>
      <c r="M115" s="128"/>
      <c r="N115" s="4" t="s">
        <v>13</v>
      </c>
      <c r="O115" s="139">
        <f t="shared" ref="O115:R115" si="144">O104*O$108</f>
        <v>334.0315929689998</v>
      </c>
      <c r="P115" s="139">
        <f t="shared" si="144"/>
        <v>694.59858600672874</v>
      </c>
      <c r="Q115" s="139">
        <f t="shared" si="144"/>
        <v>101.5421848252264</v>
      </c>
      <c r="R115" s="139">
        <f t="shared" si="144"/>
        <v>0</v>
      </c>
      <c r="S115" s="120">
        <f>S104</f>
        <v>1112.9834646689119</v>
      </c>
      <c r="T115" s="165">
        <f>SUM(O115:R115)</f>
        <v>1130.1723638009548</v>
      </c>
      <c r="U115" s="129">
        <f>S115/T115</f>
        <v>0.98479090474816267</v>
      </c>
    </row>
    <row r="116" spans="3:71" x14ac:dyDescent="0.3">
      <c r="C116" s="128"/>
      <c r="D116" s="4" t="s">
        <v>14</v>
      </c>
      <c r="E116" s="139">
        <f t="shared" ref="E116:H116" si="145">E105*E$108</f>
        <v>369.01000566679483</v>
      </c>
      <c r="F116" s="139">
        <f t="shared" si="145"/>
        <v>733.41656030954948</v>
      </c>
      <c r="G116" s="139">
        <f t="shared" si="145"/>
        <v>0</v>
      </c>
      <c r="H116" s="139">
        <f t="shared" si="145"/>
        <v>13.217721451528901</v>
      </c>
      <c r="I116" s="120">
        <f>I105</f>
        <v>1108</v>
      </c>
      <c r="J116" s="165">
        <f>SUM(E116:H116)</f>
        <v>1115.6442874278732</v>
      </c>
      <c r="K116" s="129">
        <f>I116/J116</f>
        <v>0.99314809611449073</v>
      </c>
      <c r="M116" s="128"/>
      <c r="N116" s="4" t="s">
        <v>14</v>
      </c>
      <c r="O116" s="139">
        <f t="shared" ref="O116:R116" si="146">O105*O$108</f>
        <v>368.32300169111102</v>
      </c>
      <c r="P116" s="139">
        <f t="shared" si="146"/>
        <v>764.9290215556307</v>
      </c>
      <c r="Q116" s="139">
        <f t="shared" si="146"/>
        <v>0</v>
      </c>
      <c r="R116" s="139">
        <f t="shared" si="146"/>
        <v>58.961447803907291</v>
      </c>
      <c r="S116" s="120">
        <f>S105</f>
        <v>1172.7332381057306</v>
      </c>
      <c r="T116" s="165">
        <f>SUM(O116:R116)</f>
        <v>1192.2134710506491</v>
      </c>
      <c r="U116" s="129">
        <f>S116/T116</f>
        <v>0.98366044888944981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1328.012404961956</v>
      </c>
      <c r="P118" s="165">
        <f>SUM(P113:P116)</f>
        <v>1658.4558060242425</v>
      </c>
      <c r="Q118" s="165">
        <f>SUM(Q113:Q116)</f>
        <v>1917.811032253856</v>
      </c>
      <c r="R118" s="165">
        <f>SUM(R113:R116)</f>
        <v>1754.9305618371484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1</v>
      </c>
      <c r="H119" s="120">
        <f>H117/H118</f>
        <v>1</v>
      </c>
      <c r="K119" s="129"/>
      <c r="M119" s="128"/>
      <c r="N119" s="120" t="s">
        <v>194</v>
      </c>
      <c r="O119" s="120">
        <f>O117/O118</f>
        <v>1</v>
      </c>
      <c r="P119" s="120">
        <f>P117/P118</f>
        <v>1</v>
      </c>
      <c r="Q119" s="120">
        <f>Q117/Q118</f>
        <v>1</v>
      </c>
      <c r="R119" s="120">
        <f>R117/R118</f>
        <v>1.0000000000000002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1333.6022533994483</v>
      </c>
      <c r="F122" s="159">
        <f t="shared" si="148"/>
        <v>0</v>
      </c>
      <c r="G122" s="159">
        <f t="shared" si="148"/>
        <v>433.90018172999987</v>
      </c>
      <c r="H122" s="158">
        <f t="shared" si="148"/>
        <v>280.25698325993062</v>
      </c>
      <c r="N122" s="150"/>
      <c r="O122" s="160" t="str">
        <f>N36</f>
        <v>A</v>
      </c>
      <c r="P122" s="159">
        <f>O113</f>
        <v>625.65781030184519</v>
      </c>
      <c r="Q122" s="159">
        <f t="shared" ref="Q122:S122" si="149">P113</f>
        <v>0</v>
      </c>
      <c r="R122" s="159">
        <f t="shared" si="149"/>
        <v>958.97073376951994</v>
      </c>
      <c r="S122" s="159">
        <f t="shared" si="149"/>
        <v>587.60818584418689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559.22628928095014</v>
      </c>
      <c r="AA122" s="159">
        <f t="shared" ref="AA122:AC122" si="150">Z47</f>
        <v>0</v>
      </c>
      <c r="AB122" s="159">
        <f t="shared" si="150"/>
        <v>968.60272066091795</v>
      </c>
      <c r="AC122" s="159">
        <f t="shared" si="150"/>
        <v>601.11986261879724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657.76868423422252</v>
      </c>
      <c r="AK122" s="159">
        <f t="shared" ref="AK122:AM122" si="151">AJ58</f>
        <v>0</v>
      </c>
      <c r="AL122" s="159">
        <f t="shared" si="151"/>
        <v>1131.8171421229049</v>
      </c>
      <c r="AM122" s="159">
        <f t="shared" si="151"/>
        <v>702.79821360513972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628.70029536907464</v>
      </c>
      <c r="AU122" s="159">
        <f t="shared" si="147"/>
        <v>0</v>
      </c>
      <c r="AV122" s="159">
        <f t="shared" si="147"/>
        <v>1236.8635819862088</v>
      </c>
      <c r="AW122" s="158">
        <f t="shared" si="147"/>
        <v>797.37528744062251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758.48238287596507</v>
      </c>
      <c r="BE122" s="159">
        <f t="shared" ref="BE122:BG122" si="152">BD58</f>
        <v>0</v>
      </c>
      <c r="BF122" s="159">
        <f t="shared" si="152"/>
        <v>1288.0859985093964</v>
      </c>
      <c r="BG122" s="159">
        <f t="shared" si="152"/>
        <v>799.96705369079359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814.92168129236245</v>
      </c>
      <c r="BO122" s="159">
        <f t="shared" ref="BO122:BQ122" si="153">BN58</f>
        <v>0</v>
      </c>
      <c r="BP122" s="159">
        <f t="shared" si="153"/>
        <v>1375.1180016579133</v>
      </c>
      <c r="BQ122" s="159">
        <f t="shared" si="153"/>
        <v>854.13389646903784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625.26027191572621</v>
      </c>
      <c r="G123" s="159">
        <f t="shared" si="148"/>
        <v>597.68328364777983</v>
      </c>
      <c r="H123" s="158">
        <f t="shared" si="148"/>
        <v>814.52529528854052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198.92819846188311</v>
      </c>
      <c r="R123" s="159">
        <f t="shared" si="154"/>
        <v>857.29811365910962</v>
      </c>
      <c r="S123" s="159">
        <f t="shared" si="154"/>
        <v>1108.3609281890542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158.90013700901628</v>
      </c>
      <c r="AB123" s="159">
        <f t="shared" si="155"/>
        <v>824.41625222019161</v>
      </c>
      <c r="AC123" s="159">
        <f t="shared" si="155"/>
        <v>1079.5152809541116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194.34016617950809</v>
      </c>
      <c r="AL123" s="159">
        <f t="shared" si="156"/>
        <v>994.75931223587031</v>
      </c>
      <c r="AM123" s="159">
        <f t="shared" si="156"/>
        <v>1303.2845615468882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176.7960567070447</v>
      </c>
      <c r="AV123" s="159">
        <f t="shared" si="147"/>
        <v>1053.3541363914387</v>
      </c>
      <c r="AW123" s="158">
        <f t="shared" si="147"/>
        <v>1432.788971697423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226.77678715875831</v>
      </c>
      <c r="BF123" s="159">
        <f t="shared" si="157"/>
        <v>1133.9127997555349</v>
      </c>
      <c r="BG123" s="159">
        <f t="shared" si="157"/>
        <v>1485.8458481618613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245.02075404183472</v>
      </c>
      <c r="BP123" s="159">
        <f t="shared" si="158"/>
        <v>1211.4672109948076</v>
      </c>
      <c r="BQ123" s="159">
        <f t="shared" si="158"/>
        <v>1587.6856143826712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347.38774093375679</v>
      </c>
      <c r="F124" s="159">
        <f t="shared" si="148"/>
        <v>691.3231677747242</v>
      </c>
      <c r="G124" s="159">
        <f t="shared" si="148"/>
        <v>22.416534622220325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334.0315929689998</v>
      </c>
      <c r="Q124" s="159">
        <f t="shared" si="159"/>
        <v>694.59858600672874</v>
      </c>
      <c r="R124" s="159">
        <f t="shared" si="159"/>
        <v>101.5421848252264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363.27739161735906</v>
      </c>
      <c r="AA124" s="159">
        <f t="shared" si="160"/>
        <v>709.06751379411673</v>
      </c>
      <c r="AB124" s="159">
        <f t="shared" si="160"/>
        <v>124.79205937274646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376.34817381842606</v>
      </c>
      <c r="AK124" s="159">
        <f t="shared" si="161"/>
        <v>739.69184241463904</v>
      </c>
      <c r="AL124" s="159">
        <f t="shared" si="161"/>
        <v>128.43499200292155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396.79682012611175</v>
      </c>
      <c r="AU124" s="159">
        <f t="shared" si="147"/>
        <v>766.0513390829492</v>
      </c>
      <c r="AV124" s="159">
        <f t="shared" si="147"/>
        <v>154.82347006493075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420.25522569897356</v>
      </c>
      <c r="BE124" s="159">
        <f t="shared" si="162"/>
        <v>834.53548932631065</v>
      </c>
      <c r="BF124" s="159">
        <f t="shared" si="162"/>
        <v>141.54774658662549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444.70299813967767</v>
      </c>
      <c r="BO124" s="159">
        <f t="shared" si="163"/>
        <v>887.35774844555704</v>
      </c>
      <c r="BP124" s="159">
        <f t="shared" si="163"/>
        <v>148.82799407045488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369.01000566679483</v>
      </c>
      <c r="F125" s="154">
        <f t="shared" si="148"/>
        <v>733.41656030954948</v>
      </c>
      <c r="G125" s="154">
        <f t="shared" si="148"/>
        <v>0</v>
      </c>
      <c r="H125" s="153">
        <f t="shared" si="148"/>
        <v>13.217721451528901</v>
      </c>
      <c r="N125" s="152"/>
      <c r="O125" s="155" t="str">
        <f>N39</f>
        <v>D</v>
      </c>
      <c r="P125" s="159">
        <f t="shared" ref="P125:S125" si="164">O116</f>
        <v>368.32300169111102</v>
      </c>
      <c r="Q125" s="159">
        <f t="shared" si="164"/>
        <v>764.9290215556307</v>
      </c>
      <c r="R125" s="159">
        <f t="shared" si="164"/>
        <v>0</v>
      </c>
      <c r="S125" s="159">
        <f t="shared" si="164"/>
        <v>58.961447803907291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405.50872406364675</v>
      </c>
      <c r="AA125" s="159">
        <f t="shared" si="165"/>
        <v>790.48815522110965</v>
      </c>
      <c r="AB125" s="159">
        <f t="shared" si="165"/>
        <v>0</v>
      </c>
      <c r="AC125" s="159">
        <f t="shared" si="165"/>
        <v>74.295418264239729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418.86181057573225</v>
      </c>
      <c r="AK125" s="159">
        <f t="shared" si="166"/>
        <v>822.20048527841197</v>
      </c>
      <c r="AL125" s="159">
        <f t="shared" si="166"/>
        <v>0</v>
      </c>
      <c r="AM125" s="159">
        <f t="shared" si="166"/>
        <v>76.281030658240425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444.61417961884183</v>
      </c>
      <c r="AU125" s="154">
        <f t="shared" si="147"/>
        <v>857.27261159326929</v>
      </c>
      <c r="AV125" s="154">
        <f t="shared" si="147"/>
        <v>0</v>
      </c>
      <c r="AW125" s="153">
        <f t="shared" si="147"/>
        <v>96.11490641170829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469.42491291554654</v>
      </c>
      <c r="BE125" s="159">
        <f t="shared" si="167"/>
        <v>930.98732663015232</v>
      </c>
      <c r="BF125" s="159">
        <f t="shared" si="167"/>
        <v>0</v>
      </c>
      <c r="BG125" s="159">
        <f t="shared" si="167"/>
        <v>84.388072733483455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497.6225248656342</v>
      </c>
      <c r="BO125" s="159">
        <f t="shared" si="168"/>
        <v>991.68710453971823</v>
      </c>
      <c r="BP125" s="159">
        <f t="shared" si="168"/>
        <v>0</v>
      </c>
      <c r="BQ125" s="159">
        <f t="shared" si="168"/>
        <v>88.899321466319705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1.1518528925709162E-85</v>
      </c>
      <c r="F134" s="130" t="e">
        <f t="shared" si="169"/>
        <v>#DIV/0!</v>
      </c>
      <c r="G134" s="148">
        <f t="shared" si="169"/>
        <v>433.90018172999987</v>
      </c>
      <c r="H134" s="148">
        <f t="shared" si="169"/>
        <v>280.25698325993062</v>
      </c>
      <c r="N134" s="130" t="s">
        <v>11</v>
      </c>
      <c r="O134" s="130">
        <f t="shared" ref="O134:R137" si="170">O129*P122</f>
        <v>5.4039032756486198E-86</v>
      </c>
      <c r="P134" s="130" t="e">
        <f t="shared" si="170"/>
        <v>#DIV/0!</v>
      </c>
      <c r="Q134" s="148">
        <f t="shared" si="170"/>
        <v>958.97073376951994</v>
      </c>
      <c r="R134" s="148">
        <f t="shared" si="170"/>
        <v>587.60818584418689</v>
      </c>
      <c r="W134" s="130" t="s">
        <v>11</v>
      </c>
      <c r="X134" s="130">
        <f t="shared" ref="X134:AA137" si="171">X129*Z122</f>
        <v>4.8301239538849512E-86</v>
      </c>
      <c r="Y134" s="130" t="e">
        <f t="shared" si="171"/>
        <v>#DIV/0!</v>
      </c>
      <c r="Z134" s="148">
        <f t="shared" si="171"/>
        <v>968.60272066091795</v>
      </c>
      <c r="AA134" s="148">
        <f t="shared" si="171"/>
        <v>601.11986261879724</v>
      </c>
      <c r="AG134" s="130" t="s">
        <v>11</v>
      </c>
      <c r="AH134" s="130">
        <f t="shared" ref="AH134:AK137" si="172">AH129*AJ122</f>
        <v>5.6812498602671323E-86</v>
      </c>
      <c r="AI134" s="130" t="e">
        <f t="shared" si="172"/>
        <v>#DIV/0!</v>
      </c>
      <c r="AJ134" s="148">
        <f t="shared" si="172"/>
        <v>1131.8171421229049</v>
      </c>
      <c r="AK134" s="148">
        <f t="shared" si="172"/>
        <v>702.79821360513972</v>
      </c>
      <c r="AQ134" s="130" t="s">
        <v>11</v>
      </c>
      <c r="AR134" s="130">
        <f t="shared" ref="AR134:AU137" si="173">AR129*AT122</f>
        <v>5.4301816897436687E-86</v>
      </c>
      <c r="AS134" s="130" t="e">
        <f t="shared" si="173"/>
        <v>#DIV/0!</v>
      </c>
      <c r="AT134" s="148">
        <f t="shared" si="173"/>
        <v>1236.8635819862088</v>
      </c>
      <c r="AU134" s="148">
        <f t="shared" si="173"/>
        <v>797.37528744062251</v>
      </c>
      <c r="BA134" s="130" t="s">
        <v>11</v>
      </c>
      <c r="BB134" s="130">
        <f t="shared" ref="BB134:BE137" si="174">BB129*BD122</f>
        <v>6.5511296524337668E-86</v>
      </c>
      <c r="BC134" s="130" t="e">
        <f t="shared" si="174"/>
        <v>#DIV/0!</v>
      </c>
      <c r="BD134" s="148">
        <f t="shared" si="174"/>
        <v>1288.0859985093964</v>
      </c>
      <c r="BE134" s="148">
        <f t="shared" si="174"/>
        <v>799.96705369079359</v>
      </c>
      <c r="BK134" s="130" t="s">
        <v>11</v>
      </c>
      <c r="BL134" s="130">
        <f t="shared" ref="BL134:BO137" si="175">BL129*BN122</f>
        <v>7.0386046021039993E-86</v>
      </c>
      <c r="BM134" s="130" t="e">
        <f t="shared" si="175"/>
        <v>#DIV/0!</v>
      </c>
      <c r="BN134" s="148">
        <f t="shared" si="175"/>
        <v>1375.1180016579133</v>
      </c>
      <c r="BO134" s="148">
        <f t="shared" si="175"/>
        <v>854.13389646903784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5.4004696751219873E-86</v>
      </c>
      <c r="G135" s="148">
        <f t="shared" si="169"/>
        <v>597.68328364777983</v>
      </c>
      <c r="H135" s="148">
        <f t="shared" si="169"/>
        <v>814.52529528854052</v>
      </c>
      <c r="N135" s="130" t="s">
        <v>12</v>
      </c>
      <c r="O135" s="130" t="e">
        <f t="shared" si="170"/>
        <v>#DIV/0!</v>
      </c>
      <c r="P135" s="130">
        <f t="shared" si="170"/>
        <v>1.7181736175696846E-86</v>
      </c>
      <c r="Q135" s="148">
        <f t="shared" si="170"/>
        <v>857.29811365910962</v>
      </c>
      <c r="R135" s="148">
        <f t="shared" si="170"/>
        <v>1108.3609281890542</v>
      </c>
      <c r="W135" s="130" t="s">
        <v>12</v>
      </c>
      <c r="X135" s="130" t="e">
        <f t="shared" si="171"/>
        <v>#DIV/0!</v>
      </c>
      <c r="Y135" s="130">
        <f t="shared" si="171"/>
        <v>1.3724450598159586E-86</v>
      </c>
      <c r="Z135" s="148">
        <f t="shared" si="171"/>
        <v>824.41625222019161</v>
      </c>
      <c r="AA135" s="148">
        <f t="shared" si="171"/>
        <v>1079.5152809541116</v>
      </c>
      <c r="AG135" s="130" t="s">
        <v>12</v>
      </c>
      <c r="AH135" s="130" t="e">
        <f t="shared" si="172"/>
        <v>#DIV/0!</v>
      </c>
      <c r="AI135" s="130">
        <f t="shared" si="172"/>
        <v>1.678546073133619E-86</v>
      </c>
      <c r="AJ135" s="148">
        <f t="shared" si="172"/>
        <v>994.75931223587031</v>
      </c>
      <c r="AK135" s="148">
        <f t="shared" si="172"/>
        <v>1303.2845615468882</v>
      </c>
      <c r="AQ135" s="130" t="s">
        <v>12</v>
      </c>
      <c r="AR135" s="130" t="e">
        <f t="shared" si="173"/>
        <v>#DIV/0!</v>
      </c>
      <c r="AS135" s="130">
        <f t="shared" si="173"/>
        <v>1.5270148861404543E-86</v>
      </c>
      <c r="AT135" s="148">
        <f t="shared" si="173"/>
        <v>1053.3541363914387</v>
      </c>
      <c r="AU135" s="148">
        <f t="shared" si="173"/>
        <v>1432.788971697423</v>
      </c>
      <c r="BA135" s="130" t="s">
        <v>12</v>
      </c>
      <c r="BB135" s="130" t="e">
        <f t="shared" si="174"/>
        <v>#DIV/0!</v>
      </c>
      <c r="BC135" s="130">
        <f t="shared" si="174"/>
        <v>1.9587061853780069E-86</v>
      </c>
      <c r="BD135" s="148">
        <f t="shared" si="174"/>
        <v>1133.9127997555349</v>
      </c>
      <c r="BE135" s="148">
        <f t="shared" si="174"/>
        <v>1485.8458481618613</v>
      </c>
      <c r="BK135" s="130" t="s">
        <v>12</v>
      </c>
      <c r="BL135" s="130" t="e">
        <f t="shared" si="175"/>
        <v>#DIV/0!</v>
      </c>
      <c r="BM135" s="130">
        <f t="shared" si="175"/>
        <v>2.1162821490708731E-86</v>
      </c>
      <c r="BN135" s="148">
        <f t="shared" si="175"/>
        <v>1211.4672109948076</v>
      </c>
      <c r="BO135" s="148">
        <f t="shared" si="175"/>
        <v>1587.6856143826712</v>
      </c>
    </row>
    <row r="136" spans="4:67" x14ac:dyDescent="0.3">
      <c r="D136" s="130" t="s">
        <v>13</v>
      </c>
      <c r="E136" s="148">
        <f t="shared" si="169"/>
        <v>347.38774093375679</v>
      </c>
      <c r="F136" s="148">
        <f t="shared" si="169"/>
        <v>691.3231677747242</v>
      </c>
      <c r="G136" s="130">
        <f t="shared" si="169"/>
        <v>1.9361507661075202E-87</v>
      </c>
      <c r="H136" s="130" t="e">
        <f t="shared" si="169"/>
        <v>#DIV/0!</v>
      </c>
      <c r="N136" s="130" t="s">
        <v>13</v>
      </c>
      <c r="O136" s="148">
        <f t="shared" si="170"/>
        <v>334.0315929689998</v>
      </c>
      <c r="P136" s="148">
        <f t="shared" si="170"/>
        <v>694.59858600672874</v>
      </c>
      <c r="Q136" s="130">
        <f t="shared" si="170"/>
        <v>8.7703555547213504E-87</v>
      </c>
      <c r="R136" s="130" t="e">
        <f t="shared" si="170"/>
        <v>#DIV/0!</v>
      </c>
      <c r="W136" s="130" t="s">
        <v>13</v>
      </c>
      <c r="X136" s="148">
        <f t="shared" si="171"/>
        <v>363.27739161735906</v>
      </c>
      <c r="Y136" s="148">
        <f t="shared" si="171"/>
        <v>709.06751379411673</v>
      </c>
      <c r="Z136" s="130">
        <f t="shared" si="171"/>
        <v>1.0778483179071614E-86</v>
      </c>
      <c r="AA136" s="130" t="e">
        <f t="shared" si="171"/>
        <v>#DIV/0!</v>
      </c>
      <c r="AG136" s="130" t="s">
        <v>13</v>
      </c>
      <c r="AH136" s="148">
        <f t="shared" si="172"/>
        <v>376.34817381842606</v>
      </c>
      <c r="AI136" s="148">
        <f t="shared" si="172"/>
        <v>739.69184241463904</v>
      </c>
      <c r="AJ136" s="130">
        <f t="shared" si="172"/>
        <v>1.1093128904722716E-86</v>
      </c>
      <c r="AK136" s="130" t="e">
        <f t="shared" si="172"/>
        <v>#DIV/0!</v>
      </c>
      <c r="AQ136" s="130" t="s">
        <v>13</v>
      </c>
      <c r="AR136" s="148">
        <f t="shared" si="173"/>
        <v>396.79682012611175</v>
      </c>
      <c r="AS136" s="148">
        <f t="shared" si="173"/>
        <v>766.0513390829492</v>
      </c>
      <c r="AT136" s="130">
        <f t="shared" si="173"/>
        <v>1.3372342568975965E-86</v>
      </c>
      <c r="AU136" s="130" t="e">
        <f t="shared" si="173"/>
        <v>#DIV/0!</v>
      </c>
      <c r="BA136" s="130" t="s">
        <v>13</v>
      </c>
      <c r="BB136" s="148">
        <f t="shared" si="174"/>
        <v>420.25522569897356</v>
      </c>
      <c r="BC136" s="148">
        <f t="shared" si="174"/>
        <v>834.53548932631065</v>
      </c>
      <c r="BD136" s="130">
        <f t="shared" si="174"/>
        <v>1.2225697799107143E-86</v>
      </c>
      <c r="BE136" s="130" t="e">
        <f t="shared" si="174"/>
        <v>#DIV/0!</v>
      </c>
      <c r="BK136" s="130" t="s">
        <v>13</v>
      </c>
      <c r="BL136" s="148">
        <f t="shared" si="175"/>
        <v>444.70299813967767</v>
      </c>
      <c r="BM136" s="148">
        <f t="shared" si="175"/>
        <v>887.35774844555704</v>
      </c>
      <c r="BN136" s="130">
        <f t="shared" si="175"/>
        <v>1.2854504034362449E-86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369.01000566679483</v>
      </c>
      <c r="F137" s="148">
        <f t="shared" si="169"/>
        <v>733.41656030954948</v>
      </c>
      <c r="G137" s="130" t="e">
        <f t="shared" si="169"/>
        <v>#DIV/0!</v>
      </c>
      <c r="H137" s="130">
        <f t="shared" si="169"/>
        <v>1.1416350451066591E-87</v>
      </c>
      <c r="N137" s="130" t="s">
        <v>14</v>
      </c>
      <c r="O137" s="148">
        <f t="shared" si="170"/>
        <v>368.32300169111102</v>
      </c>
      <c r="P137" s="148">
        <f t="shared" si="170"/>
        <v>764.9290215556307</v>
      </c>
      <c r="Q137" s="130" t="e">
        <f t="shared" si="170"/>
        <v>#DIV/0!</v>
      </c>
      <c r="R137" s="130">
        <f t="shared" si="170"/>
        <v>5.0925914402123793E-87</v>
      </c>
      <c r="W137" s="130" t="s">
        <v>14</v>
      </c>
      <c r="X137" s="148">
        <f t="shared" si="171"/>
        <v>405.50872406364675</v>
      </c>
      <c r="Y137" s="148">
        <f t="shared" si="171"/>
        <v>790.48815522110965</v>
      </c>
      <c r="Z137" s="130" t="e">
        <f t="shared" si="171"/>
        <v>#DIV/0!</v>
      </c>
      <c r="AA137" s="130">
        <f t="shared" si="171"/>
        <v>6.4170101853298212E-87</v>
      </c>
      <c r="AG137" s="130" t="s">
        <v>14</v>
      </c>
      <c r="AH137" s="148">
        <f t="shared" si="172"/>
        <v>418.86181057573225</v>
      </c>
      <c r="AI137" s="148">
        <f t="shared" si="172"/>
        <v>822.20048527841197</v>
      </c>
      <c r="AJ137" s="130" t="e">
        <f t="shared" si="172"/>
        <v>#DIV/0!</v>
      </c>
      <c r="AK137" s="130">
        <f t="shared" si="172"/>
        <v>6.5885105988694881E-87</v>
      </c>
      <c r="AQ137" s="130" t="s">
        <v>14</v>
      </c>
      <c r="AR137" s="148">
        <f t="shared" si="173"/>
        <v>444.61417961884183</v>
      </c>
      <c r="AS137" s="148">
        <f t="shared" si="173"/>
        <v>857.27261159326929</v>
      </c>
      <c r="AT137" s="130" t="e">
        <f t="shared" si="173"/>
        <v>#DIV/0!</v>
      </c>
      <c r="AU137" s="130">
        <f t="shared" si="173"/>
        <v>8.3015931239843606E-87</v>
      </c>
      <c r="BA137" s="130" t="s">
        <v>14</v>
      </c>
      <c r="BB137" s="148">
        <f t="shared" si="174"/>
        <v>469.42491291554654</v>
      </c>
      <c r="BC137" s="148">
        <f t="shared" si="174"/>
        <v>930.98732663015232</v>
      </c>
      <c r="BD137" s="130" t="e">
        <f t="shared" si="174"/>
        <v>#DIV/0!</v>
      </c>
      <c r="BE137" s="130">
        <f t="shared" si="174"/>
        <v>7.2887283617563806E-87</v>
      </c>
      <c r="BK137" s="130" t="s">
        <v>14</v>
      </c>
      <c r="BL137" s="148">
        <f t="shared" si="175"/>
        <v>497.6225248656342</v>
      </c>
      <c r="BM137" s="148">
        <f t="shared" si="175"/>
        <v>991.68710453971823</v>
      </c>
      <c r="BN137" s="130" t="e">
        <f t="shared" si="175"/>
        <v>#DIV/0!</v>
      </c>
      <c r="BO137" s="130">
        <f t="shared" si="175"/>
        <v>7.6783718921852306E-87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1.444456913064341E-71</v>
      </c>
      <c r="H140" s="130">
        <f>'Mode Choice Q'!O38</f>
        <v>4.6790959242488359E-70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3.3215573724199675E-49</v>
      </c>
      <c r="H141" s="130">
        <f>'Mode Choice Q'!O39</f>
        <v>1.7694256808001623E-51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6.2464057789195099E-64</v>
      </c>
      <c r="F142" s="130">
        <f>'Mode Choice Q'!M40</f>
        <v>3.3215573724199675E-49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3.3275206653639277E-66</v>
      </c>
      <c r="F143" s="130">
        <f>'Mode Choice Q'!M41</f>
        <v>1.7694256808002629E-51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9.1941224629737452E-5</v>
      </c>
      <c r="F145" s="130" t="e">
        <f t="shared" si="176"/>
        <v>#DIV/0!</v>
      </c>
      <c r="G145" s="217">
        <f t="shared" si="176"/>
        <v>6.2675011707977217E-69</v>
      </c>
      <c r="H145" s="130">
        <f t="shared" si="176"/>
        <v>1.3113493081138157E-67</v>
      </c>
      <c r="N145" s="130" t="s">
        <v>11</v>
      </c>
      <c r="O145" s="130">
        <f t="shared" ref="O145:R148" si="177">O140*P122</f>
        <v>4.3134109238102624E-5</v>
      </c>
      <c r="P145" s="130" t="e">
        <f t="shared" si="177"/>
        <v>#DIV/0!</v>
      </c>
      <c r="Q145" s="149">
        <f t="shared" si="177"/>
        <v>2.957985222411216E-84</v>
      </c>
      <c r="R145" s="130">
        <f t="shared" si="177"/>
        <v>1.8125019555734575E-84</v>
      </c>
      <c r="W145" s="130" t="s">
        <v>11</v>
      </c>
      <c r="X145" s="130">
        <f t="shared" ref="X145:AA148" si="178">X140*Z122</f>
        <v>3.8554186415455897E-5</v>
      </c>
      <c r="Y145" s="130" t="e">
        <f t="shared" si="178"/>
        <v>#DIV/0!</v>
      </c>
      <c r="Z145" s="149">
        <f t="shared" si="178"/>
        <v>2.9876954876820033E-84</v>
      </c>
      <c r="AA145" s="130">
        <f t="shared" si="178"/>
        <v>1.8541792860923888E-84</v>
      </c>
      <c r="AG145" s="130" t="s">
        <v>11</v>
      </c>
      <c r="AH145" s="130">
        <f t="shared" ref="AH145:AK148" si="179">AH140*AJ122</f>
        <v>4.5347897543984852E-5</v>
      </c>
      <c r="AI145" s="130" t="e">
        <f t="shared" si="179"/>
        <v>#DIV/0!</v>
      </c>
      <c r="AJ145" s="149">
        <f t="shared" si="179"/>
        <v>3.4911371775771893E-84</v>
      </c>
      <c r="AK145" s="130">
        <f t="shared" si="179"/>
        <v>2.1678104002292124E-84</v>
      </c>
      <c r="AQ145" s="130" t="s">
        <v>11</v>
      </c>
      <c r="AR145" s="130">
        <f t="shared" ref="AR145:AU148" si="180">AR140*AT122</f>
        <v>4.3343864284845916E-5</v>
      </c>
      <c r="AS145" s="130" t="e">
        <f t="shared" si="180"/>
        <v>#DIV/0!</v>
      </c>
      <c r="AT145" s="149">
        <f t="shared" si="180"/>
        <v>3.8151573023219364E-84</v>
      </c>
      <c r="AU145" s="130">
        <f t="shared" si="180"/>
        <v>2.4595373288337821E-84</v>
      </c>
      <c r="BA145" s="130" t="s">
        <v>11</v>
      </c>
      <c r="BB145" s="130">
        <f t="shared" ref="BB145:BE148" si="181">BB140*BD122</f>
        <v>5.2291302720834536E-5</v>
      </c>
      <c r="BC145" s="130" t="e">
        <f t="shared" si="181"/>
        <v>#DIV/0!</v>
      </c>
      <c r="BD145" s="149">
        <f t="shared" si="181"/>
        <v>3.9731549823305905E-84</v>
      </c>
      <c r="BE145" s="130">
        <f t="shared" si="181"/>
        <v>2.4675317399226538E-84</v>
      </c>
      <c r="BK145" s="130" t="s">
        <v>11</v>
      </c>
      <c r="BL145" s="130">
        <f t="shared" ref="BL145:BO148" si="182">BL140*BN122</f>
        <v>5.6182341597245694E-5</v>
      </c>
      <c r="BM145" s="130" t="e">
        <f t="shared" si="182"/>
        <v>#DIV/0!</v>
      </c>
      <c r="BN145" s="149">
        <f t="shared" si="182"/>
        <v>4.2416088257322729E-84</v>
      </c>
      <c r="BO145" s="130">
        <f t="shared" si="182"/>
        <v>2.6346116255130172E-84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4.3106702141298503E-5</v>
      </c>
      <c r="G146" s="130">
        <f t="shared" si="176"/>
        <v>1.9852393171724577E-46</v>
      </c>
      <c r="H146" s="130">
        <f t="shared" si="176"/>
        <v>1.4412419751448791E-48</v>
      </c>
      <c r="N146" s="130" t="s">
        <v>12</v>
      </c>
      <c r="O146" s="130" t="e">
        <f t="shared" si="177"/>
        <v>#DIV/0!</v>
      </c>
      <c r="P146" s="130">
        <f t="shared" si="177"/>
        <v>1.371451055466592E-5</v>
      </c>
      <c r="Q146" s="130">
        <f t="shared" si="177"/>
        <v>7.1350454423873856E-85</v>
      </c>
      <c r="R146" s="130">
        <f t="shared" si="177"/>
        <v>9.2245689838763953E-85</v>
      </c>
      <c r="W146" s="130" t="s">
        <v>12</v>
      </c>
      <c r="X146" s="130" t="e">
        <f t="shared" si="178"/>
        <v>#DIV/0!</v>
      </c>
      <c r="Y146" s="130">
        <f t="shared" si="178"/>
        <v>1.0954895399435194E-5</v>
      </c>
      <c r="Z146" s="130">
        <f t="shared" si="178"/>
        <v>6.8613791740742651E-85</v>
      </c>
      <c r="AA146" s="130">
        <f t="shared" si="178"/>
        <v>8.9844949646324546E-85</v>
      </c>
      <c r="AG146" s="130" t="s">
        <v>12</v>
      </c>
      <c r="AH146" s="130" t="e">
        <f t="shared" si="179"/>
        <v>#DIV/0!</v>
      </c>
      <c r="AI146" s="130">
        <f t="shared" si="179"/>
        <v>1.3398202370867449E-5</v>
      </c>
      <c r="AJ146" s="130">
        <f t="shared" si="179"/>
        <v>8.2790954324474587E-85</v>
      </c>
      <c r="AK146" s="130">
        <f t="shared" si="179"/>
        <v>1.0846862279107449E-84</v>
      </c>
      <c r="AQ146" s="130" t="s">
        <v>12</v>
      </c>
      <c r="AR146" s="130" t="e">
        <f t="shared" si="180"/>
        <v>#DIV/0!</v>
      </c>
      <c r="AS146" s="130">
        <f t="shared" si="180"/>
        <v>1.2188676137821022E-5</v>
      </c>
      <c r="AT146" s="130">
        <f t="shared" si="180"/>
        <v>8.7667632884447715E-85</v>
      </c>
      <c r="AU146" s="130">
        <f t="shared" si="180"/>
        <v>1.1924690209312204E-84</v>
      </c>
      <c r="BA146" s="130" t="s">
        <v>12</v>
      </c>
      <c r="BB146" s="130" t="e">
        <f t="shared" si="181"/>
        <v>#DIV/0!</v>
      </c>
      <c r="BC146" s="130">
        <f t="shared" si="181"/>
        <v>1.5634448334070416E-5</v>
      </c>
      <c r="BD146" s="130">
        <f t="shared" si="181"/>
        <v>9.4372298562848705E-85</v>
      </c>
      <c r="BE146" s="130">
        <f t="shared" si="181"/>
        <v>1.2366267320673295E-84</v>
      </c>
      <c r="BK146" s="130" t="s">
        <v>12</v>
      </c>
      <c r="BL146" s="130" t="e">
        <f t="shared" si="182"/>
        <v>#DIV/0!</v>
      </c>
      <c r="BM146" s="130">
        <f t="shared" si="182"/>
        <v>1.6892224146205313E-5</v>
      </c>
      <c r="BN146" s="130">
        <f t="shared" si="182"/>
        <v>1.0082692898409143E-84</v>
      </c>
      <c r="BO146" s="130">
        <f t="shared" si="182"/>
        <v>1.3213850382213216E-84</v>
      </c>
    </row>
    <row r="147" spans="4:67" x14ac:dyDescent="0.3">
      <c r="D147" s="130" t="s">
        <v>13</v>
      </c>
      <c r="E147" s="130">
        <f t="shared" si="176"/>
        <v>2.1699247924944122E-61</v>
      </c>
      <c r="F147" s="130">
        <f t="shared" si="176"/>
        <v>2.2962695646468611E-46</v>
      </c>
      <c r="G147" s="130">
        <f t="shared" si="176"/>
        <v>1.5454410337626523E-6</v>
      </c>
      <c r="H147" s="130" t="e">
        <f t="shared" si="176"/>
        <v>#DIV/0!</v>
      </c>
      <c r="N147" s="130" t="s">
        <v>13</v>
      </c>
      <c r="O147" s="130">
        <f t="shared" si="177"/>
        <v>1.0303343793787259E-84</v>
      </c>
      <c r="P147" s="130">
        <f t="shared" si="177"/>
        <v>5.7809441038227926E-85</v>
      </c>
      <c r="Q147" s="130">
        <f t="shared" si="177"/>
        <v>7.0005226825408729E-6</v>
      </c>
      <c r="R147" s="130" t="e">
        <f t="shared" si="177"/>
        <v>#DIV/0!</v>
      </c>
      <c r="W147" s="130" t="s">
        <v>13</v>
      </c>
      <c r="X147" s="130">
        <f t="shared" si="178"/>
        <v>1.1205442650124748E-84</v>
      </c>
      <c r="Y147" s="130">
        <f t="shared" si="178"/>
        <v>5.9013648251807372E-85</v>
      </c>
      <c r="Z147" s="130">
        <f t="shared" si="178"/>
        <v>8.6034158487287723E-6</v>
      </c>
      <c r="AA147" s="130" t="e">
        <f t="shared" si="178"/>
        <v>#DIV/0!</v>
      </c>
      <c r="AG147" s="130" t="s">
        <v>13</v>
      </c>
      <c r="AH147" s="130">
        <f t="shared" si="179"/>
        <v>1.1608616378316999E-84</v>
      </c>
      <c r="AI147" s="130">
        <f t="shared" si="179"/>
        <v>6.1562422976359209E-85</v>
      </c>
      <c r="AJ147" s="130">
        <f t="shared" si="179"/>
        <v>8.8545669594952331E-6</v>
      </c>
      <c r="AK147" s="130" t="e">
        <f t="shared" si="179"/>
        <v>#DIV/0!</v>
      </c>
      <c r="AQ147" s="130" t="s">
        <v>13</v>
      </c>
      <c r="AR147" s="130">
        <f t="shared" si="180"/>
        <v>1.2239363401833418E-84</v>
      </c>
      <c r="AS147" s="130">
        <f t="shared" si="180"/>
        <v>6.3756248013067944E-85</v>
      </c>
      <c r="AT147" s="130">
        <f t="shared" si="180"/>
        <v>1.067384177172021E-5</v>
      </c>
      <c r="AU147" s="130" t="e">
        <f t="shared" si="180"/>
        <v>#DIV/0!</v>
      </c>
      <c r="BA147" s="130" t="s">
        <v>13</v>
      </c>
      <c r="BB147" s="130">
        <f t="shared" si="181"/>
        <v>1.2962947705111345E-84</v>
      </c>
      <c r="BC147" s="130">
        <f t="shared" si="181"/>
        <v>6.9455986718709932E-85</v>
      </c>
      <c r="BD147" s="130">
        <f t="shared" si="181"/>
        <v>9.7585866637374655E-6</v>
      </c>
      <c r="BE147" s="130" t="e">
        <f t="shared" si="181"/>
        <v>#DIV/0!</v>
      </c>
      <c r="BK147" s="130" t="s">
        <v>13</v>
      </c>
      <c r="BL147" s="130">
        <f t="shared" si="182"/>
        <v>1.371704944204564E-84</v>
      </c>
      <c r="BM147" s="130">
        <f t="shared" si="182"/>
        <v>7.3852231305983658E-85</v>
      </c>
      <c r="BN147" s="130">
        <f t="shared" si="182"/>
        <v>1.0260501584445348E-5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1.2278884195823198E-63</v>
      </c>
      <c r="F148" s="130">
        <f t="shared" si="176"/>
        <v>1.2977260965359117E-48</v>
      </c>
      <c r="G148" s="130" t="e">
        <f t="shared" si="176"/>
        <v>#DIV/0!</v>
      </c>
      <c r="H148" s="130">
        <f t="shared" si="176"/>
        <v>9.1125633146655935E-7</v>
      </c>
      <c r="N148" s="130" t="s">
        <v>14</v>
      </c>
      <c r="O148" s="130">
        <f t="shared" si="177"/>
        <v>1.1361076597133128E-84</v>
      </c>
      <c r="P148" s="130">
        <f t="shared" si="177"/>
        <v>6.3662840755655151E-85</v>
      </c>
      <c r="Q148" s="130" t="e">
        <f t="shared" si="177"/>
        <v>#DIV/0!</v>
      </c>
      <c r="R148" s="130">
        <f t="shared" si="177"/>
        <v>4.064920933670509E-6</v>
      </c>
      <c r="W148" s="130" t="s">
        <v>14</v>
      </c>
      <c r="X148" s="130">
        <f t="shared" si="178"/>
        <v>1.2508085712106634E-84</v>
      </c>
      <c r="Y148" s="130">
        <f t="shared" si="178"/>
        <v>6.5790053883336903E-85</v>
      </c>
      <c r="Z148" s="130" t="e">
        <f t="shared" si="178"/>
        <v>#DIV/0!</v>
      </c>
      <c r="AA148" s="130">
        <f t="shared" si="178"/>
        <v>5.1220757329860024E-6</v>
      </c>
      <c r="AG148" s="130" t="s">
        <v>14</v>
      </c>
      <c r="AH148" s="130">
        <f t="shared" si="179"/>
        <v>1.2919967234507925E-84</v>
      </c>
      <c r="AI148" s="130">
        <f t="shared" si="179"/>
        <v>6.8429379835858614E-85</v>
      </c>
      <c r="AJ148" s="130" t="e">
        <f t="shared" si="179"/>
        <v>#DIV/0!</v>
      </c>
      <c r="AK148" s="130">
        <f t="shared" si="179"/>
        <v>5.2589678495665284E-6</v>
      </c>
      <c r="AQ148" s="130" t="s">
        <v>14</v>
      </c>
      <c r="AR148" s="130">
        <f t="shared" si="180"/>
        <v>1.3714309797728487E-84</v>
      </c>
      <c r="AS148" s="130">
        <f t="shared" si="180"/>
        <v>7.1348331960336994E-85</v>
      </c>
      <c r="AT148" s="130" t="e">
        <f t="shared" si="180"/>
        <v>#DIV/0!</v>
      </c>
      <c r="AU148" s="130">
        <f t="shared" si="180"/>
        <v>6.6263551805938491E-6</v>
      </c>
      <c r="BA148" s="130" t="s">
        <v>14</v>
      </c>
      <c r="BB148" s="130">
        <f t="shared" si="181"/>
        <v>1.4479607213639793E-84</v>
      </c>
      <c r="BC148" s="130">
        <f t="shared" si="181"/>
        <v>7.7483395518518766E-85</v>
      </c>
      <c r="BD148" s="130" t="e">
        <f t="shared" si="181"/>
        <v>#DIV/0!</v>
      </c>
      <c r="BE148" s="130">
        <f t="shared" si="181"/>
        <v>5.8178836542021656E-6</v>
      </c>
      <c r="BK148" s="130" t="s">
        <v>14</v>
      </c>
      <c r="BL148" s="130">
        <f t="shared" si="182"/>
        <v>1.5349374314120376E-84</v>
      </c>
      <c r="BM148" s="130">
        <f t="shared" si="182"/>
        <v>8.2535263320712338E-85</v>
      </c>
      <c r="BN148" s="130" t="e">
        <f t="shared" si="182"/>
        <v>#DIV/0!</v>
      </c>
      <c r="BO148" s="130">
        <f t="shared" si="182"/>
        <v>6.1288982254875984E-6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5.8847122676501766E-47</v>
      </c>
      <c r="H151" s="130">
        <f>'Mode Choice Q'!T38</f>
        <v>1.9062619963183737E-45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1.9352342562522133E-27</v>
      </c>
      <c r="H152" s="130">
        <f>'Mode Choice Q'!T39</f>
        <v>1.0309179723371992E-29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2.5447834672996754E-39</v>
      </c>
      <c r="F153" s="130">
        <f>'Mode Choice Q'!R40</f>
        <v>1.9352342562522133E-27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1.3556307220535526E-41</v>
      </c>
      <c r="F154" s="130">
        <f>'Mode Choice Q'!R41</f>
        <v>1.0309179723372578E-29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1333.6021614582237</v>
      </c>
      <c r="F156" s="130" t="e">
        <f t="shared" si="183"/>
        <v>#DIV/0!</v>
      </c>
      <c r="G156" s="130">
        <f t="shared" si="183"/>
        <v>2.5533777223621712E-44</v>
      </c>
      <c r="H156" s="130">
        <f t="shared" si="183"/>
        <v>5.3424323639124043E-43</v>
      </c>
      <c r="N156" s="130" t="s">
        <v>11</v>
      </c>
      <c r="O156" s="148">
        <f t="shared" ref="O156:R159" si="184">O151*P122</f>
        <v>625.65776716773598</v>
      </c>
      <c r="P156" s="130" t="e">
        <f t="shared" si="184"/>
        <v>#DIV/0!</v>
      </c>
      <c r="Q156" s="130">
        <f t="shared" si="184"/>
        <v>1.2050821155283471E-59</v>
      </c>
      <c r="R156" s="130">
        <f t="shared" si="184"/>
        <v>7.3841264468564725E-60</v>
      </c>
      <c r="W156" s="130" t="s">
        <v>11</v>
      </c>
      <c r="X156" s="148">
        <f t="shared" ref="X156:AA159" si="185">X151*Z122</f>
        <v>559.22625072676374</v>
      </c>
      <c r="Y156" s="130" t="e">
        <f t="shared" si="185"/>
        <v>#DIV/0!</v>
      </c>
      <c r="Z156" s="130">
        <f t="shared" si="185"/>
        <v>1.2171860669119323E-59</v>
      </c>
      <c r="AA156" s="130">
        <f t="shared" si="185"/>
        <v>7.5539197414638972E-60</v>
      </c>
      <c r="AG156" s="130" t="s">
        <v>11</v>
      </c>
      <c r="AH156" s="148">
        <f t="shared" ref="AH156:AK159" si="186">AH151*AJ122</f>
        <v>657.76863888632499</v>
      </c>
      <c r="AI156" s="130" t="e">
        <f t="shared" si="186"/>
        <v>#DIV/0!</v>
      </c>
      <c r="AJ156" s="130">
        <f t="shared" si="186"/>
        <v>1.4222880302711379E-59</v>
      </c>
      <c r="AK156" s="130">
        <f t="shared" si="186"/>
        <v>8.8316517722257933E-60</v>
      </c>
      <c r="AQ156" s="130" t="s">
        <v>11</v>
      </c>
      <c r="AR156" s="148">
        <f t="shared" ref="AR156:AU159" si="187">AR151*AT122</f>
        <v>628.70025202521037</v>
      </c>
      <c r="AS156" s="130" t="e">
        <f t="shared" si="187"/>
        <v>#DIV/0!</v>
      </c>
      <c r="AT156" s="130">
        <f t="shared" si="187"/>
        <v>1.5542937125317356E-59</v>
      </c>
      <c r="AU156" s="130">
        <f t="shared" si="187"/>
        <v>1.0020146229925654E-59</v>
      </c>
      <c r="BA156" s="130" t="s">
        <v>11</v>
      </c>
      <c r="BB156" s="148">
        <f t="shared" ref="BB156:BE159" si="188">BB151*BD122</f>
        <v>758.48233058466235</v>
      </c>
      <c r="BC156" s="130" t="e">
        <f t="shared" si="188"/>
        <v>#DIV/0!</v>
      </c>
      <c r="BD156" s="130">
        <f t="shared" si="188"/>
        <v>1.6186619105304378E-59</v>
      </c>
      <c r="BE156" s="130">
        <f t="shared" si="188"/>
        <v>1.005271543194326E-59</v>
      </c>
      <c r="BK156" s="130" t="s">
        <v>11</v>
      </c>
      <c r="BL156" s="148">
        <f t="shared" ref="BL156:BO159" si="189">BL151*BN122</f>
        <v>814.92162511002084</v>
      </c>
      <c r="BM156" s="130" t="e">
        <f t="shared" si="189"/>
        <v>#DIV/0!</v>
      </c>
      <c r="BN156" s="130">
        <f t="shared" si="189"/>
        <v>1.7280299097608413E-59</v>
      </c>
      <c r="BO156" s="130">
        <f t="shared" si="189"/>
        <v>1.0733398284798562E-59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625.26022880902406</v>
      </c>
      <c r="G157" s="130">
        <f t="shared" si="183"/>
        <v>1.1566571649044919E-24</v>
      </c>
      <c r="H157" s="130">
        <f t="shared" si="183"/>
        <v>8.3970876583622064E-27</v>
      </c>
      <c r="N157" s="130" t="s">
        <v>12</v>
      </c>
      <c r="O157" s="130" t="e">
        <f t="shared" si="184"/>
        <v>#DIV/0!</v>
      </c>
      <c r="P157" s="148">
        <f t="shared" si="184"/>
        <v>198.92818474737257</v>
      </c>
      <c r="Q157" s="130">
        <f t="shared" si="184"/>
        <v>4.1570813964186605E-63</v>
      </c>
      <c r="R157" s="130">
        <f t="shared" si="184"/>
        <v>5.3744975308835806E-63</v>
      </c>
      <c r="W157" s="130" t="s">
        <v>12</v>
      </c>
      <c r="X157" s="130" t="e">
        <f t="shared" si="185"/>
        <v>#DIV/0!</v>
      </c>
      <c r="Y157" s="148">
        <f t="shared" si="185"/>
        <v>158.90012605412088</v>
      </c>
      <c r="Z157" s="130">
        <f t="shared" si="185"/>
        <v>3.9976356070375165E-63</v>
      </c>
      <c r="AA157" s="130">
        <f t="shared" si="185"/>
        <v>5.2346235458864362E-63</v>
      </c>
      <c r="AG157" s="130" t="s">
        <v>12</v>
      </c>
      <c r="AH157" s="130" t="e">
        <f t="shared" si="186"/>
        <v>#DIV/0!</v>
      </c>
      <c r="AI157" s="148">
        <f t="shared" si="186"/>
        <v>194.34015278130573</v>
      </c>
      <c r="AJ157" s="130">
        <f t="shared" si="186"/>
        <v>4.8236376179106927E-63</v>
      </c>
      <c r="AK157" s="130">
        <f t="shared" si="186"/>
        <v>6.3196919703016423E-63</v>
      </c>
      <c r="AQ157" s="130" t="s">
        <v>12</v>
      </c>
      <c r="AR157" s="130" t="e">
        <f t="shared" si="187"/>
        <v>#DIV/0!</v>
      </c>
      <c r="AS157" s="148">
        <f t="shared" si="187"/>
        <v>176.79604451836857</v>
      </c>
      <c r="AT157" s="130">
        <f t="shared" si="187"/>
        <v>5.1077668485045594E-63</v>
      </c>
      <c r="AU157" s="130">
        <f t="shared" si="187"/>
        <v>6.9476653270761453E-63</v>
      </c>
      <c r="BA157" s="130" t="s">
        <v>12</v>
      </c>
      <c r="BB157" s="130" t="e">
        <f t="shared" si="188"/>
        <v>#DIV/0!</v>
      </c>
      <c r="BC157" s="148">
        <f t="shared" si="188"/>
        <v>226.77677152430999</v>
      </c>
      <c r="BD157" s="130">
        <f t="shared" si="188"/>
        <v>5.4983998330586366E-63</v>
      </c>
      <c r="BE157" s="130">
        <f t="shared" si="188"/>
        <v>7.2049407725579983E-63</v>
      </c>
      <c r="BK157" s="130" t="s">
        <v>12</v>
      </c>
      <c r="BL157" s="130" t="e">
        <f t="shared" si="189"/>
        <v>#DIV/0!</v>
      </c>
      <c r="BM157" s="148">
        <f t="shared" si="189"/>
        <v>245.02073714961057</v>
      </c>
      <c r="BN157" s="130">
        <f t="shared" si="189"/>
        <v>5.8744650489226011E-63</v>
      </c>
      <c r="BO157" s="130">
        <f t="shared" si="189"/>
        <v>7.6987668883827379E-63</v>
      </c>
    </row>
    <row r="158" spans="4:67" x14ac:dyDescent="0.3">
      <c r="D158" s="130" t="s">
        <v>13</v>
      </c>
      <c r="E158" s="130">
        <f t="shared" si="183"/>
        <v>8.84026579870807E-37</v>
      </c>
      <c r="F158" s="130">
        <f t="shared" si="183"/>
        <v>1.3378722764184424E-24</v>
      </c>
      <c r="G158" s="148">
        <f t="shared" si="183"/>
        <v>22.416533076779292</v>
      </c>
      <c r="H158" s="130" t="e">
        <f t="shared" si="183"/>
        <v>#DIV/0!</v>
      </c>
      <c r="N158" s="130" t="s">
        <v>13</v>
      </c>
      <c r="O158" s="130">
        <f t="shared" si="184"/>
        <v>4.1975785551463127E-60</v>
      </c>
      <c r="P158" s="130">
        <f t="shared" si="184"/>
        <v>3.3681432559589725E-63</v>
      </c>
      <c r="Q158" s="148">
        <f t="shared" si="184"/>
        <v>101.54217782470371</v>
      </c>
      <c r="R158" s="130" t="e">
        <f t="shared" si="184"/>
        <v>#DIV/0!</v>
      </c>
      <c r="W158" s="130" t="s">
        <v>13</v>
      </c>
      <c r="X158" s="130">
        <f t="shared" si="185"/>
        <v>4.5650933047043664E-60</v>
      </c>
      <c r="Y158" s="130">
        <f t="shared" si="185"/>
        <v>3.438303809881517E-63</v>
      </c>
      <c r="Z158" s="148">
        <f t="shared" si="185"/>
        <v>124.79205076933061</v>
      </c>
      <c r="AA158" s="130" t="e">
        <f t="shared" si="185"/>
        <v>#DIV/0!</v>
      </c>
      <c r="AG158" s="130" t="s">
        <v>13</v>
      </c>
      <c r="AH158" s="130">
        <f t="shared" si="186"/>
        <v>4.7293461365353928E-60</v>
      </c>
      <c r="AI158" s="130">
        <f t="shared" si="186"/>
        <v>3.5868027098065514E-63</v>
      </c>
      <c r="AJ158" s="148">
        <f t="shared" si="186"/>
        <v>128.43498314835458</v>
      </c>
      <c r="AK158" s="130" t="e">
        <f t="shared" si="186"/>
        <v>#DIV/0!</v>
      </c>
      <c r="AQ158" s="130" t="s">
        <v>13</v>
      </c>
      <c r="AR158" s="130">
        <f t="shared" si="187"/>
        <v>4.9863122470160845E-60</v>
      </c>
      <c r="AS158" s="130">
        <f t="shared" si="187"/>
        <v>3.7146212264612657E-63</v>
      </c>
      <c r="AT158" s="148">
        <f t="shared" si="187"/>
        <v>154.82345939108899</v>
      </c>
      <c r="AU158" s="130" t="e">
        <f t="shared" si="187"/>
        <v>#DIV/0!</v>
      </c>
      <c r="BA158" s="130" t="s">
        <v>13</v>
      </c>
      <c r="BB158" s="130">
        <f t="shared" si="188"/>
        <v>5.2811002318750732E-60</v>
      </c>
      <c r="BC158" s="130">
        <f t="shared" si="188"/>
        <v>4.0467042934717482E-63</v>
      </c>
      <c r="BD158" s="148">
        <f t="shared" si="188"/>
        <v>141.54773682803884</v>
      </c>
      <c r="BE158" s="130" t="e">
        <f t="shared" si="188"/>
        <v>#DIV/0!</v>
      </c>
      <c r="BK158" s="130" t="s">
        <v>13</v>
      </c>
      <c r="BL158" s="130">
        <f t="shared" si="189"/>
        <v>5.5883210082275679E-60</v>
      </c>
      <c r="BM158" s="130">
        <f t="shared" si="189"/>
        <v>4.3028420677218147E-63</v>
      </c>
      <c r="BN158" s="148">
        <f t="shared" si="189"/>
        <v>148.82798380995328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5.002413004270626E-39</v>
      </c>
      <c r="F159" s="130">
        <f t="shared" si="183"/>
        <v>7.560923132328869E-27</v>
      </c>
      <c r="G159" s="130" t="e">
        <f t="shared" si="183"/>
        <v>#DIV/0!</v>
      </c>
      <c r="H159" s="148">
        <f t="shared" si="183"/>
        <v>13.21772054027257</v>
      </c>
      <c r="N159" s="130" t="s">
        <v>14</v>
      </c>
      <c r="O159" s="130">
        <f t="shared" si="184"/>
        <v>4.6284985187290681E-60</v>
      </c>
      <c r="P159" s="130">
        <f t="shared" si="184"/>
        <v>3.7091790526837253E-63</v>
      </c>
      <c r="Q159" s="130" t="e">
        <f t="shared" si="184"/>
        <v>#DIV/0!</v>
      </c>
      <c r="R159" s="148">
        <f t="shared" si="184"/>
        <v>58.961443738986361</v>
      </c>
      <c r="W159" s="130" t="s">
        <v>14</v>
      </c>
      <c r="X159" s="130">
        <f t="shared" si="185"/>
        <v>5.0957896195533742E-60</v>
      </c>
      <c r="Y159" s="130">
        <f t="shared" si="185"/>
        <v>3.8331165691397448E-63</v>
      </c>
      <c r="Z159" s="130" t="e">
        <f t="shared" si="185"/>
        <v>#DIV/0!</v>
      </c>
      <c r="AA159" s="148">
        <f t="shared" si="185"/>
        <v>74.295413142163994</v>
      </c>
      <c r="AG159" s="130" t="s">
        <v>14</v>
      </c>
      <c r="AH159" s="130">
        <f t="shared" si="186"/>
        <v>5.2635900036126906E-60</v>
      </c>
      <c r="AI159" s="130">
        <f t="shared" si="186"/>
        <v>3.9868912424043592E-63</v>
      </c>
      <c r="AJ159" s="130" t="e">
        <f t="shared" si="186"/>
        <v>#DIV/0!</v>
      </c>
      <c r="AK159" s="148">
        <f t="shared" si="186"/>
        <v>76.281025399272579</v>
      </c>
      <c r="AQ159" s="130" t="s">
        <v>14</v>
      </c>
      <c r="AR159" s="130">
        <f t="shared" si="187"/>
        <v>5.5872048781182968E-60</v>
      </c>
      <c r="AS159" s="130">
        <f t="shared" si="187"/>
        <v>4.1569577356269405E-63</v>
      </c>
      <c r="AT159" s="130" t="e">
        <f t="shared" si="187"/>
        <v>#DIV/0!</v>
      </c>
      <c r="AU159" s="148">
        <f t="shared" si="187"/>
        <v>96.114899785353117</v>
      </c>
      <c r="BA159" s="130" t="s">
        <v>14</v>
      </c>
      <c r="BB159" s="130">
        <f t="shared" si="188"/>
        <v>5.898986770058583E-60</v>
      </c>
      <c r="BC159" s="130">
        <f t="shared" si="188"/>
        <v>4.51440407271754E-63</v>
      </c>
      <c r="BD159" s="130" t="e">
        <f t="shared" si="188"/>
        <v>#DIV/0!</v>
      </c>
      <c r="BE159" s="148">
        <f t="shared" si="188"/>
        <v>84.388066915599808</v>
      </c>
      <c r="BK159" s="130" t="s">
        <v>14</v>
      </c>
      <c r="BL159" s="130">
        <f t="shared" si="189"/>
        <v>6.253329573911301E-60</v>
      </c>
      <c r="BM159" s="130">
        <f t="shared" si="189"/>
        <v>4.808740329259144E-63</v>
      </c>
      <c r="BN159" s="130" t="e">
        <f t="shared" si="189"/>
        <v>#DIV/0!</v>
      </c>
      <c r="BO159" s="148">
        <f t="shared" si="189"/>
        <v>88.899315337421484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-296.00919180963223</v>
      </c>
      <c r="J28" s="206">
        <f t="shared" si="7"/>
        <v>-299.48714840310561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-294.51126420431098</v>
      </c>
      <c r="J29" s="206">
        <f t="shared" si="10"/>
        <v>-289.27631527711202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-313.59156027133719</v>
      </c>
      <c r="H30" s="206">
        <f t="shared" si="10"/>
        <v>-294.51126420431098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-308.35661134413829</v>
      </c>
      <c r="H31" s="206">
        <f t="shared" si="10"/>
        <v>-289.27631527711208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2.7851039192576346E-129</v>
      </c>
      <c r="J33" s="206">
        <f t="shared" si="13"/>
        <v>8.5977348507128796E-131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1.2456129012308241E-128</v>
      </c>
      <c r="J34" s="206">
        <f t="shared" si="16"/>
        <v>2.3382585435256494E-126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6.4404439163255326E-137</v>
      </c>
      <c r="H35" s="206">
        <f t="shared" si="16"/>
        <v>1.2456129012308241E-128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1.2089970324299378E-134</v>
      </c>
      <c r="H36" s="206">
        <f t="shared" si="16"/>
        <v>2.3382585435255166E-126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1.444456913064341E-71</v>
      </c>
      <c r="O38" s="206">
        <f t="shared" si="20"/>
        <v>4.6790959242488359E-70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5.8847122676501766E-47</v>
      </c>
      <c r="T38" s="206">
        <f t="shared" si="21"/>
        <v>1.9062619963183737E-45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3.3215573724199675E-49</v>
      </c>
      <c r="O39" s="206">
        <f t="shared" si="20"/>
        <v>1.7694256808001623E-51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1.9352342562522133E-27</v>
      </c>
      <c r="T39" s="206">
        <f t="shared" si="21"/>
        <v>1.0309179723371992E-29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6.2464057789195099E-64</v>
      </c>
      <c r="M40" s="206">
        <f t="shared" si="20"/>
        <v>3.3215573724199675E-49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2.5447834672996754E-39</v>
      </c>
      <c r="R40" s="206">
        <f t="shared" si="21"/>
        <v>1.9352342562522133E-27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3.3275206653639277E-66</v>
      </c>
      <c r="M41" s="206">
        <f t="shared" si="20"/>
        <v>1.7694256808002629E-51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1.3556307220535526E-41</v>
      </c>
      <c r="R41" s="206">
        <f t="shared" si="21"/>
        <v>1.0309179723372578E-29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14.161342226144489</v>
      </c>
      <c r="J46">
        <f>'Trip Length Frequency'!L28</f>
        <v>14.32147651379463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14.092373691436574</v>
      </c>
      <c r="J47">
        <f>'Trip Length Frequency'!L29</f>
        <v>13.851342846222753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14.970880808109818</v>
      </c>
      <c r="H48">
        <f>'Trip Length Frequency'!J30</f>
        <v>14.092373691436574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14.729849962896001</v>
      </c>
      <c r="H49">
        <f>'Trip Length Frequency'!J31</f>
        <v>13.851342846222755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I88" zoomScale="76" zoomScaleNormal="76" workbookViewId="0">
      <selection activeCell="N93" sqref="N93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Gravity!BB134</f>
        <v>6.5511296524337668E-86</v>
      </c>
      <c r="G25" s="4" t="e">
        <f>Gravity!BC134</f>
        <v>#DIV/0!</v>
      </c>
      <c r="H25" s="4">
        <f>Gravity!BD134</f>
        <v>1288.0859985093964</v>
      </c>
      <c r="I25" s="4">
        <f>Gravity!BE134</f>
        <v>799.96705369079359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Gravity!BB135</f>
        <v>#DIV/0!</v>
      </c>
      <c r="G26" s="4">
        <f>Gravity!BC135</f>
        <v>1.9587061853780069E-86</v>
      </c>
      <c r="H26" s="4">
        <f>Gravity!BD135</f>
        <v>1133.9127997555349</v>
      </c>
      <c r="I26" s="4">
        <f>Gravity!BE135</f>
        <v>1485.8458481618613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Gravity!BB136</f>
        <v>420.25522569897356</v>
      </c>
      <c r="G27" s="4">
        <f>Gravity!BC136</f>
        <v>834.53548932631065</v>
      </c>
      <c r="H27" s="4">
        <f>Gravity!BD136</f>
        <v>1.2225697799107143E-86</v>
      </c>
      <c r="I27" s="4" t="e">
        <f>Gravity!BE136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Gravity!BB137</f>
        <v>469.42491291554654</v>
      </c>
      <c r="G28" s="4">
        <f>Gravity!BC137</f>
        <v>930.98732663015232</v>
      </c>
      <c r="H28" s="4" t="e">
        <f>Gravity!BD137</f>
        <v>#DIV/0!</v>
      </c>
      <c r="I28" s="4">
        <f>Gravity!BE137</f>
        <v>7.2887283617563806E-87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1288.0859985093964</v>
      </c>
      <c r="D36" s="31">
        <f>E36-H36</f>
        <v>0</v>
      </c>
      <c r="E36">
        <f>W6*G66+(W6*0.17/X6^3.8)*(G66^4.8/4.8)</f>
        <v>3342.0002710855988</v>
      </c>
      <c r="F36" s="258"/>
      <c r="G36" s="32" t="s">
        <v>62</v>
      </c>
      <c r="H36" s="33">
        <f>W6*G66+0.17*W6/X6^3.8*G66^4.8/4.8</f>
        <v>3342.0002710855988</v>
      </c>
      <c r="I36" s="32" t="s">
        <v>63</v>
      </c>
      <c r="J36" s="33">
        <f>W6*(1+0.17*(G66/X6)^3.8)</f>
        <v>2.5195745115446755</v>
      </c>
      <c r="K36" s="34">
        <v>1</v>
      </c>
      <c r="L36" s="35" t="s">
        <v>61</v>
      </c>
      <c r="M36" s="36" t="s">
        <v>64</v>
      </c>
      <c r="N36" s="37">
        <f>J36+J54+J51</f>
        <v>15.109599492598038</v>
      </c>
      <c r="O36" s="38" t="s">
        <v>65</v>
      </c>
      <c r="P36" s="39">
        <v>0</v>
      </c>
      <c r="Q36" s="39">
        <f>IF(P36&lt;=0,0,P36)</f>
        <v>0</v>
      </c>
      <c r="R36" s="40">
        <f>G58</f>
        <v>1288.0859995875614</v>
      </c>
      <c r="S36" s="40" t="s">
        <v>39</v>
      </c>
      <c r="T36" s="40">
        <f>I58</f>
        <v>1288.0859985093964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799.96705369079359</v>
      </c>
      <c r="D37" s="31">
        <f t="shared" ref="D37:D54" si="1">E37-H37</f>
        <v>0</v>
      </c>
      <c r="E37">
        <f t="shared" ref="E37:E54" si="2">W7*G67+(W7*0.17/X7^3.8)*(G67^4.8/4.8)</f>
        <v>934.31948941955966</v>
      </c>
      <c r="F37" s="258"/>
      <c r="G37" s="44" t="s">
        <v>67</v>
      </c>
      <c r="H37" s="33">
        <f t="shared" ref="H37:H53" si="3">W7*G67+0.17*W7/X7^3.8*G67^4.8/4.8</f>
        <v>934.31948941955966</v>
      </c>
      <c r="I37" s="44" t="s">
        <v>68</v>
      </c>
      <c r="J37" s="33">
        <f t="shared" ref="J37:J54" si="4">W7*(1+0.17*(G67/X7)^3.8)</f>
        <v>2.5021610036218842</v>
      </c>
      <c r="K37" s="34">
        <v>2</v>
      </c>
      <c r="L37" s="45"/>
      <c r="M37" s="46" t="s">
        <v>69</v>
      </c>
      <c r="N37" s="47">
        <f>J36+J47+J39+J40+J51</f>
        <v>14.36299615834424</v>
      </c>
      <c r="O37" s="48" t="s">
        <v>70</v>
      </c>
      <c r="P37" s="39">
        <v>840.7492537191107</v>
      </c>
      <c r="Q37" s="39">
        <f t="shared" ref="Q37:Q60" si="5">IF(P37&lt;=0,0,P37)</f>
        <v>840.7492537191107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1133.9127997555349</v>
      </c>
      <c r="D38" s="31">
        <f t="shared" si="1"/>
        <v>0</v>
      </c>
      <c r="E38">
        <f t="shared" si="2"/>
        <v>2829.0147375939337</v>
      </c>
      <c r="F38" s="258"/>
      <c r="G38" s="44" t="s">
        <v>72</v>
      </c>
      <c r="H38" s="33">
        <f t="shared" si="3"/>
        <v>2829.0147375939337</v>
      </c>
      <c r="I38" s="44" t="s">
        <v>73</v>
      </c>
      <c r="J38" s="33">
        <f t="shared" si="4"/>
        <v>2.5480748949067387</v>
      </c>
      <c r="K38" s="34">
        <v>3</v>
      </c>
      <c r="L38" s="45"/>
      <c r="M38" s="46" t="s">
        <v>74</v>
      </c>
      <c r="N38" s="47">
        <f>J36+J47+J39+J49+J43</f>
        <v>14.216006914641328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1485.8458481618613</v>
      </c>
      <c r="D39" s="31">
        <f t="shared" si="1"/>
        <v>0</v>
      </c>
      <c r="E39">
        <f t="shared" si="2"/>
        <v>8405.1656626324293</v>
      </c>
      <c r="F39" s="258"/>
      <c r="G39" s="44" t="s">
        <v>77</v>
      </c>
      <c r="H39" s="33">
        <f t="shared" si="3"/>
        <v>8405.1656626324293</v>
      </c>
      <c r="I39" s="44" t="s">
        <v>78</v>
      </c>
      <c r="J39" s="33">
        <f t="shared" si="4"/>
        <v>3.9518251185011604</v>
      </c>
      <c r="K39" s="34">
        <v>4</v>
      </c>
      <c r="L39" s="45"/>
      <c r="M39" s="46" t="s">
        <v>79</v>
      </c>
      <c r="N39" s="47">
        <f>J36+J47+J48+J42+J43</f>
        <v>14.220916694908423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4227.1349644390612</v>
      </c>
      <c r="F40" s="258"/>
      <c r="G40" s="44" t="s">
        <v>81</v>
      </c>
      <c r="H40" s="33">
        <f t="shared" si="3"/>
        <v>4227.1349644390612</v>
      </c>
      <c r="I40" s="44" t="s">
        <v>82</v>
      </c>
      <c r="J40" s="33">
        <f t="shared" si="4"/>
        <v>2.7101943742039403</v>
      </c>
      <c r="K40" s="34">
        <v>5</v>
      </c>
      <c r="L40" s="45"/>
      <c r="M40" s="46" t="s">
        <v>83</v>
      </c>
      <c r="N40" s="47">
        <f>J45+J38+J39+J40+J51</f>
        <v>14.362191108570066</v>
      </c>
      <c r="O40" s="48" t="s">
        <v>84</v>
      </c>
      <c r="P40" s="39">
        <v>447.33674586845075</v>
      </c>
      <c r="Q40" s="39">
        <f t="shared" si="5"/>
        <v>447.33674586845075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6537.5169261735955</v>
      </c>
      <c r="F41" s="258"/>
      <c r="G41" s="44" t="s">
        <v>85</v>
      </c>
      <c r="H41" s="33">
        <f t="shared" si="3"/>
        <v>6537.5169261735955</v>
      </c>
      <c r="I41" s="44" t="s">
        <v>86</v>
      </c>
      <c r="J41" s="33">
        <f t="shared" si="4"/>
        <v>4.4709305442765146</v>
      </c>
      <c r="K41" s="34">
        <v>6</v>
      </c>
      <c r="L41" s="45"/>
      <c r="M41" s="46" t="s">
        <v>87</v>
      </c>
      <c r="N41" s="47">
        <f>J45+J38+J39+J49+J43</f>
        <v>14.215201864867154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6337.090685148426</v>
      </c>
      <c r="F42" s="258"/>
      <c r="G42" s="44" t="s">
        <v>89</v>
      </c>
      <c r="H42" s="33">
        <f t="shared" si="3"/>
        <v>6337.090685148426</v>
      </c>
      <c r="I42" s="44" t="s">
        <v>90</v>
      </c>
      <c r="J42" s="33">
        <f t="shared" si="4"/>
        <v>2.7097676214146178</v>
      </c>
      <c r="K42" s="34">
        <v>7</v>
      </c>
      <c r="L42" s="45"/>
      <c r="M42" s="46" t="s">
        <v>91</v>
      </c>
      <c r="N42" s="47">
        <f>J45+J38+J48+J42+J43</f>
        <v>14.220111645134251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1924.3851975175028</v>
      </c>
      <c r="F43" s="258"/>
      <c r="G43" s="44" t="s">
        <v>93</v>
      </c>
      <c r="H43" s="33">
        <f t="shared" si="3"/>
        <v>1924.3851975175028</v>
      </c>
      <c r="I43" s="44" t="s">
        <v>94</v>
      </c>
      <c r="J43" s="33">
        <f t="shared" si="4"/>
        <v>2.6499782755281895</v>
      </c>
      <c r="K43" s="34">
        <v>8</v>
      </c>
      <c r="L43" s="53"/>
      <c r="M43" s="54" t="s">
        <v>95</v>
      </c>
      <c r="N43" s="55">
        <f>J45+J46+J41+J42+J43</f>
        <v>14.892748181124185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14.517312646235341</v>
      </c>
      <c r="O44" s="38" t="s">
        <v>100</v>
      </c>
      <c r="P44" s="39">
        <v>380.83417029362909</v>
      </c>
      <c r="Q44" s="39">
        <f t="shared" si="5"/>
        <v>380.83417029362909</v>
      </c>
      <c r="R44" s="40">
        <f>G59</f>
        <v>799.9670522798765</v>
      </c>
      <c r="S44" s="40" t="s">
        <v>39</v>
      </c>
      <c r="T44" s="40">
        <f>I59</f>
        <v>799.96705369079359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1893.3180471318396</v>
      </c>
      <c r="F45" s="258"/>
      <c r="G45" s="44" t="s">
        <v>101</v>
      </c>
      <c r="H45" s="33">
        <f t="shared" si="3"/>
        <v>1893.3180471318396</v>
      </c>
      <c r="I45" s="44" t="s">
        <v>102</v>
      </c>
      <c r="J45" s="33">
        <f t="shared" si="4"/>
        <v>2.5620717399048636</v>
      </c>
      <c r="K45" s="34">
        <v>10</v>
      </c>
      <c r="L45" s="45"/>
      <c r="M45" s="46" t="s">
        <v>103</v>
      </c>
      <c r="N45" s="47">
        <f>J36+J47+J48+J42+J50</f>
        <v>14.522222426502436</v>
      </c>
      <c r="O45" s="48" t="s">
        <v>104</v>
      </c>
      <c r="P45" s="39">
        <v>113.03963488198937</v>
      </c>
      <c r="Q45" s="39">
        <f t="shared" si="5"/>
        <v>113.03963488198937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0</v>
      </c>
      <c r="F46" s="258"/>
      <c r="G46" s="44" t="s">
        <v>105</v>
      </c>
      <c r="H46" s="33">
        <f t="shared" si="3"/>
        <v>0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14.516507596461167</v>
      </c>
      <c r="O46" s="48" t="s">
        <v>108</v>
      </c>
      <c r="P46" s="39">
        <v>173.94403660168686</v>
      </c>
      <c r="Q46" s="39">
        <f t="shared" si="5"/>
        <v>173.94403660168686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3361.9647476945865</v>
      </c>
      <c r="F47" s="258"/>
      <c r="G47" s="44" t="s">
        <v>109</v>
      </c>
      <c r="H47" s="33">
        <f t="shared" si="3"/>
        <v>3361.9647476945865</v>
      </c>
      <c r="I47" s="44" t="s">
        <v>110</v>
      </c>
      <c r="J47" s="33">
        <f t="shared" si="4"/>
        <v>2.5913771730411006</v>
      </c>
      <c r="K47" s="34">
        <v>12</v>
      </c>
      <c r="L47" s="45"/>
      <c r="M47" s="46" t="s">
        <v>111</v>
      </c>
      <c r="N47" s="47">
        <f>J45+J38+J48+J42+J50</f>
        <v>14.521417376728264</v>
      </c>
      <c r="O47" s="48" t="s">
        <v>112</v>
      </c>
      <c r="P47" s="39">
        <v>132.14921050257112</v>
      </c>
      <c r="Q47" s="39">
        <f t="shared" si="5"/>
        <v>132.14921050257112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919.46936272472919</v>
      </c>
      <c r="F48" s="258"/>
      <c r="G48" s="44" t="s">
        <v>113</v>
      </c>
      <c r="H48" s="33">
        <f t="shared" si="3"/>
        <v>919.46936272472919</v>
      </c>
      <c r="I48" s="44" t="s">
        <v>114</v>
      </c>
      <c r="J48" s="33">
        <f t="shared" si="4"/>
        <v>3.7502191133798402</v>
      </c>
      <c r="K48" s="34">
        <v>13</v>
      </c>
      <c r="L48" s="45"/>
      <c r="M48" s="46" t="s">
        <v>115</v>
      </c>
      <c r="N48" s="47">
        <f>J45+J46+J41+J42+J50</f>
        <v>15.194053912718198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1387.3213605215678</v>
      </c>
      <c r="F49" s="258"/>
      <c r="G49" s="44" t="s">
        <v>117</v>
      </c>
      <c r="H49" s="33">
        <f t="shared" si="3"/>
        <v>1387.3213605215678</v>
      </c>
      <c r="I49" s="44" t="s">
        <v>118</v>
      </c>
      <c r="J49" s="33">
        <f t="shared" si="4"/>
        <v>2.5032518360262013</v>
      </c>
      <c r="K49" s="34">
        <v>14</v>
      </c>
      <c r="L49" s="53"/>
      <c r="M49" s="54" t="s">
        <v>119</v>
      </c>
      <c r="N49" s="55">
        <f>J45+J46+J53+J44</f>
        <v>15.062071739904864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5929.4386688632976</v>
      </c>
      <c r="F50" s="258"/>
      <c r="G50" s="44" t="s">
        <v>121</v>
      </c>
      <c r="H50" s="33">
        <f t="shared" si="3"/>
        <v>5929.4386688632967</v>
      </c>
      <c r="I50" s="44" t="s">
        <v>122</v>
      </c>
      <c r="J50" s="33">
        <f t="shared" si="4"/>
        <v>2.9512840071222031</v>
      </c>
      <c r="K50" s="34">
        <v>15</v>
      </c>
      <c r="L50" s="35" t="s">
        <v>71</v>
      </c>
      <c r="M50" s="36" t="s">
        <v>123</v>
      </c>
      <c r="N50" s="37">
        <f>J37+J46+J41+J42+J43</f>
        <v>14.832837444841205</v>
      </c>
      <c r="O50" s="38" t="s">
        <v>124</v>
      </c>
      <c r="P50" s="39">
        <v>0</v>
      </c>
      <c r="Q50" s="39">
        <f t="shared" si="5"/>
        <v>0</v>
      </c>
      <c r="R50" s="40">
        <f>G60</f>
        <v>1133.9128072029162</v>
      </c>
      <c r="S50" s="40" t="s">
        <v>39</v>
      </c>
      <c r="T50" s="40">
        <f>I60</f>
        <v>1133.9127997555349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4185.5326583762344</v>
      </c>
      <c r="F51" s="258"/>
      <c r="G51" s="44" t="s">
        <v>125</v>
      </c>
      <c r="H51" s="33">
        <f t="shared" si="3"/>
        <v>4185.5326583762344</v>
      </c>
      <c r="I51" s="44" t="s">
        <v>126</v>
      </c>
      <c r="J51" s="33">
        <f t="shared" si="4"/>
        <v>2.5900249810533627</v>
      </c>
      <c r="K51" s="34">
        <v>16</v>
      </c>
      <c r="L51" s="45"/>
      <c r="M51" s="46" t="s">
        <v>127</v>
      </c>
      <c r="N51" s="47">
        <f>J37+J38+J39+J40+J51</f>
        <v>14.302280372287086</v>
      </c>
      <c r="O51" s="48" t="s">
        <v>128</v>
      </c>
      <c r="P51" s="39">
        <v>373.66050562565619</v>
      </c>
      <c r="Q51" s="39">
        <f t="shared" si="5"/>
        <v>373.66050562565619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6537.5169261735955</v>
      </c>
      <c r="F52" s="258"/>
      <c r="G52" s="44" t="s">
        <v>129</v>
      </c>
      <c r="H52" s="33">
        <f t="shared" si="3"/>
        <v>6537.5169261735955</v>
      </c>
      <c r="I52" s="44" t="s">
        <v>130</v>
      </c>
      <c r="J52" s="33">
        <f t="shared" si="4"/>
        <v>4.4709305442765146</v>
      </c>
      <c r="K52" s="34">
        <v>17</v>
      </c>
      <c r="L52" s="45"/>
      <c r="M52" s="46" t="s">
        <v>131</v>
      </c>
      <c r="N52" s="47">
        <f>J37+J38+J39+J49+J43</f>
        <v>14.155291128584174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14.160200908851271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14.301606985495836</v>
      </c>
      <c r="O54" s="56" t="s">
        <v>140</v>
      </c>
      <c r="P54" s="39">
        <v>760.25230157725991</v>
      </c>
      <c r="Q54" s="39">
        <f t="shared" si="5"/>
        <v>760.25230157725991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58751.189705495963</v>
      </c>
      <c r="K55" s="34">
        <v>20</v>
      </c>
      <c r="L55" s="35" t="s">
        <v>76</v>
      </c>
      <c r="M55" s="36" t="s">
        <v>142</v>
      </c>
      <c r="N55" s="37">
        <f>J37+J38+J39+J49+J50</f>
        <v>14.456596860178188</v>
      </c>
      <c r="O55" s="38" t="s">
        <v>143</v>
      </c>
      <c r="P55" s="39">
        <v>0</v>
      </c>
      <c r="Q55" s="39">
        <f t="shared" si="5"/>
        <v>0</v>
      </c>
      <c r="R55" s="40">
        <f>G61</f>
        <v>1485.8458481618613</v>
      </c>
      <c r="S55" s="40" t="s">
        <v>39</v>
      </c>
      <c r="T55" s="40">
        <f>I61</f>
        <v>1485.8458481618613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14.461506640445284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15.134143176435218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1288.0859995875614</v>
      </c>
      <c r="H58" s="68" t="s">
        <v>39</v>
      </c>
      <c r="I58" s="69">
        <f>C36</f>
        <v>1288.0859985093964</v>
      </c>
      <c r="K58" s="34">
        <v>23</v>
      </c>
      <c r="L58" s="45"/>
      <c r="M58" s="46" t="s">
        <v>149</v>
      </c>
      <c r="N58" s="47">
        <f>J37+J46+J53+J44</f>
        <v>15.002161003621884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799.9670522798765</v>
      </c>
      <c r="H59" s="68" t="s">
        <v>39</v>
      </c>
      <c r="I59" s="69">
        <f t="shared" ref="I59:I60" si="6">C37</f>
        <v>799.96705369079359</v>
      </c>
      <c r="K59" s="34">
        <v>24</v>
      </c>
      <c r="L59" s="45"/>
      <c r="M59" s="46" t="s">
        <v>151</v>
      </c>
      <c r="N59" s="47">
        <f>J52+J53+J44</f>
        <v>14.470930544276515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1133.9128072029162</v>
      </c>
      <c r="H60" s="68" t="s">
        <v>39</v>
      </c>
      <c r="I60" s="69">
        <f t="shared" si="6"/>
        <v>1133.9127997555349</v>
      </c>
      <c r="K60" s="34">
        <v>25</v>
      </c>
      <c r="L60" s="53"/>
      <c r="M60" s="54" t="s">
        <v>153</v>
      </c>
      <c r="N60" s="55">
        <f>J52+J41+J42+J50</f>
        <v>14.602912717089849</v>
      </c>
      <c r="O60" s="56" t="s">
        <v>154</v>
      </c>
      <c r="P60" s="39">
        <v>1485.8458481618613</v>
      </c>
      <c r="Q60" s="71">
        <f t="shared" si="5"/>
        <v>1485.8458481618613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1485.8458481618613</v>
      </c>
      <c r="H61" s="74" t="s">
        <v>39</v>
      </c>
      <c r="I61" s="69">
        <f>C39</f>
        <v>1485.8458481618613</v>
      </c>
      <c r="K61" s="264" t="s">
        <v>155</v>
      </c>
      <c r="L61" s="264"/>
      <c r="M61" s="264"/>
      <c r="N61" s="76">
        <f>SUM(N36:N60)</f>
        <v>363.8138255408445</v>
      </c>
      <c r="U61" s="77" t="s">
        <v>156</v>
      </c>
      <c r="V61" s="78">
        <f>SUMPRODUCT($Q$36:$Q$60,V36:V60)</f>
        <v>1334.623058894729</v>
      </c>
      <c r="W61" s="78">
        <f>SUMPRODUCT($Q$36:$Q$60,W36:W60)</f>
        <v>373.66050562565619</v>
      </c>
      <c r="X61" s="78">
        <f t="shared" ref="X61:AN61" si="7">SUMPRODUCT($Q$36:$Q$60,X36:X60)</f>
        <v>1127.090498598365</v>
      </c>
      <c r="Y61" s="78">
        <f t="shared" si="7"/>
        <v>2216.5247121085335</v>
      </c>
      <c r="Z61" s="78">
        <f t="shared" si="7"/>
        <v>1661.7465052132177</v>
      </c>
      <c r="AA61" s="78">
        <f t="shared" si="7"/>
        <v>2246.0981497391213</v>
      </c>
      <c r="AB61" s="78">
        <f t="shared" si="7"/>
        <v>2491.2869951236817</v>
      </c>
      <c r="AC61" s="78">
        <f t="shared" si="7"/>
        <v>760.25230157725991</v>
      </c>
      <c r="AD61" s="78">
        <f t="shared" si="7"/>
        <v>0</v>
      </c>
      <c r="AE61" s="78">
        <f t="shared" si="7"/>
        <v>753.42999297270876</v>
      </c>
      <c r="AF61" s="78">
        <f t="shared" si="7"/>
        <v>0</v>
      </c>
      <c r="AG61" s="78">
        <f t="shared" si="7"/>
        <v>1334.623058894729</v>
      </c>
      <c r="AH61" s="78">
        <f t="shared" si="7"/>
        <v>245.18884538456049</v>
      </c>
      <c r="AI61" s="78">
        <f t="shared" si="7"/>
        <v>554.77820689531598</v>
      </c>
      <c r="AJ61" s="78">
        <f t="shared" si="7"/>
        <v>2285.8129004417378</v>
      </c>
      <c r="AK61" s="78">
        <f t="shared" si="7"/>
        <v>1661.7465052132177</v>
      </c>
      <c r="AL61" s="78">
        <f t="shared" si="7"/>
        <v>2246.0981497391213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0.44487435296490963</v>
      </c>
      <c r="W64">
        <f t="shared" ref="W64:AN64" si="8">W61/W63</f>
        <v>0.24910700375043746</v>
      </c>
      <c r="X64">
        <f t="shared" si="8"/>
        <v>0.56354524929918248</v>
      </c>
      <c r="Y64">
        <f t="shared" si="8"/>
        <v>0.73884157070284451</v>
      </c>
      <c r="Z64">
        <f t="shared" si="8"/>
        <v>0.83087325260660883</v>
      </c>
      <c r="AA64">
        <f t="shared" si="8"/>
        <v>1.4973987664927475</v>
      </c>
      <c r="AB64">
        <f t="shared" si="8"/>
        <v>0.83042899837456052</v>
      </c>
      <c r="AC64">
        <f t="shared" si="8"/>
        <v>0.76025230157725987</v>
      </c>
      <c r="AD64">
        <f t="shared" si="8"/>
        <v>0</v>
      </c>
      <c r="AE64">
        <f t="shared" si="8"/>
        <v>0.60274399437816706</v>
      </c>
      <c r="AF64">
        <f t="shared" si="8"/>
        <v>0</v>
      </c>
      <c r="AG64">
        <f t="shared" si="8"/>
        <v>0.66731152944736449</v>
      </c>
      <c r="AH64">
        <f t="shared" si="8"/>
        <v>0.12259442269228024</v>
      </c>
      <c r="AI64">
        <f t="shared" si="8"/>
        <v>0.27738910344765799</v>
      </c>
      <c r="AJ64">
        <f t="shared" si="8"/>
        <v>1.0159168446407725</v>
      </c>
      <c r="AK64">
        <f t="shared" si="8"/>
        <v>0.66469860208528708</v>
      </c>
      <c r="AL64">
        <f t="shared" si="8"/>
        <v>1.4973987664927475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1334.623058894729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373.66050562565619</v>
      </c>
      <c r="H67" s="6"/>
      <c r="U67" t="s">
        <v>162</v>
      </c>
      <c r="V67" s="82">
        <f>AA15*(1+0.17*(V61/AA16)^3.8)</f>
        <v>2.5195745115446755</v>
      </c>
      <c r="W67" s="82">
        <f t="shared" ref="W67:AN67" si="9">AB15*(1+0.17*(W61/AB16)^3.8)</f>
        <v>2.5021610036218842</v>
      </c>
      <c r="X67" s="82">
        <f t="shared" si="9"/>
        <v>2.5480748949067387</v>
      </c>
      <c r="Y67" s="82">
        <f t="shared" si="9"/>
        <v>3.9518251185011604</v>
      </c>
      <c r="Z67" s="82">
        <f t="shared" si="9"/>
        <v>2.7101943742039403</v>
      </c>
      <c r="AA67" s="82">
        <f t="shared" si="9"/>
        <v>4.4709305442765146</v>
      </c>
      <c r="AB67" s="82">
        <f t="shared" si="9"/>
        <v>2.7097676214146178</v>
      </c>
      <c r="AC67" s="82">
        <f t="shared" si="9"/>
        <v>2.6499782755281895</v>
      </c>
      <c r="AD67" s="82">
        <f t="shared" si="9"/>
        <v>2.5</v>
      </c>
      <c r="AE67" s="82">
        <f t="shared" si="9"/>
        <v>2.5620717399048636</v>
      </c>
      <c r="AF67" s="82">
        <f t="shared" si="9"/>
        <v>2.5</v>
      </c>
      <c r="AG67" s="82">
        <f t="shared" si="9"/>
        <v>2.5913771730411006</v>
      </c>
      <c r="AH67" s="82">
        <f t="shared" si="9"/>
        <v>3.7502191133798402</v>
      </c>
      <c r="AI67" s="82">
        <f t="shared" si="9"/>
        <v>2.5032518360262013</v>
      </c>
      <c r="AJ67" s="82">
        <f t="shared" si="9"/>
        <v>2.9512840071222031</v>
      </c>
      <c r="AK67" s="82">
        <f t="shared" si="9"/>
        <v>2.5900249810533627</v>
      </c>
      <c r="AL67" s="82">
        <f t="shared" si="9"/>
        <v>4.4709305442765146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1127.090498598365</v>
      </c>
      <c r="H68" s="6"/>
    </row>
    <row r="69" spans="6:40" x14ac:dyDescent="0.3">
      <c r="F69" s="4" t="s">
        <v>45</v>
      </c>
      <c r="G69" s="4">
        <f>Y61</f>
        <v>2216.5247121085335</v>
      </c>
      <c r="H69" s="6"/>
    </row>
    <row r="70" spans="6:40" x14ac:dyDescent="0.3">
      <c r="F70" s="4" t="s">
        <v>46</v>
      </c>
      <c r="G70" s="4">
        <f>Z61</f>
        <v>1661.7465052132177</v>
      </c>
      <c r="U70" s="41" t="s">
        <v>65</v>
      </c>
      <c r="V70">
        <f t="shared" ref="V70:V94" si="10">SUMPRODUCT($V$67:$AN$67,V36:AN36)</f>
        <v>15.109599492598038</v>
      </c>
      <c r="X70">
        <v>15.000195603366421</v>
      </c>
    </row>
    <row r="71" spans="6:40" x14ac:dyDescent="0.3">
      <c r="F71" s="4" t="s">
        <v>47</v>
      </c>
      <c r="G71" s="4">
        <f>AA61</f>
        <v>2246.0981497391213</v>
      </c>
      <c r="U71" s="41" t="s">
        <v>70</v>
      </c>
      <c r="V71">
        <f t="shared" si="10"/>
        <v>14.36299615834424</v>
      </c>
      <c r="X71">
        <v>13.75090229828113</v>
      </c>
    </row>
    <row r="72" spans="6:40" x14ac:dyDescent="0.3">
      <c r="F72" s="4" t="s">
        <v>48</v>
      </c>
      <c r="G72" s="4">
        <f>AB61</f>
        <v>2491.2869951236817</v>
      </c>
      <c r="U72" s="41" t="s">
        <v>75</v>
      </c>
      <c r="V72">
        <f t="shared" si="10"/>
        <v>14.216006914641328</v>
      </c>
      <c r="X72">
        <v>14.225219683523857</v>
      </c>
    </row>
    <row r="73" spans="6:40" x14ac:dyDescent="0.3">
      <c r="F73" s="4" t="s">
        <v>49</v>
      </c>
      <c r="G73" s="4">
        <f>AC61</f>
        <v>760.25230157725991</v>
      </c>
      <c r="U73" s="41" t="s">
        <v>80</v>
      </c>
      <c r="V73">
        <f t="shared" si="10"/>
        <v>14.220916694908423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14.362191108570066</v>
      </c>
      <c r="X74">
        <v>13.805151472614</v>
      </c>
    </row>
    <row r="75" spans="6:40" x14ac:dyDescent="0.3">
      <c r="F75" s="4" t="s">
        <v>51</v>
      </c>
      <c r="G75" s="4">
        <f>AE61</f>
        <v>753.42999297270876</v>
      </c>
      <c r="U75" s="41" t="s">
        <v>88</v>
      </c>
      <c r="V75">
        <f t="shared" si="10"/>
        <v>14.215201864867154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1" t="s">
        <v>92</v>
      </c>
      <c r="V76">
        <f t="shared" si="10"/>
        <v>14.220111645134249</v>
      </c>
      <c r="X76">
        <v>14.326575531725375</v>
      </c>
    </row>
    <row r="77" spans="6:40" x14ac:dyDescent="0.3">
      <c r="F77" s="4" t="s">
        <v>53</v>
      </c>
      <c r="G77" s="4">
        <f>AG61</f>
        <v>1334.623058894729</v>
      </c>
      <c r="U77" s="41" t="s">
        <v>96</v>
      </c>
      <c r="V77">
        <f t="shared" si="10"/>
        <v>14.892748181124185</v>
      </c>
      <c r="X77">
        <v>13.750902037729439</v>
      </c>
    </row>
    <row r="78" spans="6:40" x14ac:dyDescent="0.3">
      <c r="F78" s="4" t="s">
        <v>54</v>
      </c>
      <c r="G78" s="4">
        <f>AH61</f>
        <v>245.18884538456049</v>
      </c>
      <c r="U78" s="41" t="s">
        <v>100</v>
      </c>
      <c r="V78">
        <f t="shared" si="10"/>
        <v>14.517312646235341</v>
      </c>
      <c r="X78">
        <v>13.750771910176033</v>
      </c>
    </row>
    <row r="79" spans="6:40" x14ac:dyDescent="0.3">
      <c r="F79" s="4" t="s">
        <v>55</v>
      </c>
      <c r="G79" s="4">
        <f>AI61</f>
        <v>554.77820689531598</v>
      </c>
      <c r="U79" s="41" t="s">
        <v>104</v>
      </c>
      <c r="V79">
        <f t="shared" si="10"/>
        <v>14.522222426502436</v>
      </c>
      <c r="X79">
        <v>13.801434953032715</v>
      </c>
    </row>
    <row r="80" spans="6:40" x14ac:dyDescent="0.3">
      <c r="F80" s="4" t="s">
        <v>56</v>
      </c>
      <c r="G80" s="4">
        <f>AJ61</f>
        <v>2285.8129004417378</v>
      </c>
      <c r="U80" s="41" t="s">
        <v>108</v>
      </c>
      <c r="V80">
        <f t="shared" si="10"/>
        <v>14.516507596461167</v>
      </c>
      <c r="X80">
        <v>13.808577453496937</v>
      </c>
    </row>
    <row r="81" spans="6:24" x14ac:dyDescent="0.3">
      <c r="F81" s="4" t="s">
        <v>57</v>
      </c>
      <c r="G81" s="4">
        <f>AK61</f>
        <v>1661.7465052132177</v>
      </c>
      <c r="U81" s="41" t="s">
        <v>112</v>
      </c>
      <c r="V81">
        <f t="shared" si="10"/>
        <v>14.521417376728262</v>
      </c>
      <c r="X81">
        <v>13.855684127365585</v>
      </c>
    </row>
    <row r="82" spans="6:24" x14ac:dyDescent="0.3">
      <c r="F82" s="4" t="s">
        <v>58</v>
      </c>
      <c r="G82" s="4">
        <f>AL61</f>
        <v>2246.0981497391213</v>
      </c>
      <c r="U82" s="41" t="s">
        <v>116</v>
      </c>
      <c r="V82">
        <f t="shared" si="10"/>
        <v>15.194053912718198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15.062071739904864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14.832837444841205</v>
      </c>
      <c r="X84">
        <v>13.696318465991869</v>
      </c>
    </row>
    <row r="85" spans="6:24" x14ac:dyDescent="0.3">
      <c r="U85" s="41" t="s">
        <v>128</v>
      </c>
      <c r="V85">
        <f t="shared" si="10"/>
        <v>14.302280372287086</v>
      </c>
      <c r="X85">
        <v>13.75056790087643</v>
      </c>
    </row>
    <row r="86" spans="6:24" x14ac:dyDescent="0.3">
      <c r="U86" s="41" t="s">
        <v>132</v>
      </c>
      <c r="V86">
        <f t="shared" si="10"/>
        <v>14.155291128584174</v>
      </c>
      <c r="X86">
        <v>14.224885286119157</v>
      </c>
    </row>
    <row r="87" spans="6:24" x14ac:dyDescent="0.3">
      <c r="U87" s="41" t="s">
        <v>136</v>
      </c>
      <c r="V87">
        <f t="shared" si="10"/>
        <v>14.160200908851271</v>
      </c>
      <c r="X87">
        <v>14.271991959987805</v>
      </c>
    </row>
    <row r="88" spans="6:24" x14ac:dyDescent="0.3">
      <c r="U88" s="41" t="s">
        <v>140</v>
      </c>
      <c r="V88">
        <f t="shared" si="10"/>
        <v>14.301606985495836</v>
      </c>
      <c r="X88">
        <v>11.68222407686552</v>
      </c>
    </row>
    <row r="89" spans="6:24" x14ac:dyDescent="0.3">
      <c r="U89" s="41" t="s">
        <v>143</v>
      </c>
      <c r="V89">
        <f t="shared" si="10"/>
        <v>14.456596860178188</v>
      </c>
      <c r="X89">
        <v>13.753993881759367</v>
      </c>
    </row>
    <row r="90" spans="6:24" x14ac:dyDescent="0.3">
      <c r="U90" s="41" t="s">
        <v>145</v>
      </c>
      <c r="V90">
        <f t="shared" si="10"/>
        <v>14.461506640445284</v>
      </c>
      <c r="X90">
        <v>13.801100555628015</v>
      </c>
    </row>
    <row r="91" spans="6:24" x14ac:dyDescent="0.3">
      <c r="U91" s="41" t="s">
        <v>148</v>
      </c>
      <c r="V91">
        <f t="shared" si="10"/>
        <v>15.134143176435218</v>
      </c>
      <c r="X91">
        <v>13.225427061632079</v>
      </c>
    </row>
    <row r="92" spans="6:24" x14ac:dyDescent="0.3">
      <c r="U92" s="41" t="s">
        <v>150</v>
      </c>
      <c r="V92">
        <f t="shared" si="10"/>
        <v>15.002161003621884</v>
      </c>
      <c r="X92">
        <v>15.239521451121469</v>
      </c>
    </row>
    <row r="93" spans="6:24" x14ac:dyDescent="0.3">
      <c r="U93" s="41" t="s">
        <v>152</v>
      </c>
      <c r="V93">
        <f t="shared" si="10"/>
        <v>14.470930544276515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14.602912717089851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2.5195745115446755</v>
      </c>
      <c r="K97" s="4" t="s">
        <v>61</v>
      </c>
      <c r="L97" s="76">
        <f>MIN(N36:N43)</f>
        <v>14.215201864867154</v>
      </c>
      <c r="M97" s="135" t="s">
        <v>11</v>
      </c>
      <c r="N97" s="4">
        <v>15</v>
      </c>
      <c r="O97" s="4">
        <v>99999</v>
      </c>
      <c r="P97" s="76">
        <f>L97</f>
        <v>14.215201864867154</v>
      </c>
      <c r="Q97" s="76">
        <f>L98</f>
        <v>14.516507596461167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2.5021610036218842</v>
      </c>
      <c r="K98" s="4" t="s">
        <v>66</v>
      </c>
      <c r="L98" s="76">
        <f>MIN(N44:N49)</f>
        <v>14.516507596461167</v>
      </c>
      <c r="M98" s="135" t="s">
        <v>12</v>
      </c>
      <c r="N98" s="4">
        <v>99999</v>
      </c>
      <c r="O98" s="4">
        <v>15</v>
      </c>
      <c r="P98" s="76">
        <f>L99</f>
        <v>14.155291128584174</v>
      </c>
      <c r="Q98" s="76">
        <f>L100</f>
        <v>14.456596860178188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2.5480748949067387</v>
      </c>
      <c r="K99" s="4" t="s">
        <v>71</v>
      </c>
      <c r="L99" s="76">
        <f>MIN(N50:N54)</f>
        <v>14.155291128584174</v>
      </c>
      <c r="M99" s="135" t="s">
        <v>13</v>
      </c>
      <c r="N99" s="76">
        <f>L101</f>
        <v>14.892748181124185</v>
      </c>
      <c r="O99" s="76">
        <f>L102</f>
        <v>14.301606985495836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3.9518251185011604</v>
      </c>
      <c r="K100" s="4" t="s">
        <v>76</v>
      </c>
      <c r="L100" s="76">
        <f>MIN(N55:N60)</f>
        <v>14.456596860178188</v>
      </c>
      <c r="M100" s="135" t="s">
        <v>14</v>
      </c>
      <c r="N100" s="76">
        <f>L104</f>
        <v>15.1940539127182</v>
      </c>
      <c r="O100" s="76">
        <f>L105</f>
        <v>14.602912717089851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2.7101943742039403</v>
      </c>
      <c r="K101" s="4" t="s">
        <v>252</v>
      </c>
      <c r="L101" s="76">
        <f>J104+J103+J102+J107+J106</f>
        <v>14.892748181124185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4.4709305442765146</v>
      </c>
      <c r="K102" s="4" t="s">
        <v>253</v>
      </c>
      <c r="L102" s="76">
        <f>J104+J103+J102+J113</f>
        <v>14.301606985495836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2.7097676214146178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2.6499782755281895</v>
      </c>
      <c r="K104" s="4" t="s">
        <v>255</v>
      </c>
      <c r="L104" s="76">
        <f>J111+J103+J102+J107+J106</f>
        <v>15.1940539127182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14.602912717089851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2.5620717399048636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2.5913771730411006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3.7502191133798402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2.5032518360262013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2.9512840071222031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2.5900249810533627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4.4709305442765146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2024-01-07T17:39:34Z</dcterms:modified>
</cp:coreProperties>
</file>