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0DBC39AC-49A3-4BDF-BA48-9EA7C92DAA87}" xr6:coauthVersionLast="47" xr6:coauthVersionMax="47" xr10:uidLastSave="{00000000-0000-0000-0000-000000000000}"/>
  <bookViews>
    <workbookView xWindow="6444" yWindow="24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 l="1"/>
  <c r="T88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J38" i="5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G116" i="5" s="1"/>
  <c r="G125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G115" i="5" l="1"/>
  <c r="G124" i="5" s="1"/>
  <c r="G113" i="5"/>
  <c r="G114" i="5"/>
  <c r="G123" i="5" s="1"/>
  <c r="H135" i="5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 l="1"/>
  <c r="C37" i="7" s="1"/>
  <c r="I59" i="7" s="1"/>
  <c r="T44" i="7" s="1"/>
  <c r="Q137" i="5"/>
  <c r="H158" i="5"/>
  <c r="H145" i="5"/>
  <c r="Q146" i="5"/>
  <c r="Q145" i="5"/>
  <c r="Q134" i="5"/>
  <c r="H159" i="5"/>
  <c r="R116" i="5"/>
  <c r="S125" i="5" s="1"/>
  <c r="R148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<sst xmlns="http://schemas.openxmlformats.org/spreadsheetml/2006/main" count="2044" uniqueCount="259">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</sst>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</row>
      </sheetData>
      <sheetData sheetId="4">
        <row r="5">
          <cell r="AF5" t="str">
            <v>Dij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4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14.336400454561094</v>
      </c>
      <c r="L28" s="147">
        <v>14.554162493735005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14.272313640097114</v>
      </c>
      <c r="L29" s="147">
        <v>14.373461325647007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14.336400454561094</v>
      </c>
      <c r="J30" s="4">
        <v>14.272313640097114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14.554162493735005</v>
      </c>
      <c r="J31" s="4">
        <v>14.373461325647007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14.563453792855011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2.0156815435251253E-11</v>
      </c>
      <c r="V44" s="215">
        <f t="shared" si="1"/>
        <v>1.3433486021432064E-11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2.2712409681463658E-11</v>
      </c>
      <c r="V45" s="215">
        <f t="shared" si="1"/>
        <v>1.8812112783117957E-11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2.0156815435251253E-11</v>
      </c>
      <c r="T46" s="215">
        <f t="shared" si="1"/>
        <v>2.2712409681463658E-11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1.3433486021432064E-11</v>
      </c>
      <c r="T47" s="215">
        <f t="shared" si="1"/>
        <v>1.8812112783117957E-11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2.0156815435251253E-11</v>
      </c>
      <c r="V53" s="216">
        <f t="shared" si="2"/>
        <v>1.3433486021432064E-11</v>
      </c>
      <c r="W53" s="165">
        <f>N40</f>
        <v>2050</v>
      </c>
      <c r="X53" s="165">
        <f>SUM(S53:V53)</f>
        <v>3.9438208736552825E-11</v>
      </c>
      <c r="Y53" s="129">
        <f>W53/X53</f>
        <v>51980048426996.188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2.2712409681463658E-11</v>
      </c>
      <c r="V54" s="216">
        <f t="shared" si="2"/>
        <v>1.8812112783117957E-11</v>
      </c>
      <c r="W54" s="165">
        <f>N41</f>
        <v>2050</v>
      </c>
      <c r="X54" s="165">
        <f>SUM(S54:V54)</f>
        <v>4.737242974445112E-11</v>
      </c>
      <c r="Y54" s="129">
        <f>W54/X54</f>
        <v>43274115578589.734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2.0156815435251253E-11</v>
      </c>
      <c r="T55" s="216">
        <f t="shared" si="2"/>
        <v>2.2712409681463658E-11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4.8717132396584422E-11</v>
      </c>
      <c r="Y55" s="129">
        <f>W55/X55</f>
        <v>21635099361346.98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1.3433486021432064E-11</v>
      </c>
      <c r="T56" s="216">
        <f t="shared" si="2"/>
        <v>1.8812112783117957E-11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3.8093506084419529E-11</v>
      </c>
      <c r="Y56" s="129">
        <f>W56/X56</f>
        <v>29086322417908.879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3.9438208736552825E-11</v>
      </c>
      <c r="T58" s="165">
        <f>SUM(T53:T56)</f>
        <v>4.737242974445112E-11</v>
      </c>
      <c r="U58" s="165">
        <f>SUM(U53:U56)</f>
        <v>4.8717132396584422E-11</v>
      </c>
      <c r="V58" s="165">
        <f>SUM(V53:V56)</f>
        <v>3.8093506084419529E-11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51980048426996.188</v>
      </c>
      <c r="T59" s="120">
        <f>T57/T58</f>
        <v>43274115578589.734</v>
      </c>
      <c r="U59" s="120">
        <f>U57/U58</f>
        <v>21635099361346.98</v>
      </c>
      <c r="V59" s="120">
        <f>V57/V58</f>
        <v>29086322417908.879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303.97450360420049</v>
      </c>
      <c r="T64" s="216">
        <f t="shared" si="3"/>
        <v>0</v>
      </c>
      <c r="U64" s="216">
        <f t="shared" si="3"/>
        <v>436.09470474999335</v>
      </c>
      <c r="V64" s="216">
        <f t="shared" si="3"/>
        <v>390.73070561584501</v>
      </c>
      <c r="W64" s="165">
        <f>W53</f>
        <v>2050</v>
      </c>
      <c r="X64" s="165">
        <f>SUM(S64:V64)</f>
        <v>1130.7999139700389</v>
      </c>
      <c r="Y64" s="129">
        <f>W64/X64</f>
        <v>1.8128759780347099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253.06301552194932</v>
      </c>
      <c r="U65" s="216">
        <f t="shared" si="3"/>
        <v>491.38524019408538</v>
      </c>
      <c r="V65" s="216">
        <f t="shared" si="3"/>
        <v>547.175177771834</v>
      </c>
      <c r="W65" s="165">
        <f>W54</f>
        <v>2050</v>
      </c>
      <c r="X65" s="165">
        <f>SUM(S65:V65)</f>
        <v>1291.6234334878686</v>
      </c>
      <c r="Y65" s="129">
        <f>W65/X65</f>
        <v>1.5871498974466804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1047.7522424583844</v>
      </c>
      <c r="T66" s="216">
        <f t="shared" si="3"/>
        <v>982.85944162393878</v>
      </c>
      <c r="U66" s="216">
        <f t="shared" si="3"/>
        <v>126.52005505592112</v>
      </c>
      <c r="V66" s="216">
        <f t="shared" si="3"/>
        <v>0</v>
      </c>
      <c r="W66" s="165">
        <f>W55</f>
        <v>1054</v>
      </c>
      <c r="X66" s="165">
        <f>SUM(S66:V66)</f>
        <v>2157.1317391382445</v>
      </c>
      <c r="Y66" s="129">
        <f>W66/X66</f>
        <v>0.48861178984880355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698.27325393741501</v>
      </c>
      <c r="T67" s="216">
        <f t="shared" si="3"/>
        <v>814.07754285411181</v>
      </c>
      <c r="U67" s="216">
        <f t="shared" si="3"/>
        <v>0</v>
      </c>
      <c r="V67" s="216">
        <f t="shared" si="3"/>
        <v>170.09411661232096</v>
      </c>
      <c r="W67" s="165">
        <f>W56</f>
        <v>1108</v>
      </c>
      <c r="X67" s="165">
        <f>SUM(S67:V67)</f>
        <v>1682.4449134038477</v>
      </c>
      <c r="Y67" s="129">
        <f>W67/X67</f>
        <v>0.65856539561722927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551.06807551908037</v>
      </c>
      <c r="T75" s="216">
        <f t="shared" si="4"/>
        <v>0</v>
      </c>
      <c r="U75" s="216">
        <f t="shared" si="4"/>
        <v>790.58561438940228</v>
      </c>
      <c r="V75" s="216">
        <f t="shared" si="4"/>
        <v>708.34631009151735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401.64893913320958</v>
      </c>
      <c r="U76" s="216">
        <f t="shared" si="4"/>
        <v>779.902033580855</v>
      </c>
      <c r="V76" s="216">
        <f t="shared" si="4"/>
        <v>868.44902728593547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511.94409850568883</v>
      </c>
      <c r="T77" s="216">
        <f t="shared" si="4"/>
        <v>480.23671094166838</v>
      </c>
      <c r="U77" s="216">
        <f t="shared" si="4"/>
        <v>61.819190552642787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459.85860172822373</v>
      </c>
      <c r="T78" s="216">
        <f t="shared" si="4"/>
        <v>536.12329907282003</v>
      </c>
      <c r="U78" s="216">
        <f t="shared" si="4"/>
        <v>0</v>
      </c>
      <c r="V78" s="216">
        <f t="shared" si="4"/>
        <v>112.01809919895628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1522.8707757529928</v>
      </c>
      <c r="T80" s="165">
        <f>SUM(T75:T78)</f>
        <v>1418.0089491476979</v>
      </c>
      <c r="U80" s="165">
        <f>SUM(U75:U78)</f>
        <v>1632.3068385229001</v>
      </c>
      <c r="V80" s="165">
        <f>SUM(V75:V78)</f>
        <v>1688.813436576409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1.3461417952461296</v>
      </c>
      <c r="T81" s="120">
        <f>T79/T80</f>
        <v>1.4456890425354254</v>
      </c>
      <c r="U81" s="120">
        <f>U79/U80</f>
        <v>0.64571193057904541</v>
      </c>
      <c r="V81" s="120">
        <f>V79/V80</f>
        <v>0.65608194250642404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741.81576848208454</v>
      </c>
      <c r="T86" s="131">
        <f t="shared" si="5"/>
        <v>0</v>
      </c>
      <c r="U86" s="131">
        <f t="shared" si="5"/>
        <v>510.49056335540172</v>
      </c>
      <c r="V86" s="131">
        <f t="shared" si="5"/>
        <v>464.7332230921005</v>
      </c>
      <c r="W86" s="165">
        <f>W75</f>
        <v>2050</v>
      </c>
      <c r="X86" s="165">
        <f>SUM(S86:V86)</f>
        <v>1717.0395549295868</v>
      </c>
      <c r="Y86" s="129">
        <f>W86/X86</f>
        <v>1.1939154191960752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580.65947025085916</v>
      </c>
      <c r="U87" s="131">
        <f t="shared" si="5"/>
        <v>503.5920477660174</v>
      </c>
      <c r="V87" s="131">
        <f t="shared" si="5"/>
        <v>569.77372478957102</v>
      </c>
      <c r="W87" s="165">
        <f>W76</f>
        <v>2050</v>
      </c>
      <c r="X87" s="165">
        <f>SUM(S87:V87)</f>
        <v>1654.0252428064477</v>
      </c>
      <c r="Y87" s="129">
        <f>W87/X87</f>
        <v>1.239400673548178</v>
      </c>
    </row>
    <row r="88" spans="17:25" ht="15.6" x14ac:dyDescent="0.3">
      <c r="Q88" s="128"/>
      <c r="R88" s="131">
        <v>3</v>
      </c>
      <c r="S88" s="131">
        <f t="shared" si="5"/>
        <v>689.1493478281094</v>
      </c>
      <c r="T88" s="131">
        <f t="shared" si="5"/>
        <v>694.27295083162244</v>
      </c>
      <c r="U88" s="131">
        <f t="shared" si="5"/>
        <v>39.917388878580859</v>
      </c>
      <c r="V88" s="131">
        <f t="shared" si="5"/>
        <v>0</v>
      </c>
      <c r="W88" s="165">
        <f>W77</f>
        <v>1054</v>
      </c>
      <c r="X88" s="165">
        <f>SUM(S88:V88)</f>
        <v>1423.3396875383128</v>
      </c>
      <c r="Y88" s="129">
        <f>W88/X88</f>
        <v>0.74051191660573223</v>
      </c>
    </row>
    <row r="89" spans="17:25" ht="15.6" x14ac:dyDescent="0.3">
      <c r="Q89" s="128"/>
      <c r="R89" s="131">
        <v>4</v>
      </c>
      <c r="S89" s="131">
        <f t="shared" si="5"/>
        <v>619.03488368980607</v>
      </c>
      <c r="T89" s="131">
        <f t="shared" si="5"/>
        <v>775.06757891751874</v>
      </c>
      <c r="U89" s="131">
        <f t="shared" si="5"/>
        <v>0</v>
      </c>
      <c r="V89" s="131">
        <f t="shared" si="5"/>
        <v>73.493052118328535</v>
      </c>
      <c r="W89" s="165">
        <f>W78</f>
        <v>1108</v>
      </c>
      <c r="X89" s="165">
        <f>SUM(S89:V89)</f>
        <v>1467.5955147256534</v>
      </c>
      <c r="Y89" s="129">
        <f>W89/X89</f>
        <v>0.75497641474267196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2050.0000000000005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0.99999999999999978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885.66528419354665</v>
      </c>
      <c r="T97" s="131">
        <f t="shared" si="6"/>
        <v>0</v>
      </c>
      <c r="U97" s="131">
        <f t="shared" si="6"/>
        <v>609.482554944105</v>
      </c>
      <c r="V97" s="131">
        <f t="shared" si="6"/>
        <v>554.85216086234834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719.66973853104309</v>
      </c>
      <c r="U98" s="131">
        <f t="shared" si="6"/>
        <v>624.15232319470817</v>
      </c>
      <c r="V98" s="131">
        <f t="shared" si="6"/>
        <v>706.1779382742485</v>
      </c>
      <c r="W98" s="165">
        <f>W87</f>
        <v>2050</v>
      </c>
      <c r="X98" s="165">
        <f>SUM(S98:V98)</f>
        <v>2049.9999999999995</v>
      </c>
      <c r="Y98" s="129">
        <f>W98/X98</f>
        <v>1.0000000000000002</v>
      </c>
    </row>
    <row r="99" spans="17:25" ht="15.6" x14ac:dyDescent="0.3">
      <c r="Q99" s="128"/>
      <c r="R99" s="131">
        <v>3</v>
      </c>
      <c r="S99" s="131">
        <f t="shared" si="6"/>
        <v>510.32330438778371</v>
      </c>
      <c r="T99" s="131">
        <f t="shared" si="6"/>
        <v>514.11739346784202</v>
      </c>
      <c r="U99" s="131">
        <f t="shared" si="6"/>
        <v>29.559302144374254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467.3567370887767</v>
      </c>
      <c r="T100" s="131">
        <f t="shared" si="6"/>
        <v>585.15774191443131</v>
      </c>
      <c r="U100" s="131">
        <f t="shared" si="6"/>
        <v>0</v>
      </c>
      <c r="V100" s="131">
        <f t="shared" si="6"/>
        <v>55.485520996792012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1863.3453256701071</v>
      </c>
      <c r="T102" s="165">
        <f>SUM(T97:T100)</f>
        <v>1818.9448739133163</v>
      </c>
      <c r="U102" s="165">
        <f>SUM(U97:U100)</f>
        <v>1263.1941802831875</v>
      </c>
      <c r="V102" s="165">
        <f>SUM(V97:V100)</f>
        <v>1316.5156201333889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1.1001718102159981</v>
      </c>
      <c r="T103" s="120">
        <f>T101/T102</f>
        <v>1.1270270085698566</v>
      </c>
      <c r="U103" s="120">
        <f>U101/U102</f>
        <v>0.83439269785403092</v>
      </c>
      <c r="V103" s="120">
        <f>V101/V102</f>
        <v>0.84161553653859256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974.38397895668061</v>
      </c>
      <c r="T108" s="131">
        <f t="shared" ref="T108:V108" si="7">T97*T$103</f>
        <v>0</v>
      </c>
      <c r="U108" s="131">
        <f t="shared" si="7"/>
        <v>508.54779331477943</v>
      </c>
      <c r="V108" s="131">
        <f t="shared" si="7"/>
        <v>466.97219906376279</v>
      </c>
      <c r="W108" s="165">
        <f>W97</f>
        <v>2050</v>
      </c>
      <c r="X108" s="165">
        <f>SUM(S108:V108)</f>
        <v>1949.9039713352226</v>
      </c>
      <c r="Y108" s="129">
        <f>W108/X108</f>
        <v>1.0513338247094473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811.08723257489237</v>
      </c>
      <c r="U109" s="131">
        <f t="shared" si="8"/>
        <v>520.7881408222936</v>
      </c>
      <c r="V109" s="131">
        <f t="shared" si="8"/>
        <v>594.3303244123988</v>
      </c>
      <c r="W109" s="165">
        <f>W98</f>
        <v>2050</v>
      </c>
      <c r="X109" s="165">
        <f>SUM(S109:V109)</f>
        <v>1926.2056978095848</v>
      </c>
      <c r="Y109" s="129">
        <f>W109/X109</f>
        <v>1.0642684747175184</v>
      </c>
    </row>
    <row r="110" spans="17:25" ht="15.6" x14ac:dyDescent="0.3">
      <c r="Q110" s="70"/>
      <c r="R110" s="131">
        <v>3</v>
      </c>
      <c r="S110" s="131">
        <f t="shared" ref="S110:V110" si="9">S99*S$103</f>
        <v>561.44331358371778</v>
      </c>
      <c r="T110" s="131">
        <f t="shared" si="9"/>
        <v>579.42418801379392</v>
      </c>
      <c r="U110" s="131">
        <f t="shared" si="9"/>
        <v>24.664065862926876</v>
      </c>
      <c r="V110" s="131">
        <f t="shared" si="9"/>
        <v>0</v>
      </c>
      <c r="W110" s="165">
        <f>W99</f>
        <v>1054</v>
      </c>
      <c r="X110" s="165">
        <f>SUM(S110:V110)</f>
        <v>1165.5315674604387</v>
      </c>
      <c r="Y110" s="129">
        <f>W110/X110</f>
        <v>0.90430841122265493</v>
      </c>
    </row>
    <row r="111" spans="17:25" ht="15.6" x14ac:dyDescent="0.3">
      <c r="Q111" s="70"/>
      <c r="R111" s="131">
        <v>4</v>
      </c>
      <c r="S111" s="131">
        <f t="shared" ref="S111:V111" si="10">S100*S$103</f>
        <v>514.17270745960172</v>
      </c>
      <c r="T111" s="131">
        <f t="shared" si="10"/>
        <v>659.48857941131371</v>
      </c>
      <c r="U111" s="131">
        <f t="shared" si="10"/>
        <v>0</v>
      </c>
      <c r="V111" s="131">
        <f t="shared" si="10"/>
        <v>46.697476523838453</v>
      </c>
      <c r="W111" s="165">
        <f>W100</f>
        <v>1108</v>
      </c>
      <c r="X111" s="165">
        <f>SUM(S111:V111)</f>
        <v>1220.3587633947539</v>
      </c>
      <c r="Y111" s="129">
        <f>W111/X111</f>
        <v>0.90792972790870285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14.563453792855011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2.0156815435251253E-11</v>
      </c>
      <c r="H7" s="132">
        <f>'Trip Length Frequency'!V44</f>
        <v>1.3433486021432064E-11</v>
      </c>
      <c r="I7" s="120">
        <f>SUMPRODUCT(E18:H18,E7:H7)</f>
        <v>4.8117795904234034E-8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2.0156815435251253E-11</v>
      </c>
      <c r="R7" s="132">
        <f t="shared" si="0"/>
        <v>1.3433486021432064E-11</v>
      </c>
      <c r="S7" s="120">
        <f>SUMPRODUCT(O18:R18,O7:R7)</f>
        <v>6.9997891598586952E-8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2.0156815435251253E-11</v>
      </c>
      <c r="AB7" s="132">
        <f t="shared" si="1"/>
        <v>1.3433486021432064E-11</v>
      </c>
      <c r="AC7" s="120">
        <f>SUMPRODUCT(Y18:AB18,Y7:AB7)</f>
        <v>6.9997891598586952E-8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2.0156815435251253E-11</v>
      </c>
      <c r="AL7" s="132">
        <f t="shared" si="2"/>
        <v>1.3433486021432064E-11</v>
      </c>
      <c r="AM7" s="120">
        <f>SUMPRODUCT(AI18:AL18,AI7:AL7)</f>
        <v>7.9299514001580642E-8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2.0156815435251253E-11</v>
      </c>
      <c r="AV7" s="132">
        <f t="shared" si="3"/>
        <v>1.3433486021432064E-11</v>
      </c>
      <c r="AW7" s="120">
        <f>SUMPRODUCT(AS18:AV18,AS7:AV7)</f>
        <v>8.4483261546842548E-8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2.0156815435251253E-11</v>
      </c>
      <c r="BF7" s="132">
        <f t="shared" si="4"/>
        <v>1.3433486021432064E-11</v>
      </c>
      <c r="BG7" s="120">
        <f>SUMPRODUCT(BC18:BF18,BC7:BF7)</f>
        <v>9.0058460796422503E-8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2.0156815435251253E-11</v>
      </c>
      <c r="BP7" s="132">
        <f t="shared" si="5"/>
        <v>1.3433486021432064E-11</v>
      </c>
      <c r="BQ7" s="120">
        <f>SUMPRODUCT(BM18:BP18,BM7:BP7)</f>
        <v>1.0186830982977524E-7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2.2712409681463658E-11</v>
      </c>
      <c r="H8" s="132">
        <f>'Trip Length Frequency'!V45</f>
        <v>1.8812112783117957E-11</v>
      </c>
      <c r="I8" s="120">
        <f>SUMPRODUCT(E18:H18,E8:H8)</f>
        <v>5.6770910691689881E-8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2.2712409681463658E-11</v>
      </c>
      <c r="R8" s="132">
        <f t="shared" si="0"/>
        <v>1.8812112783117957E-11</v>
      </c>
      <c r="S8" s="120">
        <f>SUMPRODUCT(O18:R18,O8:R8)</f>
        <v>8.6270557293392307E-8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2.2712409681463658E-11</v>
      </c>
      <c r="AB8" s="132">
        <f t="shared" si="1"/>
        <v>1.8812112783117957E-11</v>
      </c>
      <c r="AC8" s="120">
        <f>SUMPRODUCT(Y18:AB18,Y8:AB8)</f>
        <v>8.6270557293392307E-8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2.2712409681463658E-11</v>
      </c>
      <c r="AL8" s="132">
        <f t="shared" si="2"/>
        <v>1.8812112783117957E-11</v>
      </c>
      <c r="AM8" s="120">
        <f>SUMPRODUCT(AI18:AL18,AI8:AL8)</f>
        <v>9.7765312025482214E-8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2.2712409681463658E-11</v>
      </c>
      <c r="AV8" s="132">
        <f t="shared" si="3"/>
        <v>1.8812112783117957E-11</v>
      </c>
      <c r="AW8" s="120">
        <f>SUMPRODUCT(AS18:AV18,AS8:AV8)</f>
        <v>1.0417112827410627E-7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2.2712409681463658E-11</v>
      </c>
      <c r="BF8" s="132">
        <f t="shared" si="4"/>
        <v>1.8812112783117957E-11</v>
      </c>
      <c r="BG8" s="120">
        <f>SUMPRODUCT(BC18:BF18,BC8:BF8)</f>
        <v>1.1106057603548569E-7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2.2712409681463658E-11</v>
      </c>
      <c r="BP8" s="132">
        <f t="shared" si="5"/>
        <v>1.8812112783117957E-11</v>
      </c>
      <c r="BQ8" s="120">
        <f>SUMPRODUCT(BM18:BP18,BM8:BP8)</f>
        <v>1.2564049101794795E-7</v>
      </c>
      <c r="BS8" s="129"/>
    </row>
    <row r="9" spans="2:71" x14ac:dyDescent="0.3">
      <c r="C9" s="128"/>
      <c r="D9" s="4" t="s">
        <v>13</v>
      </c>
      <c r="E9" s="132">
        <f>'Trip Length Frequency'!S46</f>
        <v>2.0156815435251253E-11</v>
      </c>
      <c r="F9" s="132">
        <f>'Trip Length Frequency'!T46</f>
        <v>2.2712409681463658E-11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9.4045605762248023E-8</v>
      </c>
      <c r="K9" s="129"/>
      <c r="M9" s="128"/>
      <c r="N9" s="4" t="s">
        <v>13</v>
      </c>
      <c r="O9" s="132">
        <f t="shared" si="0"/>
        <v>2.0156815435251253E-11</v>
      </c>
      <c r="P9" s="132">
        <f t="shared" si="0"/>
        <v>2.2712409681463658E-11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7.5651209744498283E-8</v>
      </c>
      <c r="U9" s="129"/>
      <c r="W9" s="128"/>
      <c r="X9" s="4" t="s">
        <v>13</v>
      </c>
      <c r="Y9" s="132">
        <f t="shared" si="1"/>
        <v>2.0156815435251253E-11</v>
      </c>
      <c r="Z9" s="132">
        <f t="shared" si="1"/>
        <v>2.2712409681463658E-11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7.5651209744498283E-8</v>
      </c>
      <c r="AE9" s="129"/>
      <c r="AG9" s="128"/>
      <c r="AH9" s="4" t="s">
        <v>13</v>
      </c>
      <c r="AI9" s="132">
        <f t="shared" si="2"/>
        <v>2.0156815435251253E-11</v>
      </c>
      <c r="AJ9" s="132">
        <f t="shared" si="2"/>
        <v>2.2712409681463658E-11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8.5740650001447474E-8</v>
      </c>
      <c r="AO9" s="129"/>
      <c r="AQ9" s="128"/>
      <c r="AR9" s="4" t="s">
        <v>13</v>
      </c>
      <c r="AS9" s="132">
        <f t="shared" si="3"/>
        <v>2.0156815435251253E-11</v>
      </c>
      <c r="AT9" s="132">
        <f t="shared" si="3"/>
        <v>2.2712409681463658E-11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9.1373345021281585E-8</v>
      </c>
      <c r="AY9" s="129"/>
      <c r="BA9" s="128"/>
      <c r="BB9" s="4" t="s">
        <v>13</v>
      </c>
      <c r="BC9" s="132">
        <f t="shared" si="4"/>
        <v>2.0156815435251253E-11</v>
      </c>
      <c r="BD9" s="132">
        <f t="shared" si="4"/>
        <v>2.2712409681463658E-11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9.7438587301325963E-8</v>
      </c>
      <c r="BI9" s="129"/>
      <c r="BK9" s="128"/>
      <c r="BL9" s="4" t="s">
        <v>13</v>
      </c>
      <c r="BM9" s="132">
        <f t="shared" si="5"/>
        <v>2.0156815435251253E-11</v>
      </c>
      <c r="BN9" s="132">
        <f t="shared" si="5"/>
        <v>2.2712409681463658E-11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1.1026228345925555E-7</v>
      </c>
      <c r="BS9" s="129"/>
    </row>
    <row r="10" spans="2:71" x14ac:dyDescent="0.3">
      <c r="C10" s="128"/>
      <c r="D10" s="4" t="s">
        <v>14</v>
      </c>
      <c r="E10" s="132">
        <f>'Trip Length Frequency'!S47</f>
        <v>1.3433486021432064E-11</v>
      </c>
      <c r="F10" s="132">
        <f>'Trip Length Frequency'!T47</f>
        <v>1.8812112783117957E-11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7.258295881542295E-8</v>
      </c>
      <c r="K10" s="129"/>
      <c r="M10" s="128"/>
      <c r="N10" s="4" t="s">
        <v>14</v>
      </c>
      <c r="O10" s="132">
        <f t="shared" si="0"/>
        <v>1.3433486021432064E-11</v>
      </c>
      <c r="P10" s="132">
        <f t="shared" si="0"/>
        <v>1.8812112783117957E-11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5.9301564955322606E-8</v>
      </c>
      <c r="U10" s="129"/>
      <c r="W10" s="128"/>
      <c r="X10" s="4" t="s">
        <v>14</v>
      </c>
      <c r="Y10" s="132">
        <f t="shared" si="1"/>
        <v>1.3433486021432064E-11</v>
      </c>
      <c r="Z10" s="132">
        <f t="shared" si="1"/>
        <v>1.8812112783117957E-11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5.9301564955322606E-8</v>
      </c>
      <c r="AE10" s="129"/>
      <c r="AG10" s="128"/>
      <c r="AH10" s="4" t="s">
        <v>14</v>
      </c>
      <c r="AI10" s="132">
        <f t="shared" si="2"/>
        <v>1.3433486021432064E-11</v>
      </c>
      <c r="AJ10" s="132">
        <f t="shared" si="2"/>
        <v>1.8812112783117957E-11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6.7227599318049224E-8</v>
      </c>
      <c r="AO10" s="129"/>
      <c r="AQ10" s="128"/>
      <c r="AR10" s="4" t="s">
        <v>14</v>
      </c>
      <c r="AS10" s="132">
        <f t="shared" si="3"/>
        <v>1.3433486021432064E-11</v>
      </c>
      <c r="AT10" s="132">
        <f t="shared" si="3"/>
        <v>1.8812112783117957E-11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7.1652915254567251E-8</v>
      </c>
      <c r="AY10" s="129"/>
      <c r="BA10" s="128"/>
      <c r="BB10" s="4" t="s">
        <v>14</v>
      </c>
      <c r="BC10" s="132">
        <f t="shared" si="4"/>
        <v>1.3433486021432064E-11</v>
      </c>
      <c r="BD10" s="132">
        <f t="shared" si="4"/>
        <v>1.8812112783117957E-11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7.6418341856975972E-8</v>
      </c>
      <c r="BI10" s="129"/>
      <c r="BK10" s="128"/>
      <c r="BL10" s="4" t="s">
        <v>14</v>
      </c>
      <c r="BM10" s="132">
        <f t="shared" si="5"/>
        <v>1.3433486021432064E-11</v>
      </c>
      <c r="BN10" s="132">
        <f t="shared" si="5"/>
        <v>1.8812112783117957E-11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8.6485771055780826E-8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510.74306047939945</v>
      </c>
      <c r="F14" s="139">
        <f t="shared" si="6"/>
        <v>0</v>
      </c>
      <c r="G14" s="139">
        <f t="shared" si="6"/>
        <v>905.12938700741768</v>
      </c>
      <c r="H14" s="139">
        <f t="shared" si="6"/>
        <v>634.1275525131831</v>
      </c>
      <c r="I14" s="120">
        <v>2050</v>
      </c>
      <c r="J14" s="165">
        <f>SUM(E14:H14)</f>
        <v>2050.0000000000005</v>
      </c>
      <c r="K14" s="129">
        <f>I14/J14</f>
        <v>0.99999999999999978</v>
      </c>
      <c r="M14" s="128"/>
      <c r="N14" s="4" t="s">
        <v>11</v>
      </c>
      <c r="O14" s="139">
        <f t="shared" ref="O14:R17" si="7">$S14*(O$18*O7*1)/$S7</f>
        <v>242.61413585468844</v>
      </c>
      <c r="P14" s="139">
        <f t="shared" si="7"/>
        <v>0</v>
      </c>
      <c r="Q14" s="139">
        <f t="shared" si="7"/>
        <v>1207.6503823829646</v>
      </c>
      <c r="R14" s="139">
        <f t="shared" si="7"/>
        <v>736.48203291362688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258.94497491468434</v>
      </c>
      <c r="Z14" s="139">
        <f t="shared" ref="Z14:AB14" si="8">$AC14*(Z$18*Z7*1)/$AC7</f>
        <v>0</v>
      </c>
      <c r="AA14" s="139">
        <f t="shared" si="8"/>
        <v>1288.9397267402569</v>
      </c>
      <c r="AB14" s="139">
        <f t="shared" si="8"/>
        <v>786.05610042507101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276.28763761626664</v>
      </c>
      <c r="AJ14" s="139">
        <f t="shared" ref="AJ14:AL14" si="9">$AM14*(AJ$18*AJ7*1)/$AM7</f>
        <v>0</v>
      </c>
      <c r="AK14" s="139">
        <f t="shared" si="9"/>
        <v>1376.0681812535013</v>
      </c>
      <c r="AL14" s="139">
        <f t="shared" si="9"/>
        <v>840.02822109249894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295.12534793149803</v>
      </c>
      <c r="AT14" s="139">
        <f t="shared" ref="AT14:AV14" si="10">$AW14*(AT$18*AT7*1)/$AW7</f>
        <v>0</v>
      </c>
      <c r="AU14" s="139">
        <f t="shared" si="10"/>
        <v>1469.9800250793983</v>
      </c>
      <c r="AV14" s="139">
        <f t="shared" si="10"/>
        <v>897.83379178500979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315.43770859167364</v>
      </c>
      <c r="BD14" s="139">
        <f t="shared" ref="BD14:BF14" si="11">$BG14*(BD$18*BD7*1)/$BG7</f>
        <v>0</v>
      </c>
      <c r="BE14" s="139">
        <f t="shared" si="11"/>
        <v>1571.0217880161713</v>
      </c>
      <c r="BF14" s="139">
        <f t="shared" si="11"/>
        <v>960.07593846831003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337.34070336805951</v>
      </c>
      <c r="BN14" s="139">
        <f t="shared" ref="BN14:BP14" si="12">$BQ14*(BN$18*BN7*1)/$BQ7</f>
        <v>0</v>
      </c>
      <c r="BO14" s="139">
        <f t="shared" si="12"/>
        <v>1679.7369565354015</v>
      </c>
      <c r="BP14" s="139">
        <f t="shared" si="12"/>
        <v>1027.095919515853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432.89477030089301</v>
      </c>
      <c r="G15" s="139">
        <f t="shared" si="6"/>
        <v>864.43396804487179</v>
      </c>
      <c r="H15" s="139">
        <f t="shared" si="6"/>
        <v>752.67126165423508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245.83302654678036</v>
      </c>
      <c r="Q15" s="139">
        <f t="shared" si="7"/>
        <v>1104.0910073032103</v>
      </c>
      <c r="R15" s="139">
        <f t="shared" si="7"/>
        <v>836.82251730128962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262.38053552858065</v>
      </c>
      <c r="AA15" s="139">
        <f t="shared" si="13"/>
        <v>1178.4095645642628</v>
      </c>
      <c r="AB15" s="139">
        <f t="shared" si="13"/>
        <v>893.1507019871691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280.53729648595322</v>
      </c>
      <c r="AK15" s="139">
        <f t="shared" si="14"/>
        <v>1257.6708117736023</v>
      </c>
      <c r="AL15" s="139">
        <f t="shared" si="14"/>
        <v>954.1759317027113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299.93998371046848</v>
      </c>
      <c r="AU15" s="139">
        <f t="shared" si="15"/>
        <v>1343.3093301313365</v>
      </c>
      <c r="AV15" s="139">
        <f t="shared" si="15"/>
        <v>1019.6898509541008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320.8530693638553</v>
      </c>
      <c r="BE15" s="139">
        <f t="shared" si="16"/>
        <v>1435.4501025223312</v>
      </c>
      <c r="BF15" s="139">
        <f t="shared" si="16"/>
        <v>1090.2322631899681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343.39466586866843</v>
      </c>
      <c r="BO15" s="139">
        <f t="shared" si="17"/>
        <v>1534.5888803887076</v>
      </c>
      <c r="BP15" s="139">
        <f t="shared" si="17"/>
        <v>1166.1900331619372</v>
      </c>
      <c r="BQ15" s="120">
        <v>3044.1735794193137</v>
      </c>
      <c r="BR15" s="165">
        <f>SUM(BM15:BP15)</f>
        <v>3044.1735794193132</v>
      </c>
      <c r="BS15" s="129">
        <f>BQ15/BR15</f>
        <v>1.0000000000000002</v>
      </c>
    </row>
    <row r="16" spans="2:71" x14ac:dyDescent="0.3">
      <c r="C16" s="128"/>
      <c r="D16" s="4" t="s">
        <v>13</v>
      </c>
      <c r="E16" s="139">
        <f t="shared" si="6"/>
        <v>463.10330778293996</v>
      </c>
      <c r="F16" s="139">
        <f t="shared" si="6"/>
        <v>521.81814557930352</v>
      </c>
      <c r="G16" s="139">
        <f t="shared" si="6"/>
        <v>69.078546637756517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393.81920029627071</v>
      </c>
      <c r="P16" s="139">
        <f t="shared" si="7"/>
        <v>554.16609505969461</v>
      </c>
      <c r="Q16" s="139">
        <f t="shared" si="7"/>
        <v>164.99816931294671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416.24603833697216</v>
      </c>
      <c r="Z16" s="139">
        <f t="shared" si="18"/>
        <v>585.7242142478957</v>
      </c>
      <c r="AA16" s="139">
        <f t="shared" si="18"/>
        <v>174.39432678167825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439.78242135183785</v>
      </c>
      <c r="AJ16" s="139">
        <f t="shared" si="19"/>
        <v>620.3297069166282</v>
      </c>
      <c r="AK16" s="139">
        <f t="shared" si="19"/>
        <v>184.36287996752083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465.39857719434843</v>
      </c>
      <c r="AT16" s="139">
        <f t="shared" si="20"/>
        <v>657.15965503209725</v>
      </c>
      <c r="AU16" s="139">
        <f t="shared" si="20"/>
        <v>195.11339704754619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492.94980350132914</v>
      </c>
      <c r="BD16" s="139">
        <f t="shared" si="21"/>
        <v>696.74198653021506</v>
      </c>
      <c r="BE16" s="139">
        <f t="shared" si="21"/>
        <v>206.64667158036534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522.58305608841101</v>
      </c>
      <c r="BN16" s="139">
        <f t="shared" si="22"/>
        <v>739.28507999201963</v>
      </c>
      <c r="BO16" s="139">
        <f t="shared" si="22"/>
        <v>219.02060457525886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420.38545475494186</v>
      </c>
      <c r="F17" s="139">
        <f t="shared" si="6"/>
        <v>588.70337711411378</v>
      </c>
      <c r="G17" s="139">
        <f t="shared" si="6"/>
        <v>0</v>
      </c>
      <c r="H17" s="139">
        <f t="shared" si="6"/>
        <v>98.911168130944475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352.79623307065788</v>
      </c>
      <c r="P17" s="139">
        <f t="shared" si="7"/>
        <v>616.98493038556148</v>
      </c>
      <c r="Q17" s="139">
        <f t="shared" si="7"/>
        <v>0</v>
      </c>
      <c r="R17" s="139">
        <f t="shared" si="7"/>
        <v>202.95207464951119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373.75091944731224</v>
      </c>
      <c r="Z17" s="139">
        <f t="shared" si="23"/>
        <v>653.63136961429905</v>
      </c>
      <c r="AA17" s="139">
        <f t="shared" si="23"/>
        <v>0</v>
      </c>
      <c r="AB17" s="139">
        <f t="shared" si="23"/>
        <v>215.00661683312941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395.69142558336301</v>
      </c>
      <c r="AJ17" s="139">
        <f t="shared" si="24"/>
        <v>693.66359904265471</v>
      </c>
      <c r="AK17" s="139">
        <f t="shared" si="24"/>
        <v>0</v>
      </c>
      <c r="AL17" s="139">
        <f t="shared" si="24"/>
        <v>227.98830188636708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419.64110557620205</v>
      </c>
      <c r="AT17" s="139">
        <f t="shared" si="25"/>
        <v>736.4299053239597</v>
      </c>
      <c r="AU17" s="139">
        <f t="shared" si="25"/>
        <v>0</v>
      </c>
      <c r="AV17" s="139">
        <f t="shared" si="25"/>
        <v>241.9306867236576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445.43078045460089</v>
      </c>
      <c r="BD17" s="139">
        <f t="shared" si="26"/>
        <v>782.45084019455896</v>
      </c>
      <c r="BE17" s="139">
        <f t="shared" si="26"/>
        <v>0</v>
      </c>
      <c r="BF17" s="139">
        <f t="shared" si="26"/>
        <v>256.91869163002235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473.20194861399631</v>
      </c>
      <c r="BN17" s="139">
        <f t="shared" si="27"/>
        <v>831.97579908953662</v>
      </c>
      <c r="BO17" s="139">
        <f t="shared" si="27"/>
        <v>0</v>
      </c>
      <c r="BP17" s="139">
        <f t="shared" si="27"/>
        <v>273.0312031681392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1394.2318230172814</v>
      </c>
      <c r="F19" s="165">
        <f>SUM(F14:F17)</f>
        <v>1543.4162929943104</v>
      </c>
      <c r="G19" s="165">
        <f>SUM(G14:G17)</f>
        <v>1838.6419016900459</v>
      </c>
      <c r="H19" s="165">
        <f>SUM(H14:H17)</f>
        <v>1485.7099822983628</v>
      </c>
      <c r="K19" s="129"/>
      <c r="M19" s="128"/>
      <c r="N19" s="120" t="s">
        <v>195</v>
      </c>
      <c r="O19" s="165">
        <f>SUM(O14:O17)</f>
        <v>989.229569221617</v>
      </c>
      <c r="P19" s="165">
        <f>SUM(P14:P17)</f>
        <v>1416.9840519920365</v>
      </c>
      <c r="Q19" s="165">
        <f>SUM(Q14:Q17)</f>
        <v>2476.7395589991215</v>
      </c>
      <c r="R19" s="165">
        <f>SUM(R14:R17)</f>
        <v>1776.2566248644277</v>
      </c>
      <c r="U19" s="129"/>
      <c r="W19" s="128"/>
      <c r="X19" s="120" t="s">
        <v>195</v>
      </c>
      <c r="Y19" s="165">
        <f>SUM(Y14:Y17)</f>
        <v>1048.9419326989687</v>
      </c>
      <c r="Z19" s="165">
        <f>SUM(Z14:Z17)</f>
        <v>1501.7361193907755</v>
      </c>
      <c r="AA19" s="165">
        <f>SUM(AA14:AA17)</f>
        <v>2641.7436180861978</v>
      </c>
      <c r="AB19" s="165">
        <f>SUM(AB14:AB17)</f>
        <v>1894.2134192453693</v>
      </c>
      <c r="AE19" s="129"/>
      <c r="AG19" s="128"/>
      <c r="AH19" s="120" t="s">
        <v>195</v>
      </c>
      <c r="AI19" s="165">
        <f>SUM(AI14:AI17)</f>
        <v>1111.7614845514674</v>
      </c>
      <c r="AJ19" s="165">
        <f>SUM(AJ14:AJ17)</f>
        <v>1594.5306024452361</v>
      </c>
      <c r="AK19" s="165">
        <f>SUM(AK14:AK17)</f>
        <v>2818.1018729946245</v>
      </c>
      <c r="AL19" s="165">
        <f>SUM(AL14:AL17)</f>
        <v>2022.1924546815771</v>
      </c>
      <c r="AO19" s="129"/>
      <c r="AQ19" s="128"/>
      <c r="AR19" s="120" t="s">
        <v>195</v>
      </c>
      <c r="AS19" s="165">
        <f>SUM(AS14:AS17)</f>
        <v>1180.1650307020486</v>
      </c>
      <c r="AT19" s="165">
        <f>SUM(AT14:AT17)</f>
        <v>1693.5295440665254</v>
      </c>
      <c r="AU19" s="165">
        <f>SUM(AU14:AU17)</f>
        <v>3008.402752258281</v>
      </c>
      <c r="AV19" s="165">
        <f>SUM(AV14:AV17)</f>
        <v>2159.4543294627683</v>
      </c>
      <c r="AY19" s="129"/>
      <c r="BA19" s="128"/>
      <c r="BB19" s="120" t="s">
        <v>195</v>
      </c>
      <c r="BC19" s="165">
        <f>SUM(BC14:BC17)</f>
        <v>1253.8182925476037</v>
      </c>
      <c r="BD19" s="165">
        <f>SUM(BD14:BD17)</f>
        <v>1800.0458960886294</v>
      </c>
      <c r="BE19" s="165">
        <f>SUM(BE14:BE17)</f>
        <v>3213.1185621188679</v>
      </c>
      <c r="BF19" s="165">
        <f>SUM(BF14:BF17)</f>
        <v>2307.2268932883003</v>
      </c>
      <c r="BI19" s="129"/>
      <c r="BK19" s="128"/>
      <c r="BL19" s="120" t="s">
        <v>195</v>
      </c>
      <c r="BM19" s="165">
        <f>SUM(BM14:BM17)</f>
        <v>1333.1257080704668</v>
      </c>
      <c r="BN19" s="165">
        <f>SUM(BN14:BN17)</f>
        <v>1914.6555449502246</v>
      </c>
      <c r="BO19" s="165">
        <f>SUM(BO14:BO17)</f>
        <v>3433.3464414993682</v>
      </c>
      <c r="BP19" s="165">
        <f>SUM(BP14:BP17)</f>
        <v>2466.3171558459294</v>
      </c>
      <c r="BS19" s="129"/>
    </row>
    <row r="20" spans="3:71" x14ac:dyDescent="0.3">
      <c r="C20" s="128"/>
      <c r="D20" s="120" t="s">
        <v>194</v>
      </c>
      <c r="E20" s="120">
        <f>E18/E19</f>
        <v>1.470343716272061</v>
      </c>
      <c r="F20" s="120">
        <f>F18/F19</f>
        <v>1.3282223398218054</v>
      </c>
      <c r="G20" s="120">
        <f>G18/G19</f>
        <v>0.57324920041862559</v>
      </c>
      <c r="H20" s="120">
        <f>H18/H19</f>
        <v>0.74577139091839906</v>
      </c>
      <c r="K20" s="129"/>
      <c r="M20" s="128"/>
      <c r="N20" s="120" t="s">
        <v>194</v>
      </c>
      <c r="O20" s="120">
        <f>O18/O19</f>
        <v>1.3424714002503109</v>
      </c>
      <c r="P20" s="120">
        <f>P18/P19</f>
        <v>1.1704124712573427</v>
      </c>
      <c r="Q20" s="120">
        <f>Q18/Q19</f>
        <v>0.7743289056314282</v>
      </c>
      <c r="R20" s="120">
        <f>R18/R19</f>
        <v>0.98799381647406559</v>
      </c>
      <c r="U20" s="129"/>
      <c r="W20" s="128"/>
      <c r="X20" s="120" t="s">
        <v>194</v>
      </c>
      <c r="Y20" s="120">
        <f>Y18/Y19</f>
        <v>1.2660494957475177</v>
      </c>
      <c r="Z20" s="120">
        <f>Z18/Z19</f>
        <v>1.1043590046279537</v>
      </c>
      <c r="AA20" s="120">
        <f>AA18/AA19</f>
        <v>0.72596410155926017</v>
      </c>
      <c r="AB20" s="120">
        <f>AB18/AB19</f>
        <v>0.92646929010580592</v>
      </c>
      <c r="AE20" s="129"/>
      <c r="AG20" s="128"/>
      <c r="AH20" s="120" t="s">
        <v>194</v>
      </c>
      <c r="AI20" s="120">
        <f>AI18/AI19</f>
        <v>1.3520878635564211</v>
      </c>
      <c r="AJ20" s="120">
        <f>AJ18/AJ19</f>
        <v>1.1801225246337264</v>
      </c>
      <c r="AK20" s="120">
        <f>AK18/AK19</f>
        <v>0.77075599092293723</v>
      </c>
      <c r="AL20" s="120">
        <f>AL18/AL19</f>
        <v>0.98387115322785523</v>
      </c>
      <c r="AO20" s="129"/>
      <c r="AQ20" s="128"/>
      <c r="AR20" s="120" t="s">
        <v>194</v>
      </c>
      <c r="AS20" s="120">
        <f>AS18/AS19</f>
        <v>1.3566653054066389</v>
      </c>
      <c r="AT20" s="120">
        <f>AT18/AT19</f>
        <v>1.1847514010446654</v>
      </c>
      <c r="AU20" s="120">
        <f>AU18/AU19</f>
        <v>0.76906485199826202</v>
      </c>
      <c r="AV20" s="120">
        <f>AV18/AV19</f>
        <v>0.98191212395284999</v>
      </c>
      <c r="AY20" s="129"/>
      <c r="BA20" s="128"/>
      <c r="BB20" s="120" t="s">
        <v>194</v>
      </c>
      <c r="BC20" s="120">
        <f>BC18/BC19</f>
        <v>1.361088783461299</v>
      </c>
      <c r="BD20" s="120">
        <f>BD18/BD19</f>
        <v>1.1892289385753063</v>
      </c>
      <c r="BE20" s="120">
        <f>BE18/BE19</f>
        <v>0.76743475533555228</v>
      </c>
      <c r="BF20" s="120">
        <f>BF18/BF19</f>
        <v>0.98001896049310278</v>
      </c>
      <c r="BI20" s="129"/>
      <c r="BK20" s="128"/>
      <c r="BL20" s="120" t="s">
        <v>194</v>
      </c>
      <c r="BM20" s="120">
        <f>BM18/BM19</f>
        <v>1.4479943012980203</v>
      </c>
      <c r="BN20" s="120">
        <f>BN18/BN19</f>
        <v>1.2657928128108775</v>
      </c>
      <c r="BO20" s="120">
        <f>BO18/BO19</f>
        <v>0.81221577137525214</v>
      </c>
      <c r="BP20" s="120">
        <f>BP18/BP19</f>
        <v>1.0373923482755112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750.96784960544619</v>
      </c>
      <c r="F25" s="139">
        <f t="shared" si="28"/>
        <v>0</v>
      </c>
      <c r="G25" s="139">
        <f t="shared" si="28"/>
        <v>518.86469737740288</v>
      </c>
      <c r="H25" s="139">
        <f t="shared" si="28"/>
        <v>472.91418685743668</v>
      </c>
      <c r="I25" s="120">
        <f>I14</f>
        <v>2050</v>
      </c>
      <c r="J25" s="165">
        <f>SUM(E25:H25)</f>
        <v>1742.7467338402857</v>
      </c>
      <c r="K25" s="129">
        <f>I25/J25</f>
        <v>1.1763040263932421</v>
      </c>
      <c r="M25" s="128"/>
      <c r="N25" s="4" t="s">
        <v>11</v>
      </c>
      <c r="O25" s="139">
        <f t="shared" ref="O25:R28" si="29">O14*O$20</f>
        <v>325.70253868136274</v>
      </c>
      <c r="P25" s="139">
        <f t="shared" si="29"/>
        <v>0</v>
      </c>
      <c r="Q25" s="139">
        <f t="shared" si="29"/>
        <v>935.11859897597674</v>
      </c>
      <c r="R25" s="139">
        <f t="shared" si="29"/>
        <v>727.63969446291264</v>
      </c>
      <c r="S25" s="120">
        <f>S14</f>
        <v>2186.7465511512801</v>
      </c>
      <c r="T25" s="165">
        <f>SUM(O25:R25)</f>
        <v>1988.4608321202522</v>
      </c>
      <c r="U25" s="129">
        <f>S25/T25</f>
        <v>1.0997181919945589</v>
      </c>
      <c r="W25" s="128"/>
      <c r="X25" s="4" t="s">
        <v>11</v>
      </c>
      <c r="Y25" s="139">
        <f>Y14*Y$20</f>
        <v>327.83715491708972</v>
      </c>
      <c r="Z25" s="139">
        <f t="shared" ref="Z25:AB25" si="30">Z14*Z$20</f>
        <v>0</v>
      </c>
      <c r="AA25" s="139">
        <f t="shared" si="30"/>
        <v>935.7239706870289</v>
      </c>
      <c r="AB25" s="139">
        <f t="shared" si="30"/>
        <v>728.25683734415361</v>
      </c>
      <c r="AC25" s="120">
        <f>AC14</f>
        <v>2333.9408020800124</v>
      </c>
      <c r="AD25" s="165">
        <f>SUM(Y25:AB25)</f>
        <v>1991.8179629482722</v>
      </c>
      <c r="AE25" s="129">
        <f>AC25/AD25</f>
        <v>1.1717641097208165</v>
      </c>
      <c r="AG25" s="128"/>
      <c r="AH25" s="4" t="s">
        <v>11</v>
      </c>
      <c r="AI25" s="139">
        <f t="shared" ref="AI25:AL28" si="31">AI14*AI$20</f>
        <v>373.56516167162863</v>
      </c>
      <c r="AJ25" s="139">
        <f t="shared" si="31"/>
        <v>0</v>
      </c>
      <c r="AK25" s="139">
        <f t="shared" si="31"/>
        <v>1060.6127946195663</v>
      </c>
      <c r="AL25" s="139">
        <f t="shared" si="31"/>
        <v>826.47953463022066</v>
      </c>
      <c r="AM25" s="120">
        <f>AM14</f>
        <v>2492.3840399622668</v>
      </c>
      <c r="AN25" s="165">
        <f>SUM(AI25:AL25)</f>
        <v>2260.6574909214155</v>
      </c>
      <c r="AO25" s="129">
        <f>AM25/AN25</f>
        <v>1.102504050247082</v>
      </c>
      <c r="AQ25" s="128"/>
      <c r="AR25" s="4" t="s">
        <v>11</v>
      </c>
      <c r="AS25" s="139">
        <f t="shared" ref="AS25:AV28" si="32">AS14*AS$20</f>
        <v>400.38632028472631</v>
      </c>
      <c r="AT25" s="139">
        <f t="shared" si="32"/>
        <v>0</v>
      </c>
      <c r="AU25" s="139">
        <f t="shared" si="32"/>
        <v>1130.509970428089</v>
      </c>
      <c r="AV25" s="139">
        <f t="shared" si="32"/>
        <v>881.59388544825981</v>
      </c>
      <c r="AW25" s="120">
        <f>AW14</f>
        <v>2662.939164795906</v>
      </c>
      <c r="AX25" s="165">
        <f>SUM(AS25:AV25)</f>
        <v>2412.4901761610749</v>
      </c>
      <c r="AY25" s="129">
        <f>AW25/AX25</f>
        <v>1.1038134750183162</v>
      </c>
      <c r="BA25" s="128"/>
      <c r="BB25" s="4" t="s">
        <v>11</v>
      </c>
      <c r="BC25" s="139">
        <f t="shared" ref="BC25:BF28" si="33">BC14*BC$20</f>
        <v>429.33872704486083</v>
      </c>
      <c r="BD25" s="139">
        <f t="shared" si="33"/>
        <v>0</v>
      </c>
      <c r="BE25" s="139">
        <f t="shared" si="33"/>
        <v>1205.6567215130124</v>
      </c>
      <c r="BF25" s="139">
        <f t="shared" si="33"/>
        <v>940.89262321215335</v>
      </c>
      <c r="BG25" s="120">
        <f>BG14</f>
        <v>2846.535435076155</v>
      </c>
      <c r="BH25" s="165">
        <f>SUM(BC25:BF25)</f>
        <v>2575.8880717700267</v>
      </c>
      <c r="BI25" s="129">
        <f>BG25/BH25</f>
        <v>1.105069535540864</v>
      </c>
      <c r="BK25" s="128"/>
      <c r="BL25" s="4" t="s">
        <v>11</v>
      </c>
      <c r="BM25" s="139">
        <f t="shared" ref="BM25:BP28" si="34">BM14*BM$20</f>
        <v>488.46741607281604</v>
      </c>
      <c r="BN25" s="139">
        <f t="shared" si="34"/>
        <v>0</v>
      </c>
      <c r="BO25" s="139">
        <f t="shared" si="34"/>
        <v>1364.3088478599195</v>
      </c>
      <c r="BP25" s="139">
        <f t="shared" si="34"/>
        <v>1065.5014478507462</v>
      </c>
      <c r="BQ25" s="120">
        <f>BQ14</f>
        <v>3044.1735794193137</v>
      </c>
      <c r="BR25" s="165">
        <f>SUM(BM25:BP25)</f>
        <v>2918.2777117834821</v>
      </c>
      <c r="BS25" s="129">
        <f>BQ25/BR25</f>
        <v>1.0431404684782009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574.98050470567512</v>
      </c>
      <c r="G26" s="139">
        <f t="shared" si="28"/>
        <v>495.53608099642253</v>
      </c>
      <c r="H26" s="139">
        <f t="shared" si="28"/>
        <v>561.32069370818522</v>
      </c>
      <c r="I26" s="120">
        <f>I15</f>
        <v>2050</v>
      </c>
      <c r="J26" s="165">
        <f>SUM(E26:H26)</f>
        <v>1631.8372794102829</v>
      </c>
      <c r="K26" s="129">
        <f>I26/J26</f>
        <v>1.256252707218966</v>
      </c>
      <c r="M26" s="128"/>
      <c r="N26" s="4" t="s">
        <v>12</v>
      </c>
      <c r="O26" s="139">
        <f t="shared" si="29"/>
        <v>0</v>
      </c>
      <c r="P26" s="139">
        <f t="shared" si="29"/>
        <v>287.72604011728913</v>
      </c>
      <c r="Q26" s="139">
        <f t="shared" si="29"/>
        <v>854.929581402596</v>
      </c>
      <c r="R26" s="139">
        <f t="shared" si="29"/>
        <v>826.77547257993592</v>
      </c>
      <c r="S26" s="120">
        <f>S15</f>
        <v>2186.7465511512801</v>
      </c>
      <c r="T26" s="165">
        <f>SUM(O26:R26)</f>
        <v>1969.4310940998212</v>
      </c>
      <c r="U26" s="129">
        <f>S26/T26</f>
        <v>1.1103442804891777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289.76230705009277</v>
      </c>
      <c r="AA26" s="139">
        <f t="shared" si="35"/>
        <v>855.48304080773403</v>
      </c>
      <c r="AB26" s="139">
        <f t="shared" si="35"/>
        <v>827.47669682755475</v>
      </c>
      <c r="AC26" s="120">
        <f>AC15</f>
        <v>2333.9408020800124</v>
      </c>
      <c r="AD26" s="165">
        <f>SUM(Y26:AB26)</f>
        <v>1972.7220446853817</v>
      </c>
      <c r="AE26" s="129">
        <f>AC26/AD26</f>
        <v>1.183106767812411</v>
      </c>
      <c r="AG26" s="128"/>
      <c r="AH26" s="4" t="s">
        <v>12</v>
      </c>
      <c r="AI26" s="139">
        <f t="shared" si="31"/>
        <v>0</v>
      </c>
      <c r="AJ26" s="139">
        <f t="shared" si="31"/>
        <v>331.06838258292333</v>
      </c>
      <c r="AK26" s="139">
        <f t="shared" si="31"/>
        <v>969.35731278341768</v>
      </c>
      <c r="AL26" s="139">
        <f t="shared" si="31"/>
        <v>938.78617430660984</v>
      </c>
      <c r="AM26" s="120">
        <f>AM15</f>
        <v>2492.3840399622668</v>
      </c>
      <c r="AN26" s="165">
        <f>SUM(AI26:AL26)</f>
        <v>2239.2118696729508</v>
      </c>
      <c r="AO26" s="129">
        <f>AM26/AN26</f>
        <v>1.1130630708590756</v>
      </c>
      <c r="AQ26" s="128"/>
      <c r="AR26" s="4" t="s">
        <v>12</v>
      </c>
      <c r="AS26" s="139">
        <f t="shared" si="32"/>
        <v>0</v>
      </c>
      <c r="AT26" s="139">
        <f t="shared" si="32"/>
        <v>355.35431593029165</v>
      </c>
      <c r="AU26" s="139">
        <f t="shared" si="32"/>
        <v>1033.0919911653409</v>
      </c>
      <c r="AV26" s="139">
        <f t="shared" si="32"/>
        <v>1001.2458273235062</v>
      </c>
      <c r="AW26" s="120">
        <f>AW15</f>
        <v>2662.939164795906</v>
      </c>
      <c r="AX26" s="165">
        <f>SUM(AS26:AV26)</f>
        <v>2389.6921344191387</v>
      </c>
      <c r="AY26" s="129">
        <f>AW26/AX26</f>
        <v>1.1143440305306045</v>
      </c>
      <c r="BA26" s="128"/>
      <c r="BB26" s="4" t="s">
        <v>12</v>
      </c>
      <c r="BC26" s="139">
        <f t="shared" si="33"/>
        <v>0</v>
      </c>
      <c r="BD26" s="139">
        <f t="shared" si="33"/>
        <v>381.56775511820678</v>
      </c>
      <c r="BE26" s="139">
        <f t="shared" si="33"/>
        <v>1101.6142982256188</v>
      </c>
      <c r="BF26" s="139">
        <f t="shared" si="33"/>
        <v>1068.4482892674753</v>
      </c>
      <c r="BG26" s="120">
        <f>BG15</f>
        <v>2846.535435076155</v>
      </c>
      <c r="BH26" s="165">
        <f>SUM(BC26:BF26)</f>
        <v>2551.6303426113009</v>
      </c>
      <c r="BI26" s="129">
        <f>BG26/BH26</f>
        <v>1.1155751628831363</v>
      </c>
      <c r="BK26" s="128"/>
      <c r="BL26" s="4" t="s">
        <v>12</v>
      </c>
      <c r="BM26" s="139">
        <f t="shared" si="34"/>
        <v>0</v>
      </c>
      <c r="BN26" s="139">
        <f t="shared" si="34"/>
        <v>434.66650001415326</v>
      </c>
      <c r="BO26" s="139">
        <f t="shared" si="34"/>
        <v>1246.4172912287986</v>
      </c>
      <c r="BP26" s="139">
        <f t="shared" si="34"/>
        <v>1209.7966170373584</v>
      </c>
      <c r="BQ26" s="120">
        <f>BQ15</f>
        <v>3044.1735794193137</v>
      </c>
      <c r="BR26" s="165">
        <f>SUM(BM26:BP26)</f>
        <v>2890.8804082803103</v>
      </c>
      <c r="BS26" s="129">
        <f>BQ26/BR26</f>
        <v>1.0530264658129502</v>
      </c>
    </row>
    <row r="27" spans="3:71" x14ac:dyDescent="0.3">
      <c r="C27" s="128"/>
      <c r="D27" s="4" t="s">
        <v>13</v>
      </c>
      <c r="E27" s="139">
        <f t="shared" si="28"/>
        <v>680.92103858345195</v>
      </c>
      <c r="F27" s="139">
        <f t="shared" si="28"/>
        <v>693.09051828281804</v>
      </c>
      <c r="G27" s="139">
        <f t="shared" si="28"/>
        <v>39.599221626174661</v>
      </c>
      <c r="H27" s="139">
        <f t="shared" si="28"/>
        <v>0</v>
      </c>
      <c r="I27" s="120">
        <f>I16</f>
        <v>1054</v>
      </c>
      <c r="J27" s="165">
        <f>SUM(E27:H27)</f>
        <v>1413.6107784924448</v>
      </c>
      <c r="K27" s="129">
        <f>I27/J27</f>
        <v>0.74560834993352676</v>
      </c>
      <c r="M27" s="128"/>
      <c r="N27" s="4" t="s">
        <v>13</v>
      </c>
      <c r="O27" s="139">
        <f t="shared" si="29"/>
        <v>528.69101326719215</v>
      </c>
      <c r="P27" s="139">
        <f t="shared" si="29"/>
        <v>648.60290880584864</v>
      </c>
      <c r="Q27" s="139">
        <f t="shared" si="29"/>
        <v>127.76285187528313</v>
      </c>
      <c r="R27" s="139">
        <f t="shared" si="29"/>
        <v>0</v>
      </c>
      <c r="S27" s="120">
        <f>S16</f>
        <v>1112.9834646689119</v>
      </c>
      <c r="T27" s="165">
        <f>SUM(O27:R27)</f>
        <v>1305.056773948324</v>
      </c>
      <c r="U27" s="129">
        <f>S27/T27</f>
        <v>0.85282379041770517</v>
      </c>
      <c r="W27" s="128"/>
      <c r="X27" s="4" t="s">
        <v>13</v>
      </c>
      <c r="Y27" s="139">
        <f t="shared" ref="Y27:AB27" si="36">Y16*Y$20</f>
        <v>526.98808694342551</v>
      </c>
      <c r="Z27" s="139">
        <f t="shared" si="36"/>
        <v>646.84981023329635</v>
      </c>
      <c r="AA27" s="139">
        <f t="shared" si="36"/>
        <v>126.60402075909307</v>
      </c>
      <c r="AB27" s="139">
        <f t="shared" si="36"/>
        <v>0</v>
      </c>
      <c r="AC27" s="120">
        <f>AC16</f>
        <v>1176.364579366546</v>
      </c>
      <c r="AD27" s="165">
        <f>SUM(Y27:AB27)</f>
        <v>1300.4419179358151</v>
      </c>
      <c r="AE27" s="129">
        <f>AC27/AD27</f>
        <v>0.90458832735396866</v>
      </c>
      <c r="AG27" s="128"/>
      <c r="AH27" s="4" t="s">
        <v>13</v>
      </c>
      <c r="AI27" s="139">
        <f t="shared" si="31"/>
        <v>594.62447451527623</v>
      </c>
      <c r="AJ27" s="139">
        <f t="shared" si="31"/>
        <v>732.06505983175077</v>
      </c>
      <c r="AK27" s="139">
        <f t="shared" si="31"/>
        <v>142.09879423877305</v>
      </c>
      <c r="AL27" s="139">
        <f t="shared" si="31"/>
        <v>0</v>
      </c>
      <c r="AM27" s="120">
        <f>AM16</f>
        <v>1244.4750082359867</v>
      </c>
      <c r="AN27" s="165">
        <f>SUM(AI27:AL27)</f>
        <v>1468.7883285857999</v>
      </c>
      <c r="AO27" s="129">
        <f>AM27/AN27</f>
        <v>0.84728002259808954</v>
      </c>
      <c r="AQ27" s="128"/>
      <c r="AR27" s="4" t="s">
        <v>13</v>
      </c>
      <c r="AS27" s="139">
        <f t="shared" si="32"/>
        <v>631.3901028651859</v>
      </c>
      <c r="AT27" s="139">
        <f t="shared" si="32"/>
        <v>778.5708220093062</v>
      </c>
      <c r="AU27" s="139">
        <f t="shared" si="32"/>
        <v>150.05485582324926</v>
      </c>
      <c r="AV27" s="139">
        <f t="shared" si="32"/>
        <v>0</v>
      </c>
      <c r="AW27" s="120">
        <f>AW16</f>
        <v>1317.6716292739918</v>
      </c>
      <c r="AX27" s="165">
        <f>SUM(AS27:AV27)</f>
        <v>1560.0157806977413</v>
      </c>
      <c r="AY27" s="129">
        <f>AW27/AX27</f>
        <v>0.84465275645137561</v>
      </c>
      <c r="BA27" s="128"/>
      <c r="BB27" s="4" t="s">
        <v>13</v>
      </c>
      <c r="BC27" s="139">
        <f t="shared" si="33"/>
        <v>670.94844835511049</v>
      </c>
      <c r="BD27" s="139">
        <f t="shared" si="33"/>
        <v>828.58573310217798</v>
      </c>
      <c r="BE27" s="139">
        <f t="shared" si="33"/>
        <v>158.58783784518388</v>
      </c>
      <c r="BF27" s="139">
        <f t="shared" si="33"/>
        <v>0</v>
      </c>
      <c r="BG27" s="120">
        <f>BG16</f>
        <v>1396.3384616119097</v>
      </c>
      <c r="BH27" s="165">
        <f>SUM(BC27:BF27)</f>
        <v>1658.1220193024724</v>
      </c>
      <c r="BI27" s="129">
        <f>BG27/BH27</f>
        <v>0.84212045033893945</v>
      </c>
      <c r="BK27" s="128"/>
      <c r="BL27" s="4" t="s">
        <v>13</v>
      </c>
      <c r="BM27" s="139">
        <f t="shared" si="34"/>
        <v>756.69728717092289</v>
      </c>
      <c r="BN27" s="139">
        <f t="shared" si="34"/>
        <v>935.78174087221316</v>
      </c>
      <c r="BO27" s="139">
        <f t="shared" si="34"/>
        <v>177.89198929216795</v>
      </c>
      <c r="BP27" s="139">
        <f t="shared" si="34"/>
        <v>0</v>
      </c>
      <c r="BQ27" s="120">
        <f>BQ16</f>
        <v>1480.8887406556896</v>
      </c>
      <c r="BR27" s="165">
        <f>SUM(BM27:BP27)</f>
        <v>1870.371017335304</v>
      </c>
      <c r="BS27" s="129">
        <f>BQ27/BR27</f>
        <v>0.79176202311212818</v>
      </c>
    </row>
    <row r="28" spans="3:71" x14ac:dyDescent="0.3">
      <c r="C28" s="128"/>
      <c r="D28" s="4" t="s">
        <v>14</v>
      </c>
      <c r="E28" s="139">
        <f t="shared" si="28"/>
        <v>618.11111181110152</v>
      </c>
      <c r="F28" s="139">
        <f t="shared" si="28"/>
        <v>781.92897701150684</v>
      </c>
      <c r="G28" s="139">
        <f t="shared" si="28"/>
        <v>0</v>
      </c>
      <c r="H28" s="139">
        <f t="shared" si="28"/>
        <v>73.765119434378093</v>
      </c>
      <c r="I28" s="120">
        <f>I17</f>
        <v>1108</v>
      </c>
      <c r="J28" s="165">
        <f>SUM(E28:H28)</f>
        <v>1473.8052082569864</v>
      </c>
      <c r="K28" s="129">
        <f>I28/J28</f>
        <v>0.7517954162411935</v>
      </c>
      <c r="M28" s="128"/>
      <c r="N28" s="4" t="s">
        <v>14</v>
      </c>
      <c r="O28" s="139">
        <f t="shared" si="29"/>
        <v>473.61885301340112</v>
      </c>
      <c r="P28" s="139">
        <f t="shared" si="29"/>
        <v>722.12685710110452</v>
      </c>
      <c r="Q28" s="139">
        <f t="shared" si="29"/>
        <v>0</v>
      </c>
      <c r="R28" s="139">
        <f t="shared" si="29"/>
        <v>200.51539479430002</v>
      </c>
      <c r="S28" s="120">
        <f>S17</f>
        <v>1172.7332381057306</v>
      </c>
      <c r="T28" s="165">
        <f>SUM(O28:R28)</f>
        <v>1396.2611049088055</v>
      </c>
      <c r="U28" s="129">
        <f>S28/T28</f>
        <v>0.83990969452832087</v>
      </c>
      <c r="W28" s="128"/>
      <c r="X28" s="4" t="s">
        <v>14</v>
      </c>
      <c r="Y28" s="139">
        <f t="shared" ref="Y28:AB28" si="37">Y17*Y$20</f>
        <v>473.18716310144077</v>
      </c>
      <c r="Z28" s="139">
        <f t="shared" si="37"/>
        <v>721.84368874085339</v>
      </c>
      <c r="AA28" s="139">
        <f t="shared" si="37"/>
        <v>0</v>
      </c>
      <c r="AB28" s="139">
        <f t="shared" si="37"/>
        <v>199.19702766544043</v>
      </c>
      <c r="AC28" s="120">
        <f>AC17</f>
        <v>1242.3889058947407</v>
      </c>
      <c r="AD28" s="165">
        <f>SUM(Y28:AB28)</f>
        <v>1394.2278795077345</v>
      </c>
      <c r="AE28" s="129">
        <f>AC28/AD28</f>
        <v>0.89109457941222336</v>
      </c>
      <c r="AG28" s="128"/>
      <c r="AH28" s="4" t="s">
        <v>14</v>
      </c>
      <c r="AI28" s="139">
        <f t="shared" si="31"/>
        <v>535.00957424460387</v>
      </c>
      <c r="AJ28" s="139">
        <f t="shared" si="31"/>
        <v>818.60803774873455</v>
      </c>
      <c r="AK28" s="139">
        <f t="shared" si="31"/>
        <v>0</v>
      </c>
      <c r="AL28" s="139">
        <f t="shared" si="31"/>
        <v>224.31111349940039</v>
      </c>
      <c r="AM28" s="120">
        <f>AM17</f>
        <v>1317.3433265123847</v>
      </c>
      <c r="AN28" s="165">
        <f>SUM(AI28:AL28)</f>
        <v>1577.9287254927387</v>
      </c>
      <c r="AO28" s="129">
        <f>AM28/AN28</f>
        <v>0.83485603958506982</v>
      </c>
      <c r="AQ28" s="128"/>
      <c r="AR28" s="4" t="s">
        <v>14</v>
      </c>
      <c r="AS28" s="139">
        <f t="shared" si="32"/>
        <v>569.31252865771773</v>
      </c>
      <c r="AT28" s="139">
        <f t="shared" si="32"/>
        <v>872.4863621037515</v>
      </c>
      <c r="AU28" s="139">
        <f t="shared" si="32"/>
        <v>0</v>
      </c>
      <c r="AV28" s="139">
        <f t="shared" si="32"/>
        <v>237.55467445019821</v>
      </c>
      <c r="AW28" s="120">
        <f>AW17</f>
        <v>1398.0016976238194</v>
      </c>
      <c r="AX28" s="165">
        <f>SUM(AS28:AV28)</f>
        <v>1679.3535652116675</v>
      </c>
      <c r="AY28" s="129">
        <f>AW28/AX28</f>
        <v>0.8324641853769571</v>
      </c>
      <c r="BA28" s="128"/>
      <c r="BB28" s="4" t="s">
        <v>14</v>
      </c>
      <c r="BC28" s="139">
        <f t="shared" si="33"/>
        <v>606.27083908516965</v>
      </c>
      <c r="BD28" s="139">
        <f t="shared" si="33"/>
        <v>930.51318217193193</v>
      </c>
      <c r="BE28" s="139">
        <f t="shared" si="33"/>
        <v>0</v>
      </c>
      <c r="BF28" s="139">
        <f t="shared" si="33"/>
        <v>251.78518910250253</v>
      </c>
      <c r="BG28" s="120">
        <f>BG17</f>
        <v>1484.8003122791824</v>
      </c>
      <c r="BH28" s="165">
        <f>SUM(BC28:BF28)</f>
        <v>1788.5692103596041</v>
      </c>
      <c r="BI28" s="129">
        <f>BG28/BH28</f>
        <v>0.83016094858339484</v>
      </c>
      <c r="BK28" s="128"/>
      <c r="BL28" s="4" t="s">
        <v>14</v>
      </c>
      <c r="BM28" s="139">
        <f t="shared" si="34"/>
        <v>685.19372495618529</v>
      </c>
      <c r="BN28" s="139">
        <f t="shared" si="34"/>
        <v>1053.1089869201221</v>
      </c>
      <c r="BO28" s="139">
        <f t="shared" si="34"/>
        <v>0</v>
      </c>
      <c r="BP28" s="139">
        <f t="shared" si="34"/>
        <v>283.2404810070841</v>
      </c>
      <c r="BQ28" s="120">
        <f>BQ17</f>
        <v>1578.2089508716722</v>
      </c>
      <c r="BR28" s="165">
        <f>SUM(BM28:BP28)</f>
        <v>2021.5431928833916</v>
      </c>
      <c r="BS28" s="129">
        <f>BQ28/BR28</f>
        <v>0.7806951424177202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2049.9999999999995</v>
      </c>
      <c r="F30" s="165">
        <f>SUM(F25:F28)</f>
        <v>2050</v>
      </c>
      <c r="G30" s="165">
        <f>SUM(G25:G28)</f>
        <v>1054.0000000000002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1658.4558060242423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1.0000000000000002</v>
      </c>
      <c r="F31" s="120">
        <f>F29/F30</f>
        <v>1</v>
      </c>
      <c r="G31" s="120">
        <f>G29/G30</f>
        <v>0.99999999999999978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1.0000000000000002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883.36650518276099</v>
      </c>
      <c r="F36" s="139">
        <f t="shared" si="38"/>
        <v>0</v>
      </c>
      <c r="G36" s="139">
        <f t="shared" si="38"/>
        <v>610.34263267835001</v>
      </c>
      <c r="H36" s="139">
        <f t="shared" si="38"/>
        <v>556.29086213888877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358.18100696670609</v>
      </c>
      <c r="P36" s="139">
        <f t="shared" ref="P36:R36" si="39">P25*$U25</f>
        <v>0</v>
      </c>
      <c r="Q36" s="139">
        <f t="shared" si="39"/>
        <v>1028.3669349663462</v>
      </c>
      <c r="R36" s="139">
        <f t="shared" si="39"/>
        <v>800.19860921822749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384.14781196482903</v>
      </c>
      <c r="Z36" s="139">
        <f t="shared" ref="Z36:AB36" si="40">Z25*$AE25</f>
        <v>0</v>
      </c>
      <c r="AA36" s="139">
        <f t="shared" si="40"/>
        <v>1096.4477654565137</v>
      </c>
      <c r="AB36" s="139">
        <f t="shared" si="40"/>
        <v>853.34522465866962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411.85710377417655</v>
      </c>
      <c r="AJ36" s="139">
        <f t="shared" ref="AJ36:AL36" si="41">AJ25*$AO25</f>
        <v>0</v>
      </c>
      <c r="AK36" s="139">
        <f t="shared" si="41"/>
        <v>1169.3299018119485</v>
      </c>
      <c r="AL36" s="139">
        <f t="shared" si="41"/>
        <v>911.19703437614169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441.9518155432803</v>
      </c>
      <c r="AT36" s="139">
        <f t="shared" ref="AT36:AV36" si="42">AT25*$AY25</f>
        <v>0</v>
      </c>
      <c r="AU36" s="139">
        <f t="shared" si="42"/>
        <v>1247.8721390010828</v>
      </c>
      <c r="AV36" s="139">
        <f t="shared" si="42"/>
        <v>973.11521025154298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474.44914768517015</v>
      </c>
      <c r="BD36" s="139">
        <f t="shared" ref="BD36:BF36" si="43">BD25*$BI25</f>
        <v>0</v>
      </c>
      <c r="BE36" s="139">
        <f t="shared" si="43"/>
        <v>1332.3345132641055</v>
      </c>
      <c r="BF36" s="139">
        <f t="shared" si="43"/>
        <v>1039.7517741268794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509.54012923853355</v>
      </c>
      <c r="BN36" s="139">
        <f t="shared" ref="BN36:BP36" si="44">BN25*$BS25</f>
        <v>0</v>
      </c>
      <c r="BO36" s="139">
        <f t="shared" si="44"/>
        <v>1423.1657707055508</v>
      </c>
      <c r="BP36" s="139">
        <f t="shared" si="44"/>
        <v>1111.4676794752288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722.3208156346318</v>
      </c>
      <c r="G37" s="139">
        <f t="shared" si="38"/>
        <v>622.51854327643264</v>
      </c>
      <c r="H37" s="139">
        <f t="shared" si="38"/>
        <v>705.16064108893568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319.47496299203169</v>
      </c>
      <c r="Q37" s="139">
        <f t="shared" si="45"/>
        <v>949.26617093137929</v>
      </c>
      <c r="R37" s="139">
        <f t="shared" si="45"/>
        <v>918.00541722786875</v>
      </c>
      <c r="S37" s="120">
        <f>S26</f>
        <v>2186.7465511512801</v>
      </c>
      <c r="T37" s="165">
        <f>SUM(O37:R37)</f>
        <v>2186.7465511512796</v>
      </c>
      <c r="U37" s="129">
        <f>S37/T37</f>
        <v>1.0000000000000002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342.81974652790262</v>
      </c>
      <c r="AA37" s="139">
        <f t="shared" si="46"/>
        <v>1012.1277753283711</v>
      </c>
      <c r="AB37" s="139">
        <f t="shared" si="46"/>
        <v>978.99328022373857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368.49999058209596</v>
      </c>
      <c r="AK37" s="139">
        <f t="shared" si="47"/>
        <v>1078.9558273264124</v>
      </c>
      <c r="AL37" s="139">
        <f t="shared" si="47"/>
        <v>1044.9282220537586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395.98696068020701</v>
      </c>
      <c r="AU37" s="139">
        <f t="shared" si="48"/>
        <v>1151.2198933440736</v>
      </c>
      <c r="AV37" s="139">
        <f t="shared" si="48"/>
        <v>1115.7323107716256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425.66751056694619</v>
      </c>
      <c r="BE37" s="139">
        <f t="shared" si="49"/>
        <v>1228.9335501774365</v>
      </c>
      <c r="BF37" s="139">
        <f t="shared" si="49"/>
        <v>1191.934374331772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457.71532831718849</v>
      </c>
      <c r="BO37" s="139">
        <f t="shared" si="50"/>
        <v>1312.5103951108126</v>
      </c>
      <c r="BP37" s="139">
        <f t="shared" si="50"/>
        <v>1273.9478559913127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507.7004120132309</v>
      </c>
      <c r="F38" s="139">
        <f t="shared" si="38"/>
        <v>516.77407769142485</v>
      </c>
      <c r="G38" s="139">
        <f t="shared" si="38"/>
        <v>29.525510295344116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450.88027389430408</v>
      </c>
      <c r="P38" s="139">
        <f t="shared" si="51"/>
        <v>553.14399116375296</v>
      </c>
      <c r="Q38" s="139">
        <f t="shared" si="51"/>
        <v>108.95919961085477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476.70727210362111</v>
      </c>
      <c r="Z38" s="139">
        <f t="shared" si="52"/>
        <v>585.13278788816956</v>
      </c>
      <c r="AA38" s="139">
        <f t="shared" si="52"/>
        <v>114.52451937475513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503.81343820468038</v>
      </c>
      <c r="AJ38" s="139">
        <f t="shared" si="53"/>
        <v>620.26410043751753</v>
      </c>
      <c r="AK38" s="139">
        <f t="shared" si="53"/>
        <v>120.39746959378891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533.30539078119682</v>
      </c>
      <c r="AT38" s="139">
        <f t="shared" si="54"/>
        <v>657.62199090277386</v>
      </c>
      <c r="AU38" s="139">
        <f t="shared" si="54"/>
        <v>126.74424759002123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565.01940948301831</v>
      </c>
      <c r="BD38" s="139">
        <f t="shared" si="55"/>
        <v>697.76899070442641</v>
      </c>
      <c r="BE38" s="139">
        <f t="shared" si="55"/>
        <v>133.55006142446496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599.12417497390891</v>
      </c>
      <c r="BN38" s="139">
        <f t="shared" si="56"/>
        <v>740.91644434437274</v>
      </c>
      <c r="BO38" s="139">
        <f t="shared" si="56"/>
        <v>140.84812133740795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464.69310058733396</v>
      </c>
      <c r="F39" s="139">
        <f t="shared" si="38"/>
        <v>587.85062074341647</v>
      </c>
      <c r="G39" s="139">
        <f t="shared" si="38"/>
        <v>0</v>
      </c>
      <c r="H39" s="139">
        <f t="shared" si="38"/>
        <v>55.456278669249627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397.79706615733943</v>
      </c>
      <c r="P39" s="139">
        <f t="shared" si="57"/>
        <v>606.52134795848508</v>
      </c>
      <c r="Q39" s="139">
        <f t="shared" si="57"/>
        <v>0</v>
      </c>
      <c r="R39" s="139">
        <f t="shared" si="57"/>
        <v>168.41482398990618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421.65451608714153</v>
      </c>
      <c r="Z39" s="139">
        <f t="shared" si="58"/>
        <v>643.23099821989865</v>
      </c>
      <c r="AA39" s="139">
        <f t="shared" si="58"/>
        <v>0</v>
      </c>
      <c r="AB39" s="139">
        <f t="shared" si="58"/>
        <v>177.50339158770066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446.65597429394438</v>
      </c>
      <c r="AJ39" s="139">
        <f t="shared" si="59"/>
        <v>683.41986436741388</v>
      </c>
      <c r="AK39" s="139">
        <f t="shared" si="59"/>
        <v>0</v>
      </c>
      <c r="AL39" s="139">
        <f t="shared" si="59"/>
        <v>187.26748785102652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473.93229039394254</v>
      </c>
      <c r="AT39" s="139">
        <f t="shared" si="60"/>
        <v>726.31364868120431</v>
      </c>
      <c r="AU39" s="139">
        <f t="shared" si="60"/>
        <v>0</v>
      </c>
      <c r="AV39" s="139">
        <f t="shared" si="60"/>
        <v>197.7557585486725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503.30237487339519</v>
      </c>
      <c r="BD39" s="139">
        <f t="shared" si="61"/>
        <v>772.47570598120433</v>
      </c>
      <c r="BE39" s="139">
        <f t="shared" si="61"/>
        <v>0</v>
      </c>
      <c r="BF39" s="139">
        <f t="shared" si="61"/>
        <v>209.02223142458294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534.92741268839723</v>
      </c>
      <c r="BN39" s="139">
        <f t="shared" si="62"/>
        <v>822.15707052498578</v>
      </c>
      <c r="BO39" s="139">
        <f t="shared" si="62"/>
        <v>0</v>
      </c>
      <c r="BP39" s="139">
        <f t="shared" si="62"/>
        <v>221.12446765828909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1855.7600177833258</v>
      </c>
      <c r="F41" s="165">
        <f>SUM(F36:F39)</f>
        <v>1826.9455140694731</v>
      </c>
      <c r="G41" s="165">
        <f>SUM(G36:G39)</f>
        <v>1262.3866862501266</v>
      </c>
      <c r="H41" s="165">
        <f>SUM(H36:H39)</f>
        <v>1316.9077818970741</v>
      </c>
      <c r="K41" s="129"/>
      <c r="M41" s="128"/>
      <c r="N41" s="120" t="s">
        <v>195</v>
      </c>
      <c r="O41" s="165">
        <f>SUM(O36:O39)</f>
        <v>1206.8583470183496</v>
      </c>
      <c r="P41" s="165">
        <f>SUM(P36:P39)</f>
        <v>1479.1403021142696</v>
      </c>
      <c r="Q41" s="165">
        <f>SUM(Q36:Q39)</f>
        <v>2086.5923055085805</v>
      </c>
      <c r="R41" s="165">
        <f>SUM(R36:R39)</f>
        <v>1886.6188504360023</v>
      </c>
      <c r="U41" s="129"/>
      <c r="W41" s="128"/>
      <c r="X41" s="120" t="s">
        <v>195</v>
      </c>
      <c r="Y41" s="165">
        <f>SUM(Y36:Y39)</f>
        <v>1282.5096001555917</v>
      </c>
      <c r="Z41" s="165">
        <f>SUM(Z36:Z39)</f>
        <v>1571.183532635971</v>
      </c>
      <c r="AA41" s="165">
        <f>SUM(AA36:AA39)</f>
        <v>2223.1000601596397</v>
      </c>
      <c r="AB41" s="165">
        <f>SUM(AB36:AB39)</f>
        <v>2009.8418964701088</v>
      </c>
      <c r="AE41" s="129"/>
      <c r="AG41" s="128"/>
      <c r="AH41" s="120" t="s">
        <v>195</v>
      </c>
      <c r="AI41" s="165">
        <f>SUM(AI36:AI39)</f>
        <v>1362.3265162728012</v>
      </c>
      <c r="AJ41" s="165">
        <f>SUM(AJ36:AJ39)</f>
        <v>1672.1839553870273</v>
      </c>
      <c r="AK41" s="165">
        <f>SUM(AK36:AK39)</f>
        <v>2368.6831987321498</v>
      </c>
      <c r="AL41" s="165">
        <f>SUM(AL36:AL39)</f>
        <v>2143.3927442809268</v>
      </c>
      <c r="AO41" s="129"/>
      <c r="AQ41" s="128"/>
      <c r="AR41" s="120" t="s">
        <v>195</v>
      </c>
      <c r="AS41" s="165">
        <f>SUM(AS36:AS39)</f>
        <v>1449.1894967184196</v>
      </c>
      <c r="AT41" s="165">
        <f>SUM(AT36:AT39)</f>
        <v>1779.9226002641851</v>
      </c>
      <c r="AU41" s="165">
        <f>SUM(AU36:AU39)</f>
        <v>2525.8362799351776</v>
      </c>
      <c r="AV41" s="165">
        <f>SUM(AV36:AV39)</f>
        <v>2286.6032795718411</v>
      </c>
      <c r="AY41" s="129"/>
      <c r="BA41" s="128"/>
      <c r="BB41" s="120" t="s">
        <v>195</v>
      </c>
      <c r="BC41" s="165">
        <f>SUM(BC36:BC39)</f>
        <v>1542.7709320415836</v>
      </c>
      <c r="BD41" s="165">
        <f>SUM(BD36:BD39)</f>
        <v>1895.912207252577</v>
      </c>
      <c r="BE41" s="165">
        <f>SUM(BE36:BE39)</f>
        <v>2694.8181248660067</v>
      </c>
      <c r="BF41" s="165">
        <f>SUM(BF36:BF39)</f>
        <v>2440.7083798832346</v>
      </c>
      <c r="BI41" s="129"/>
      <c r="BK41" s="128"/>
      <c r="BL41" s="120" t="s">
        <v>195</v>
      </c>
      <c r="BM41" s="165">
        <f>SUM(BM36:BM39)</f>
        <v>1643.5917169008396</v>
      </c>
      <c r="BN41" s="165">
        <f>SUM(BN36:BN39)</f>
        <v>2020.788843186547</v>
      </c>
      <c r="BO41" s="165">
        <f>SUM(BO36:BO39)</f>
        <v>2876.5242871537712</v>
      </c>
      <c r="BP41" s="165">
        <f>SUM(BP36:BP39)</f>
        <v>2606.5400031248309</v>
      </c>
      <c r="BS41" s="129"/>
    </row>
    <row r="42" spans="3:71" x14ac:dyDescent="0.3">
      <c r="C42" s="128"/>
      <c r="D42" s="120" t="s">
        <v>194</v>
      </c>
      <c r="E42" s="120">
        <f>E40/E41</f>
        <v>1.10466869657462</v>
      </c>
      <c r="F42" s="120">
        <f>F40/F41</f>
        <v>1.122091482319951</v>
      </c>
      <c r="G42" s="120">
        <f>G40/G41</f>
        <v>0.83492642268817685</v>
      </c>
      <c r="H42" s="120">
        <f>H40/H41</f>
        <v>0.84136491197877838</v>
      </c>
      <c r="K42" s="129"/>
      <c r="M42" s="128"/>
      <c r="N42" s="120" t="s">
        <v>194</v>
      </c>
      <c r="O42" s="120">
        <f>O40/O41</f>
        <v>1.1003879686816007</v>
      </c>
      <c r="P42" s="120">
        <f>P40/P41</f>
        <v>1.121229543711074</v>
      </c>
      <c r="Q42" s="120">
        <f>Q40/Q41</f>
        <v>0.91911152321939282</v>
      </c>
      <c r="R42" s="120">
        <f>R40/R41</f>
        <v>0.93019878468381667</v>
      </c>
      <c r="U42" s="129"/>
      <c r="W42" s="128"/>
      <c r="X42" s="120" t="s">
        <v>194</v>
      </c>
      <c r="Y42" s="120">
        <f>Y40/Y41</f>
        <v>1.0354795042476439</v>
      </c>
      <c r="Z42" s="120">
        <f>Z40/Z41</f>
        <v>1.0555455626764716</v>
      </c>
      <c r="AA42" s="120">
        <f>AA40/AA41</f>
        <v>0.86267418485704095</v>
      </c>
      <c r="AB42" s="120">
        <f>AB40/AB41</f>
        <v>0.87316846410622562</v>
      </c>
      <c r="AE42" s="129"/>
      <c r="AG42" s="128"/>
      <c r="AH42" s="120" t="s">
        <v>194</v>
      </c>
      <c r="AI42" s="120">
        <f>AI40/AI41</f>
        <v>1.103405969476482</v>
      </c>
      <c r="AJ42" s="120">
        <f>AJ40/AJ41</f>
        <v>1.1253196600178355</v>
      </c>
      <c r="AK42" s="120">
        <f>AK40/AK41</f>
        <v>0.91699426196140066</v>
      </c>
      <c r="AL42" s="120">
        <f>AL40/AL41</f>
        <v>0.92823717339945611</v>
      </c>
      <c r="AO42" s="129"/>
      <c r="AQ42" s="128"/>
      <c r="AR42" s="120" t="s">
        <v>194</v>
      </c>
      <c r="AS42" s="120">
        <f>AS40/AS41</f>
        <v>1.1048168341222286</v>
      </c>
      <c r="AT42" s="120">
        <f>AT40/AT41</f>
        <v>1.1272464879908528</v>
      </c>
      <c r="AU42" s="120">
        <f>AU40/AU41</f>
        <v>0.91599635170180393</v>
      </c>
      <c r="AV42" s="120">
        <f>AV40/AV41</f>
        <v>0.92731188053705627</v>
      </c>
      <c r="AY42" s="129"/>
      <c r="BA42" s="128"/>
      <c r="BB42" s="120" t="s">
        <v>194</v>
      </c>
      <c r="BC42" s="120">
        <f>BC40/BC41</f>
        <v>1.1061642263552467</v>
      </c>
      <c r="BD42" s="120">
        <f>BD40/BD41</f>
        <v>1.1290958843998484</v>
      </c>
      <c r="BE42" s="120">
        <f>BE40/BE41</f>
        <v>0.91503720968420599</v>
      </c>
      <c r="BF42" s="120">
        <f>BF40/BF41</f>
        <v>0.92642206673224314</v>
      </c>
      <c r="BI42" s="129"/>
      <c r="BK42" s="128"/>
      <c r="BL42" s="120" t="s">
        <v>194</v>
      </c>
      <c r="BM42" s="120">
        <f>BM40/BM41</f>
        <v>1.1744756367109299</v>
      </c>
      <c r="BN42" s="120">
        <f>BN40/BN41</f>
        <v>1.1993124546277794</v>
      </c>
      <c r="BO42" s="120">
        <f>BO40/BO41</f>
        <v>0.969440147206313</v>
      </c>
      <c r="BP42" s="120">
        <f>BP40/BP41</f>
        <v>0.9815842238476693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975.82732587791781</v>
      </c>
      <c r="F47" s="139">
        <f t="shared" ref="F47:H47" si="63">F36*F$42</f>
        <v>0</v>
      </c>
      <c r="G47" s="139">
        <f t="shared" si="63"/>
        <v>509.59119091621875</v>
      </c>
      <c r="H47" s="139">
        <f t="shared" si="63"/>
        <v>468.04361225808486</v>
      </c>
      <c r="I47" s="120">
        <f>I36</f>
        <v>2050</v>
      </c>
      <c r="J47" s="165">
        <f>SUM(E47:H47)</f>
        <v>1953.4621290522214</v>
      </c>
      <c r="K47" s="129">
        <f>I47/J47</f>
        <v>1.049418859732191</v>
      </c>
      <c r="L47" s="150"/>
      <c r="M47" s="128"/>
      <c r="N47" s="4" t="s">
        <v>11</v>
      </c>
      <c r="O47" s="139">
        <f>O36*O$42</f>
        <v>394.13807067642398</v>
      </c>
      <c r="P47" s="139">
        <f t="shared" ref="P47:R47" si="64">P36*P$42</f>
        <v>0</v>
      </c>
      <c r="Q47" s="139">
        <f t="shared" si="64"/>
        <v>945.18390002537672</v>
      </c>
      <c r="R47" s="139">
        <f t="shared" si="64"/>
        <v>744.34377380047556</v>
      </c>
      <c r="S47" s="120">
        <f>S36</f>
        <v>2186.7465511512801</v>
      </c>
      <c r="T47" s="165">
        <f>SUM(O47:R47)</f>
        <v>2083.6657445022761</v>
      </c>
      <c r="U47" s="129">
        <f>S47/T47</f>
        <v>1.0494708937462649</v>
      </c>
      <c r="W47" s="128"/>
      <c r="X47" s="4" t="s">
        <v>11</v>
      </c>
      <c r="Y47" s="139">
        <f>Y36*Y$42</f>
        <v>397.7771858911583</v>
      </c>
      <c r="Z47" s="139">
        <f t="shared" ref="Z47:AB47" si="65">Z36*Z$42</f>
        <v>0</v>
      </c>
      <c r="AA47" s="139">
        <f t="shared" si="65"/>
        <v>945.87718230352198</v>
      </c>
      <c r="AB47" s="139">
        <f t="shared" si="65"/>
        <v>745.11413916759261</v>
      </c>
      <c r="AC47" s="120">
        <f>AC36</f>
        <v>2333.9408020800124</v>
      </c>
      <c r="AD47" s="165">
        <f>SUM(Y47:AB47)</f>
        <v>2088.7685073622729</v>
      </c>
      <c r="AE47" s="129">
        <f>AC47/AD47</f>
        <v>1.1173764798988408</v>
      </c>
      <c r="AG47" s="128"/>
      <c r="AH47" s="4" t="s">
        <v>11</v>
      </c>
      <c r="AI47" s="139">
        <f>AI36*AI$42</f>
        <v>454.44558687572129</v>
      </c>
      <c r="AJ47" s="139">
        <f t="shared" ref="AJ47:AL47" si="66">AJ36*AJ$42</f>
        <v>0</v>
      </c>
      <c r="AK47" s="139">
        <f t="shared" si="66"/>
        <v>1072.2688103014448</v>
      </c>
      <c r="AL47" s="139">
        <f t="shared" si="66"/>
        <v>845.80695959927675</v>
      </c>
      <c r="AM47" s="120">
        <f>AM36</f>
        <v>2492.3840399622668</v>
      </c>
      <c r="AN47" s="165">
        <f>SUM(AI47:AL47)</f>
        <v>2372.5213567764431</v>
      </c>
      <c r="AO47" s="129">
        <f>AM47/AN47</f>
        <v>1.0505212241160524</v>
      </c>
      <c r="BA47" s="128"/>
      <c r="BB47" s="4" t="s">
        <v>11</v>
      </c>
      <c r="BC47" s="139">
        <f>BC36*BC$42</f>
        <v>524.81867439407245</v>
      </c>
      <c r="BD47" s="139">
        <f t="shared" ref="BD47:BF47" si="67">BD36*BD$42</f>
        <v>0</v>
      </c>
      <c r="BE47" s="139">
        <f t="shared" si="67"/>
        <v>1219.1356553831517</v>
      </c>
      <c r="BF47" s="139">
        <f t="shared" si="67"/>
        <v>963.24898747513998</v>
      </c>
      <c r="BG47" s="120">
        <f>BG36</f>
        <v>2846.535435076155</v>
      </c>
      <c r="BH47" s="165">
        <f>SUM(BC47:BF47)</f>
        <v>2707.2033172523643</v>
      </c>
      <c r="BI47" s="129">
        <f>BG47/BH47</f>
        <v>1.0514671790389218</v>
      </c>
      <c r="BK47" s="128"/>
      <c r="BL47" s="4" t="s">
        <v>11</v>
      </c>
      <c r="BM47" s="139">
        <f>BM36*BM$42</f>
        <v>598.44246771719622</v>
      </c>
      <c r="BN47" s="139">
        <f t="shared" ref="BN47:BP47" si="68">BN36*BN$42</f>
        <v>0</v>
      </c>
      <c r="BO47" s="139">
        <f t="shared" si="68"/>
        <v>1379.6740342517751</v>
      </c>
      <c r="BP47" s="139">
        <f t="shared" si="68"/>
        <v>1090.9991394894626</v>
      </c>
      <c r="BQ47" s="120">
        <f>BQ36</f>
        <v>3044.1735794193137</v>
      </c>
      <c r="BR47" s="165">
        <f>SUM(BM47:BP47)</f>
        <v>3069.1156414584339</v>
      </c>
      <c r="BS47" s="129">
        <f>BQ47/BR47</f>
        <v>0.99187320878294838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810.51003472602008</v>
      </c>
      <c r="G48" s="139">
        <f t="shared" si="69"/>
        <v>519.75718039484696</v>
      </c>
      <c r="H48" s="139">
        <f t="shared" si="69"/>
        <v>593.29742072069132</v>
      </c>
      <c r="I48" s="120">
        <f>I37</f>
        <v>2050</v>
      </c>
      <c r="J48" s="165">
        <f>SUM(E48:H48)</f>
        <v>1923.5646358415584</v>
      </c>
      <c r="K48" s="129">
        <f>I48/J48</f>
        <v>1.0657297196062903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358.20476698266793</v>
      </c>
      <c r="Q48" s="139">
        <f t="shared" si="70"/>
        <v>872.48147630538051</v>
      </c>
      <c r="R48" s="139">
        <f t="shared" si="70"/>
        <v>853.92752343852362</v>
      </c>
      <c r="S48" s="120">
        <f>S37</f>
        <v>2186.7465511512801</v>
      </c>
      <c r="T48" s="165">
        <f>SUM(O48:R48)</f>
        <v>2084.6137667265721</v>
      </c>
      <c r="U48" s="129">
        <f>S48/T48</f>
        <v>1.048993624648793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361.86186224540035</v>
      </c>
      <c r="AA48" s="139">
        <f t="shared" si="71"/>
        <v>873.13650355257278</v>
      </c>
      <c r="AB48" s="139">
        <f t="shared" si="71"/>
        <v>854.82605886327758</v>
      </c>
      <c r="AC48" s="120">
        <f>AC37</f>
        <v>2333.9408020800124</v>
      </c>
      <c r="AD48" s="165">
        <f>SUM(Y48:AB48)</f>
        <v>2089.8244246612508</v>
      </c>
      <c r="AE48" s="129">
        <f>AC48/AD48</f>
        <v>1.116811907516265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414.68028411841982</v>
      </c>
      <c r="AK48" s="139">
        <f t="shared" si="72"/>
        <v>989.39630256813598</v>
      </c>
      <c r="AL48" s="139">
        <f t="shared" si="72"/>
        <v>969.94121924450019</v>
      </c>
      <c r="AM48" s="120">
        <f>AM37</f>
        <v>2492.3840399622668</v>
      </c>
      <c r="AN48" s="165">
        <f>SUM(AI48:AL48)</f>
        <v>2374.017805931056</v>
      </c>
      <c r="AO48" s="129">
        <f>AM48/AN48</f>
        <v>1.0498590338014711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480.61943430386793</v>
      </c>
      <c r="BE48" s="139">
        <f t="shared" si="73"/>
        <v>1124.5199266416666</v>
      </c>
      <c r="BF48" s="139">
        <f t="shared" si="73"/>
        <v>1104.2343064776433</v>
      </c>
      <c r="BG48" s="120">
        <f>BG37</f>
        <v>2846.535435076155</v>
      </c>
      <c r="BH48" s="165">
        <f>SUM(BC48:BF48)</f>
        <v>2709.3736674231777</v>
      </c>
      <c r="BI48" s="129">
        <f>BG48/BH48</f>
        <v>1.050624898773534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548.94369392484725</v>
      </c>
      <c r="BO48" s="139">
        <f t="shared" si="74"/>
        <v>1272.4002706460421</v>
      </c>
      <c r="BP48" s="139">
        <f t="shared" si="74"/>
        <v>1250.487117445635</v>
      </c>
      <c r="BQ48" s="120">
        <f>BQ37</f>
        <v>3044.1735794193137</v>
      </c>
      <c r="BR48" s="165">
        <f>SUM(BM48:BP48)</f>
        <v>3071.8310820165243</v>
      </c>
      <c r="BS48" s="129">
        <f>BQ48/BR48</f>
        <v>0.99099641163242136</v>
      </c>
    </row>
    <row r="49" spans="3:71" x14ac:dyDescent="0.3">
      <c r="C49" s="128"/>
      <c r="D49" s="4" t="s">
        <v>13</v>
      </c>
      <c r="E49" s="139">
        <f t="shared" ref="E49:H49" si="75">E38*E$42</f>
        <v>560.84075238905336</v>
      </c>
      <c r="F49" s="139">
        <f t="shared" si="75"/>
        <v>579.8677908612965</v>
      </c>
      <c r="G49" s="139">
        <f t="shared" si="75"/>
        <v>24.651628688934597</v>
      </c>
      <c r="H49" s="139">
        <f t="shared" si="75"/>
        <v>0</v>
      </c>
      <c r="I49" s="120">
        <f>I38</f>
        <v>1054</v>
      </c>
      <c r="J49" s="165">
        <f>SUM(E49:H49)</f>
        <v>1165.3601719392846</v>
      </c>
      <c r="K49" s="129">
        <f>I49/J49</f>
        <v>0.90444141251715404</v>
      </c>
      <c r="L49" s="150"/>
      <c r="M49" s="128"/>
      <c r="N49" s="4" t="s">
        <v>13</v>
      </c>
      <c r="O49" s="139">
        <f t="shared" ref="O49:R49" si="76">O38*O$42</f>
        <v>496.14322870915703</v>
      </c>
      <c r="P49" s="139">
        <f t="shared" si="76"/>
        <v>620.20138481905701</v>
      </c>
      <c r="Q49" s="139">
        <f t="shared" si="76"/>
        <v>100.1456559230986</v>
      </c>
      <c r="R49" s="139">
        <f t="shared" si="76"/>
        <v>0</v>
      </c>
      <c r="S49" s="120">
        <f>S38</f>
        <v>1112.9834646689119</v>
      </c>
      <c r="T49" s="165">
        <f>SUM(O49:R49)</f>
        <v>1216.4902694513125</v>
      </c>
      <c r="U49" s="129">
        <f>S49/T49</f>
        <v>0.91491357770655535</v>
      </c>
      <c r="W49" s="128"/>
      <c r="X49" s="4" t="s">
        <v>13</v>
      </c>
      <c r="Y49" s="139">
        <f t="shared" ref="Y49:AB49" si="77">Y38*Y$42</f>
        <v>493.62060978910426</v>
      </c>
      <c r="Z49" s="139">
        <f t="shared" si="77"/>
        <v>617.63431783187048</v>
      </c>
      <c r="AA49" s="139">
        <f t="shared" si="77"/>
        <v>98.797346397761274</v>
      </c>
      <c r="AB49" s="139">
        <f t="shared" si="77"/>
        <v>0</v>
      </c>
      <c r="AC49" s="120">
        <f>AC38</f>
        <v>1176.364579366546</v>
      </c>
      <c r="AD49" s="165">
        <f>SUM(Y49:AB49)</f>
        <v>1210.0522740187359</v>
      </c>
      <c r="AE49" s="129">
        <f>AC49/AD49</f>
        <v>0.97216013276822422</v>
      </c>
      <c r="AG49" s="128"/>
      <c r="AH49" s="4" t="s">
        <v>13</v>
      </c>
      <c r="AI49" s="139">
        <f t="shared" ref="AI49:AL49" si="78">AI38*AI$42</f>
        <v>555.91075521751497</v>
      </c>
      <c r="AJ49" s="139">
        <f t="shared" si="78"/>
        <v>697.99538662561577</v>
      </c>
      <c r="AK49" s="139">
        <f t="shared" si="78"/>
        <v>110.40378877217664</v>
      </c>
      <c r="AL49" s="139">
        <f t="shared" si="78"/>
        <v>0</v>
      </c>
      <c r="AM49" s="120">
        <f>AM38</f>
        <v>1244.4750082359867</v>
      </c>
      <c r="AN49" s="165">
        <f>SUM(AI49:AL49)</f>
        <v>1364.3099306153072</v>
      </c>
      <c r="AO49" s="129">
        <f>AM49/AN49</f>
        <v>0.91216444321762391</v>
      </c>
      <c r="BA49" s="128"/>
      <c r="BB49" s="4" t="s">
        <v>13</v>
      </c>
      <c r="BC49" s="139">
        <f t="shared" ref="BC49:BF49" si="79">BC38*BC$42</f>
        <v>625.0042579664813</v>
      </c>
      <c r="BD49" s="139">
        <f t="shared" si="79"/>
        <v>787.8480956662039</v>
      </c>
      <c r="BE49" s="139">
        <f t="shared" si="79"/>
        <v>122.20327555899674</v>
      </c>
      <c r="BF49" s="139">
        <f t="shared" si="79"/>
        <v>0</v>
      </c>
      <c r="BG49" s="120">
        <f>BG38</f>
        <v>1396.3384616119097</v>
      </c>
      <c r="BH49" s="165">
        <f>SUM(BC49:BF49)</f>
        <v>1535.0556291916819</v>
      </c>
      <c r="BI49" s="129">
        <f>BG49/BH49</f>
        <v>0.90963378463826949</v>
      </c>
      <c r="BK49" s="128"/>
      <c r="BL49" s="4" t="s">
        <v>13</v>
      </c>
      <c r="BM49" s="139">
        <f t="shared" ref="BM49:BP49" si="80">BM38*BM$42</f>
        <v>703.65674687139222</v>
      </c>
      <c r="BN49" s="139">
        <f t="shared" si="80"/>
        <v>888.59031954073612</v>
      </c>
      <c r="BO49" s="139">
        <f t="shared" si="80"/>
        <v>136.54382348306939</v>
      </c>
      <c r="BP49" s="139">
        <f t="shared" si="80"/>
        <v>0</v>
      </c>
      <c r="BQ49" s="120">
        <f>BQ38</f>
        <v>1480.8887406556896</v>
      </c>
      <c r="BR49" s="165">
        <f>SUM(BM49:BP49)</f>
        <v>1728.7908898951978</v>
      </c>
      <c r="BS49" s="129">
        <f>BQ49/BR49</f>
        <v>0.85660373924428979</v>
      </c>
    </row>
    <row r="50" spans="3:71" x14ac:dyDescent="0.3">
      <c r="C50" s="128"/>
      <c r="D50" s="4" t="s">
        <v>14</v>
      </c>
      <c r="E50" s="139">
        <f t="shared" ref="E50:H50" si="81">E39*E$42</f>
        <v>513.33192173302893</v>
      </c>
      <c r="F50" s="139">
        <f t="shared" si="81"/>
        <v>659.62217441268353</v>
      </c>
      <c r="G50" s="139">
        <f t="shared" si="81"/>
        <v>0</v>
      </c>
      <c r="H50" s="139">
        <f t="shared" si="81"/>
        <v>46.658967021223816</v>
      </c>
      <c r="I50" s="120">
        <f>I39</f>
        <v>1108</v>
      </c>
      <c r="J50" s="165">
        <f>SUM(E50:H50)</f>
        <v>1219.6130631669362</v>
      </c>
      <c r="K50" s="129">
        <f>I50/J50</f>
        <v>0.90848485758498387</v>
      </c>
      <c r="L50" s="150"/>
      <c r="M50" s="128"/>
      <c r="N50" s="4" t="s">
        <v>14</v>
      </c>
      <c r="O50" s="139">
        <f t="shared" ref="O50:R50" si="82">O39*O$42</f>
        <v>437.73110557637506</v>
      </c>
      <c r="P50" s="139">
        <f t="shared" si="82"/>
        <v>680.0496542225178</v>
      </c>
      <c r="Q50" s="139">
        <f t="shared" si="82"/>
        <v>0</v>
      </c>
      <c r="R50" s="139">
        <f t="shared" si="82"/>
        <v>156.65926459814963</v>
      </c>
      <c r="S50" s="120">
        <f>S39</f>
        <v>1172.7332381057306</v>
      </c>
      <c r="T50" s="165">
        <f>SUM(O50:R50)</f>
        <v>1274.4400243970424</v>
      </c>
      <c r="U50" s="129">
        <f>S50/T50</f>
        <v>0.92019492142093473</v>
      </c>
      <c r="W50" s="128"/>
      <c r="X50" s="4" t="s">
        <v>14</v>
      </c>
      <c r="Y50" s="139">
        <f t="shared" ref="Y50:AB50" si="83">Y39*Y$42</f>
        <v>436.6146092816935</v>
      </c>
      <c r="Z50" s="139">
        <f t="shared" si="83"/>
        <v>678.95962594697141</v>
      </c>
      <c r="AA50" s="139">
        <f t="shared" si="83"/>
        <v>0</v>
      </c>
      <c r="AB50" s="139">
        <f t="shared" si="83"/>
        <v>154.99036380627851</v>
      </c>
      <c r="AC50" s="120">
        <f>AC39</f>
        <v>1242.3889058947407</v>
      </c>
      <c r="AD50" s="165">
        <f>SUM(Y50:AB50)</f>
        <v>1270.5645990349435</v>
      </c>
      <c r="AE50" s="129">
        <f>AC50/AD50</f>
        <v>0.97782427342804634</v>
      </c>
      <c r="AG50" s="128"/>
      <c r="AH50" s="4" t="s">
        <v>14</v>
      </c>
      <c r="AI50" s="139">
        <f t="shared" ref="AI50:AL50" si="84">AI39*AI$42</f>
        <v>492.8428683382723</v>
      </c>
      <c r="AJ50" s="139">
        <f t="shared" si="84"/>
        <v>769.06580941937341</v>
      </c>
      <c r="AK50" s="139">
        <f t="shared" si="84"/>
        <v>0</v>
      </c>
      <c r="AL50" s="139">
        <f t="shared" si="84"/>
        <v>173.82864359245383</v>
      </c>
      <c r="AM50" s="120">
        <f>AM39</f>
        <v>1317.3433265123847</v>
      </c>
      <c r="AN50" s="165">
        <f>SUM(AI50:AL50)</f>
        <v>1435.7373213500996</v>
      </c>
      <c r="AO50" s="129">
        <f>AM50/AN50</f>
        <v>0.91753784409087957</v>
      </c>
      <c r="BA50" s="128"/>
      <c r="BB50" s="4" t="s">
        <v>14</v>
      </c>
      <c r="BC50" s="139">
        <f t="shared" ref="BC50:BF50" si="85">BC39*BC$42</f>
        <v>556.73508212458751</v>
      </c>
      <c r="BD50" s="139">
        <f t="shared" si="85"/>
        <v>872.19914042224514</v>
      </c>
      <c r="BE50" s="139">
        <f t="shared" si="85"/>
        <v>0</v>
      </c>
      <c r="BF50" s="139">
        <f t="shared" si="85"/>
        <v>193.64280762934735</v>
      </c>
      <c r="BG50" s="120">
        <f>BG39</f>
        <v>1484.8003122791824</v>
      </c>
      <c r="BH50" s="165">
        <f>SUM(BC50:BF50)</f>
        <v>1622.57703017618</v>
      </c>
      <c r="BI50" s="129">
        <f>BG50/BH50</f>
        <v>0.91508771828106206</v>
      </c>
      <c r="BK50" s="128"/>
      <c r="BL50" s="4" t="s">
        <v>14</v>
      </c>
      <c r="BM50" s="139">
        <f t="shared" ref="BM50:BP50" si="86">BM39*BM$42</f>
        <v>628.25921361133567</v>
      </c>
      <c r="BN50" s="139">
        <f t="shared" si="86"/>
        <v>986.02321434090504</v>
      </c>
      <c r="BO50" s="139">
        <f t="shared" si="86"/>
        <v>0</v>
      </c>
      <c r="BP50" s="139">
        <f t="shared" si="86"/>
        <v>217.05228896009075</v>
      </c>
      <c r="BQ50" s="120">
        <f>BQ39</f>
        <v>1578.2089508716722</v>
      </c>
      <c r="BR50" s="165">
        <f>SUM(BM50:BP50)</f>
        <v>1831.3347169123313</v>
      </c>
      <c r="BS50" s="129">
        <f>BQ50/BR50</f>
        <v>0.86178071998360062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1658.4558060242427</v>
      </c>
      <c r="Q52" s="165">
        <f>SUM(Q47:Q50)</f>
        <v>1917.8110322538557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1658.4558060242421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1706.5580144851413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2261.1261015821306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0.99999999999999989</v>
      </c>
      <c r="Q53" s="120">
        <f>Q51/Q52</f>
        <v>1.0000000000000002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1.0000000000000002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0.99999999999999989</v>
      </c>
      <c r="BD53" s="120">
        <f>BD51/BD52</f>
        <v>1</v>
      </c>
      <c r="BE53" s="120">
        <f>BE51/BE52</f>
        <v>0.99999999999999978</v>
      </c>
      <c r="BF53" s="120">
        <f>BF51/BF52</f>
        <v>1.0000000000000002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1024.0515996183176</v>
      </c>
      <c r="F58" s="139">
        <f t="shared" ref="F58:H58" si="87">F47*$K47</f>
        <v>0</v>
      </c>
      <c r="G58" s="139">
        <f t="shared" si="87"/>
        <v>534.77460650086755</v>
      </c>
      <c r="H58" s="139">
        <f t="shared" si="87"/>
        <v>491.17379388081514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413.6364332922152</v>
      </c>
      <c r="P58" s="139">
        <f t="shared" ref="P58:R58" si="88">P47*$U47</f>
        <v>0</v>
      </c>
      <c r="Q58" s="139">
        <f t="shared" si="88"/>
        <v>991.94299231421235</v>
      </c>
      <c r="R58" s="139">
        <f t="shared" si="88"/>
        <v>781.16712554485275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477.40473421882058</v>
      </c>
      <c r="AJ58" s="139">
        <f t="shared" ref="AJ58:AL58" si="89">AJ47*$AO47</f>
        <v>0</v>
      </c>
      <c r="AK58" s="139">
        <f t="shared" si="89"/>
        <v>1126.4411431793369</v>
      </c>
      <c r="AL58" s="139">
        <f t="shared" si="89"/>
        <v>888.53816256410869</v>
      </c>
      <c r="AM58" s="120">
        <f>AM47</f>
        <v>2492.3840399622668</v>
      </c>
      <c r="AN58" s="165">
        <f>SUM(AI58:AL58)</f>
        <v>2492.3840399622659</v>
      </c>
      <c r="AO58" s="129">
        <f>AM58/AN58</f>
        <v>1.0000000000000004</v>
      </c>
      <c r="BA58" s="128"/>
      <c r="BB58" s="4" t="s">
        <v>11</v>
      </c>
      <c r="BC58" s="139">
        <f>BC47*$BI47</f>
        <v>551.82961107208178</v>
      </c>
      <c r="BD58" s="139">
        <f t="shared" ref="BD58:BF58" si="90">BD47*$BI47</f>
        <v>0</v>
      </c>
      <c r="BE58" s="139">
        <f t="shared" si="90"/>
        <v>1281.8811284314897</v>
      </c>
      <c r="BF58" s="139">
        <f t="shared" si="90"/>
        <v>1012.8246955725832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593.57905072664141</v>
      </c>
      <c r="BN58" s="139">
        <f t="shared" ref="BN58:BP58" si="91">BN47*$BS47</f>
        <v>0</v>
      </c>
      <c r="BO58" s="139">
        <f t="shared" si="91"/>
        <v>1368.4617114278235</v>
      </c>
      <c r="BP58" s="139">
        <f t="shared" si="91"/>
        <v>1082.1328172648487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863.78463204664592</v>
      </c>
      <c r="G59" s="139">
        <f t="shared" si="92"/>
        <v>553.92067412555627</v>
      </c>
      <c r="H59" s="139">
        <f t="shared" si="92"/>
        <v>632.29469382779757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375.75451688362512</v>
      </c>
      <c r="Q59" s="139">
        <f t="shared" si="93"/>
        <v>915.22750626851109</v>
      </c>
      <c r="R59" s="139">
        <f t="shared" si="93"/>
        <v>895.76452799914398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435.35584242108371</v>
      </c>
      <c r="AK59" s="139">
        <f t="shared" si="94"/>
        <v>1038.7266462609311</v>
      </c>
      <c r="AL59" s="139">
        <f t="shared" si="94"/>
        <v>1018.3015512802517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504.95074451409442</v>
      </c>
      <c r="BE59" s="139">
        <f t="shared" si="95"/>
        <v>1181.448634096723</v>
      </c>
      <c r="BF59" s="139">
        <f t="shared" si="95"/>
        <v>1160.1360564653376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544.00123086776989</v>
      </c>
      <c r="BO59" s="139">
        <f t="shared" si="96"/>
        <v>1260.9441023703496</v>
      </c>
      <c r="BP59" s="139">
        <f t="shared" si="96"/>
        <v>1239.2282461811947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507.24760228793883</v>
      </c>
      <c r="F60" s="139">
        <f t="shared" si="97"/>
        <v>524.45644383979266</v>
      </c>
      <c r="G60" s="139">
        <f t="shared" si="97"/>
        <v>22.295953872268406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453.92817643317659</v>
      </c>
      <c r="P60" s="139">
        <f t="shared" si="98"/>
        <v>567.43066788336353</v>
      </c>
      <c r="Q60" s="139">
        <f t="shared" si="98"/>
        <v>91.624620352371821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507.08202451167335</v>
      </c>
      <c r="AJ60" s="139">
        <f t="shared" si="99"/>
        <v>636.68657320982493</v>
      </c>
      <c r="AK60" s="139">
        <f t="shared" si="99"/>
        <v>100.70641051448867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568.5249885890837</v>
      </c>
      <c r="BD60" s="139">
        <f t="shared" si="100"/>
        <v>716.65324498090251</v>
      </c>
      <c r="BE60" s="139">
        <f t="shared" si="100"/>
        <v>111.16022804192355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602.75500051450729</v>
      </c>
      <c r="BN60" s="139">
        <f t="shared" si="101"/>
        <v>761.16979037487283</v>
      </c>
      <c r="BO60" s="139">
        <f t="shared" si="101"/>
        <v>116.9639497663095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466.3542778094569</v>
      </c>
      <c r="F61" s="139">
        <f t="shared" si="102"/>
        <v>599.25675718120419</v>
      </c>
      <c r="G61" s="139">
        <f t="shared" si="102"/>
        <v>0</v>
      </c>
      <c r="H61" s="139">
        <f t="shared" si="102"/>
        <v>42.388965009338975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402.79794029935135</v>
      </c>
      <c r="P61" s="139">
        <f t="shared" si="103"/>
        <v>625.77823812962356</v>
      </c>
      <c r="Q61" s="139">
        <f t="shared" si="103"/>
        <v>0</v>
      </c>
      <c r="R61" s="139">
        <f t="shared" si="103"/>
        <v>144.15705967675572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452.2019828906636</v>
      </c>
      <c r="AJ61" s="139">
        <f t="shared" si="104"/>
        <v>705.64698473865917</v>
      </c>
      <c r="AK61" s="139">
        <f t="shared" si="104"/>
        <v>0</v>
      </c>
      <c r="AL61" s="139">
        <f t="shared" si="104"/>
        <v>159.49435888306198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509.46143598840848</v>
      </c>
      <c r="BD61" s="139">
        <f t="shared" si="105"/>
        <v>798.13872129569597</v>
      </c>
      <c r="BE61" s="139">
        <f t="shared" si="105"/>
        <v>0</v>
      </c>
      <c r="BF61" s="139">
        <f t="shared" si="105"/>
        <v>177.20015499507809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541.42167744230755</v>
      </c>
      <c r="BN61" s="139">
        <f t="shared" si="106"/>
        <v>849.73579557524931</v>
      </c>
      <c r="BO61" s="139">
        <f t="shared" si="106"/>
        <v>0</v>
      </c>
      <c r="BP61" s="139">
        <f t="shared" si="106"/>
        <v>187.05147785411555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1997.6534797157133</v>
      </c>
      <c r="F63" s="165">
        <f>SUM(F58:F61)</f>
        <v>1987.4978330676427</v>
      </c>
      <c r="G63" s="165">
        <f>SUM(G58:G61)</f>
        <v>1110.9912344986924</v>
      </c>
      <c r="H63" s="165">
        <f>SUM(H58:H61)</f>
        <v>1165.8574527179517</v>
      </c>
      <c r="K63" s="129"/>
      <c r="M63" s="128"/>
      <c r="N63" s="120" t="s">
        <v>195</v>
      </c>
      <c r="O63" s="165">
        <f>SUM(O58:O61)</f>
        <v>1270.3625500247431</v>
      </c>
      <c r="P63" s="165">
        <f>SUM(P58:P61)</f>
        <v>1568.9634228966122</v>
      </c>
      <c r="Q63" s="165">
        <f>SUM(Q58:Q61)</f>
        <v>1998.7951189350952</v>
      </c>
      <c r="R63" s="165">
        <f>SUM(R58:R61)</f>
        <v>1821.0887132207524</v>
      </c>
      <c r="U63" s="129"/>
      <c r="AG63" s="128"/>
      <c r="AH63" s="120" t="s">
        <v>195</v>
      </c>
      <c r="AI63" s="165">
        <f>SUM(AI58:AI61)</f>
        <v>1436.6887416211575</v>
      </c>
      <c r="AJ63" s="165">
        <f>SUM(AJ58:AJ61)</f>
        <v>1777.6894003695679</v>
      </c>
      <c r="AK63" s="165">
        <f>SUM(AK58:AK61)</f>
        <v>2265.8741999547569</v>
      </c>
      <c r="AL63" s="165">
        <f>SUM(AL58:AL61)</f>
        <v>2066.3340727274226</v>
      </c>
      <c r="AO63" s="129"/>
      <c r="BA63" s="128"/>
      <c r="BB63" s="120" t="s">
        <v>195</v>
      </c>
      <c r="BC63" s="165">
        <f>SUM(BC58:BC61)</f>
        <v>1629.8160356495741</v>
      </c>
      <c r="BD63" s="165">
        <f>SUM(BD58:BD61)</f>
        <v>2019.7427107906929</v>
      </c>
      <c r="BE63" s="165">
        <f>SUM(BE58:BE61)</f>
        <v>2574.4899905701363</v>
      </c>
      <c r="BF63" s="165">
        <f>SUM(BF58:BF61)</f>
        <v>2350.1609070329991</v>
      </c>
      <c r="BI63" s="129"/>
      <c r="BK63" s="128"/>
      <c r="BL63" s="120" t="s">
        <v>195</v>
      </c>
      <c r="BM63" s="165">
        <f>SUM(BM58:BM61)</f>
        <v>1737.7557286834563</v>
      </c>
      <c r="BN63" s="165">
        <f>SUM(BN58:BN61)</f>
        <v>2154.9068168178919</v>
      </c>
      <c r="BO63" s="165">
        <f>SUM(BO58:BO61)</f>
        <v>2746.3697635644821</v>
      </c>
      <c r="BP63" s="165">
        <f>SUM(BP58:BP61)</f>
        <v>2508.4125413001589</v>
      </c>
      <c r="BS63" s="129"/>
    </row>
    <row r="64" spans="3:71" x14ac:dyDescent="0.3">
      <c r="C64" s="128"/>
      <c r="D64" s="120" t="s">
        <v>194</v>
      </c>
      <c r="E64" s="120">
        <f>E62/E63</f>
        <v>1.0262040042559013</v>
      </c>
      <c r="F64" s="120">
        <f>F62/F63</f>
        <v>1.0314476654477087</v>
      </c>
      <c r="G64" s="120">
        <f>G62/G63</f>
        <v>0.94870235450200624</v>
      </c>
      <c r="H64" s="120">
        <f>H62/H63</f>
        <v>0.95037347612002721</v>
      </c>
      <c r="K64" s="129"/>
      <c r="M64" s="128"/>
      <c r="N64" s="120" t="s">
        <v>194</v>
      </c>
      <c r="O64" s="120">
        <f>O62/O63</f>
        <v>1.0453806316441634</v>
      </c>
      <c r="P64" s="120">
        <f>P62/P63</f>
        <v>1.0570391774732453</v>
      </c>
      <c r="Q64" s="120">
        <f>Q62/Q63</f>
        <v>0.959483547906408</v>
      </c>
      <c r="R64" s="120">
        <f>R62/R63</f>
        <v>0.96367109910499782</v>
      </c>
      <c r="U64" s="129"/>
      <c r="AG64" s="128"/>
      <c r="AH64" s="120" t="s">
        <v>194</v>
      </c>
      <c r="AI64" s="120">
        <f>AI62/AI63</f>
        <v>1.0462942785612008</v>
      </c>
      <c r="AJ64" s="120">
        <f>AJ62/AJ63</f>
        <v>1.0585322046540915</v>
      </c>
      <c r="AK64" s="120">
        <f>AK62/AK63</f>
        <v>0.95860083568855114</v>
      </c>
      <c r="AL64" s="120">
        <f>AL62/AL63</f>
        <v>0.96285341692600679</v>
      </c>
      <c r="AO64" s="129"/>
      <c r="BA64" s="128"/>
      <c r="BB64" s="120" t="s">
        <v>194</v>
      </c>
      <c r="BC64" s="120">
        <f>BC62/BC63</f>
        <v>1.0470862828423337</v>
      </c>
      <c r="BD64" s="120">
        <f>BD62/BD63</f>
        <v>1.0598709721567876</v>
      </c>
      <c r="BE64" s="120">
        <f>BE62/BE63</f>
        <v>0.95780479497523141</v>
      </c>
      <c r="BF64" s="120">
        <f>BF62/BF63</f>
        <v>0.96211544274078165</v>
      </c>
      <c r="BI64" s="129"/>
      <c r="BK64" s="128"/>
      <c r="BL64" s="120" t="s">
        <v>194</v>
      </c>
      <c r="BM64" s="120">
        <f>BM62/BM63</f>
        <v>1.1108341617509072</v>
      </c>
      <c r="BN64" s="120">
        <f>BN62/BN63</f>
        <v>1.1246691545508716</v>
      </c>
      <c r="BO64" s="120">
        <f>BO62/BO63</f>
        <v>1.0153833490948323</v>
      </c>
      <c r="BP64" s="120">
        <f>BP62/BP63</f>
        <v>1.0199831581806111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1050.8858520929784</v>
      </c>
      <c r="F69" s="139">
        <f t="shared" ref="F69:H69" si="107">F58*F$64</f>
        <v>0</v>
      </c>
      <c r="G69" s="139">
        <f t="shared" si="107"/>
        <v>507.34192831525695</v>
      </c>
      <c r="H69" s="139">
        <f t="shared" si="107"/>
        <v>466.79854586957202</v>
      </c>
      <c r="I69" s="120">
        <f>I58</f>
        <v>2050</v>
      </c>
      <c r="J69" s="165">
        <f>SUM(E69:H69)</f>
        <v>2025.0263262778076</v>
      </c>
      <c r="K69" s="129">
        <f>I69/J69</f>
        <v>1.0123325180508129</v>
      </c>
      <c r="M69" s="128"/>
      <c r="N69" s="4" t="s">
        <v>11</v>
      </c>
      <c r="O69" s="139">
        <f>O58*O$64</f>
        <v>432.40751590605481</v>
      </c>
      <c r="P69" s="139">
        <f t="shared" ref="P69:R69" si="108">P58*P$64</f>
        <v>0</v>
      </c>
      <c r="Q69" s="139">
        <f t="shared" si="108"/>
        <v>951.75298158653925</v>
      </c>
      <c r="R69" s="139">
        <f t="shared" si="108"/>
        <v>752.78818245850005</v>
      </c>
      <c r="S69" s="120">
        <f>S58</f>
        <v>2186.7465511512801</v>
      </c>
      <c r="T69" s="165">
        <f>SUM(O69:R69)</f>
        <v>2136.9486799510942</v>
      </c>
      <c r="U69" s="129">
        <f>S69/T69</f>
        <v>1.0233032602361445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890.94864217412101</v>
      </c>
      <c r="G70" s="139">
        <f t="shared" si="109"/>
        <v>525.50584775025379</v>
      </c>
      <c r="H70" s="139">
        <f t="shared" si="109"/>
        <v>600.91610610537225</v>
      </c>
      <c r="I70" s="120">
        <f>I59</f>
        <v>2050</v>
      </c>
      <c r="J70" s="165">
        <f>SUM(E70:H70)</f>
        <v>2017.370596029747</v>
      </c>
      <c r="K70" s="129">
        <f>I70/J70</f>
        <v>1.0161742240292728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397.18724545852376</v>
      </c>
      <c r="Q70" s="139">
        <f t="shared" si="110"/>
        <v>878.14573485604524</v>
      </c>
      <c r="R70" s="139">
        <f t="shared" si="110"/>
        <v>863.22238723620467</v>
      </c>
      <c r="S70" s="120">
        <f>S59</f>
        <v>2186.7465511512801</v>
      </c>
      <c r="T70" s="165">
        <f>SUM(O70:R70)</f>
        <v>2138.5553675507736</v>
      </c>
      <c r="U70" s="129">
        <f>S70/T70</f>
        <v>1.0225344568261978</v>
      </c>
    </row>
    <row r="71" spans="3:21" x14ac:dyDescent="0.3">
      <c r="C71" s="128"/>
      <c r="D71" s="4" t="s">
        <v>13</v>
      </c>
      <c r="E71" s="139">
        <f t="shared" ref="E71:H71" si="111">E60*E$64</f>
        <v>520.53952061708776</v>
      </c>
      <c r="F71" s="139">
        <f t="shared" si="111"/>
        <v>540.9493746275615</v>
      </c>
      <c r="G71" s="139">
        <f t="shared" si="111"/>
        <v>21.152223934489161</v>
      </c>
      <c r="H71" s="139">
        <f t="shared" si="111"/>
        <v>0</v>
      </c>
      <c r="I71" s="120">
        <f>I60</f>
        <v>1054</v>
      </c>
      <c r="J71" s="165">
        <f>SUM(E71:H71)</f>
        <v>1082.6411191791385</v>
      </c>
      <c r="K71" s="129">
        <f>I71/J71</f>
        <v>0.97354514005448611</v>
      </c>
      <c r="M71" s="128"/>
      <c r="N71" s="4" t="s">
        <v>13</v>
      </c>
      <c r="O71" s="139">
        <f t="shared" ref="O71:R71" si="112">O60*O$64</f>
        <v>474.52772380079739</v>
      </c>
      <c r="P71" s="139">
        <f t="shared" si="112"/>
        <v>599.79644645252483</v>
      </c>
      <c r="Q71" s="139">
        <f t="shared" si="112"/>
        <v>87.912315811271398</v>
      </c>
      <c r="R71" s="139">
        <f t="shared" si="112"/>
        <v>0</v>
      </c>
      <c r="S71" s="120">
        <f>S60</f>
        <v>1112.9834646689119</v>
      </c>
      <c r="T71" s="165">
        <f>SUM(O71:R71)</f>
        <v>1162.2364860645937</v>
      </c>
      <c r="U71" s="129">
        <f>S71/T71</f>
        <v>0.95762220341020643</v>
      </c>
    </row>
    <row r="72" spans="3:21" x14ac:dyDescent="0.3">
      <c r="C72" s="128"/>
      <c r="D72" s="4" t="s">
        <v>14</v>
      </c>
      <c r="E72" s="139">
        <f t="shared" ref="E72:H72" si="113">E61*E$64</f>
        <v>478.57462728993369</v>
      </c>
      <c r="F72" s="139">
        <f t="shared" si="113"/>
        <v>618.1019831983175</v>
      </c>
      <c r="G72" s="139">
        <f t="shared" si="113"/>
        <v>0</v>
      </c>
      <c r="H72" s="139">
        <f t="shared" si="113"/>
        <v>40.285348025055683</v>
      </c>
      <c r="I72" s="120">
        <f>I61</f>
        <v>1108</v>
      </c>
      <c r="J72" s="165">
        <f>SUM(E72:H72)</f>
        <v>1136.9619585133071</v>
      </c>
      <c r="K72" s="129">
        <f>I72/J72</f>
        <v>0.97452688869979631</v>
      </c>
      <c r="M72" s="128"/>
      <c r="N72" s="4" t="s">
        <v>14</v>
      </c>
      <c r="O72" s="139">
        <f t="shared" ref="O72:R72" si="114">O61*O$64</f>
        <v>421.07716525510392</v>
      </c>
      <c r="P72" s="139">
        <f t="shared" si="114"/>
        <v>661.47211411319392</v>
      </c>
      <c r="Q72" s="139">
        <f t="shared" si="114"/>
        <v>0</v>
      </c>
      <c r="R72" s="139">
        <f t="shared" si="114"/>
        <v>138.91999214244396</v>
      </c>
      <c r="S72" s="120">
        <f>S61</f>
        <v>1172.7332381057306</v>
      </c>
      <c r="T72" s="165">
        <f>SUM(O72:R72)</f>
        <v>1221.4692715107419</v>
      </c>
      <c r="U72" s="129">
        <f>S72/T72</f>
        <v>0.96010048345732557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1063.845920833259</v>
      </c>
      <c r="F80" s="139">
        <f t="shared" ref="F80:H80" si="115">F69*$K69</f>
        <v>0</v>
      </c>
      <c r="G80" s="139">
        <f t="shared" si="115"/>
        <v>513.59873180413911</v>
      </c>
      <c r="H80" s="139">
        <f t="shared" si="115"/>
        <v>472.55534736260176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442.48402077727837</v>
      </c>
      <c r="P80" s="139">
        <f t="shared" ref="P80:R80" si="116">P69*$U69</f>
        <v>0</v>
      </c>
      <c r="Q80" s="139">
        <f t="shared" si="116"/>
        <v>973.93192899697681</v>
      </c>
      <c r="R80" s="139">
        <f t="shared" si="116"/>
        <v>770.33060137702466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905.35904511122169</v>
      </c>
      <c r="G81" s="139">
        <f t="shared" si="117"/>
        <v>534.00549706045933</v>
      </c>
      <c r="H81" s="139">
        <f t="shared" si="117"/>
        <v>610.63545782831886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406.13764429322532</v>
      </c>
      <c r="Q81" s="139">
        <f t="shared" si="118"/>
        <v>897.93427200526855</v>
      </c>
      <c r="R81" s="139">
        <f t="shared" si="118"/>
        <v>882.67463485278631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506.76872050305775</v>
      </c>
      <c r="F82" s="139">
        <f t="shared" si="119"/>
        <v>526.63863468417605</v>
      </c>
      <c r="G82" s="139">
        <f t="shared" si="119"/>
        <v>20.592644812766103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454.41828444534946</v>
      </c>
      <c r="P82" s="139">
        <f t="shared" si="120"/>
        <v>574.37839464947876</v>
      </c>
      <c r="Q82" s="139">
        <f t="shared" si="120"/>
        <v>84.186785574083643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466.38384254352371</v>
      </c>
      <c r="F83" s="139">
        <f t="shared" si="121"/>
        <v>602.35700258543011</v>
      </c>
      <c r="G83" s="139">
        <f t="shared" si="121"/>
        <v>0</v>
      </c>
      <c r="H83" s="139">
        <f t="shared" si="121"/>
        <v>39.259154871046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404.27638993426547</v>
      </c>
      <c r="P83" s="139">
        <f t="shared" si="122"/>
        <v>635.07969655361671</v>
      </c>
      <c r="Q83" s="139">
        <f t="shared" si="122"/>
        <v>0</v>
      </c>
      <c r="R83" s="139">
        <f t="shared" si="122"/>
        <v>133.37715161784831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2036.9984838798405</v>
      </c>
      <c r="F85" s="165">
        <f>SUM(F80:F83)</f>
        <v>2034.3546823808279</v>
      </c>
      <c r="G85" s="165">
        <f>SUM(G80:G83)</f>
        <v>1068.1968736773647</v>
      </c>
      <c r="H85" s="165">
        <f>SUM(H80:H83)</f>
        <v>1122.4499600619665</v>
      </c>
      <c r="K85" s="129"/>
      <c r="M85" s="128"/>
      <c r="N85" s="120" t="s">
        <v>195</v>
      </c>
      <c r="O85" s="165">
        <f>SUM(O80:O83)</f>
        <v>1301.1786951568934</v>
      </c>
      <c r="P85" s="165">
        <f>SUM(P80:P83)</f>
        <v>1615.5957354963207</v>
      </c>
      <c r="Q85" s="165">
        <f>SUM(Q80:Q83)</f>
        <v>1956.052986576329</v>
      </c>
      <c r="R85" s="165">
        <f>SUM(R80:R83)</f>
        <v>1786.3823878476594</v>
      </c>
      <c r="U85" s="129"/>
    </row>
    <row r="86" spans="3:21" x14ac:dyDescent="0.3">
      <c r="C86" s="128"/>
      <c r="D86" s="120" t="s">
        <v>194</v>
      </c>
      <c r="E86" s="120">
        <f>E84/E85</f>
        <v>1.0063826832582594</v>
      </c>
      <c r="F86" s="120">
        <f>F84/F85</f>
        <v>1.0076905555135853</v>
      </c>
      <c r="G86" s="120">
        <f>G84/G85</f>
        <v>0.98670949707192956</v>
      </c>
      <c r="H86" s="120">
        <f>H84/H85</f>
        <v>0.98712641046272676</v>
      </c>
      <c r="K86" s="129"/>
      <c r="M86" s="128"/>
      <c r="N86" s="120" t="s">
        <v>194</v>
      </c>
      <c r="O86" s="120">
        <f>O84/O85</f>
        <v>1.0206226169433454</v>
      </c>
      <c r="P86" s="120">
        <f>P84/P85</f>
        <v>1.0265289574528091</v>
      </c>
      <c r="Q86" s="120">
        <f>Q84/Q85</f>
        <v>0.98044942821850256</v>
      </c>
      <c r="R86" s="120">
        <f>R84/R85</f>
        <v>0.9823935646564419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1070.6361123815291</v>
      </c>
      <c r="F91" s="139">
        <f t="shared" ref="F91:H91" si="123">F80*F$86</f>
        <v>0</v>
      </c>
      <c r="G91" s="139">
        <f t="shared" si="123"/>
        <v>506.77274635524293</v>
      </c>
      <c r="H91" s="139">
        <f t="shared" si="123"/>
        <v>466.47186378701207</v>
      </c>
      <c r="I91" s="120">
        <f>I80</f>
        <v>2050</v>
      </c>
      <c r="J91" s="165">
        <f>SUM(E91:H91)</f>
        <v>2043.880722523784</v>
      </c>
      <c r="K91" s="129">
        <f>I91/J91</f>
        <v>1.0029939503850596</v>
      </c>
      <c r="M91" s="128"/>
      <c r="N91" s="4" t="s">
        <v>11</v>
      </c>
      <c r="O91" s="139">
        <f>O80*O$86</f>
        <v>451.60919924131952</v>
      </c>
      <c r="P91" s="139">
        <f t="shared" ref="P91:R91" si="124">P80*P$86</f>
        <v>0</v>
      </c>
      <c r="Q91" s="139">
        <f t="shared" si="124"/>
        <v>954.89100290882914</v>
      </c>
      <c r="R91" s="139">
        <f t="shared" si="124"/>
        <v>756.7678254507158</v>
      </c>
      <c r="S91" s="120">
        <f>S80</f>
        <v>2186.7465511512801</v>
      </c>
      <c r="T91" s="165">
        <f>SUM(O91:R91)</f>
        <v>2163.2680276008646</v>
      </c>
      <c r="U91" s="129">
        <f>S91/T91</f>
        <v>1.0108532661005738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912.32175910737612</v>
      </c>
      <c r="G92" s="139">
        <f t="shared" si="125"/>
        <v>526.90829543817154</v>
      </c>
      <c r="H92" s="139">
        <f t="shared" si="125"/>
        <v>602.77438758733217</v>
      </c>
      <c r="I92" s="120">
        <f>I81</f>
        <v>2050</v>
      </c>
      <c r="J92" s="165">
        <f>SUM(E92:H92)</f>
        <v>2042.0044421328798</v>
      </c>
      <c r="K92" s="129">
        <f>I92/J92</f>
        <v>1.003915543816726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416.91205257866443</v>
      </c>
      <c r="Q92" s="139">
        <f t="shared" si="126"/>
        <v>880.37914356536294</v>
      </c>
      <c r="R92" s="139">
        <f t="shared" si="126"/>
        <v>867.13388096485198</v>
      </c>
      <c r="S92" s="120">
        <f>S81</f>
        <v>2186.7465511512801</v>
      </c>
      <c r="T92" s="165">
        <f>SUM(O92:R92)</f>
        <v>2164.4250771088791</v>
      </c>
      <c r="U92" s="129">
        <f>S92/T92</f>
        <v>1.0103128882946675</v>
      </c>
    </row>
    <row r="93" spans="3:21" x14ac:dyDescent="0.3">
      <c r="C93" s="128"/>
      <c r="D93" s="4" t="s">
        <v>13</v>
      </c>
      <c r="E93" s="139">
        <f t="shared" ref="E93:H93" si="127">E82*E$86</f>
        <v>510.00326473122215</v>
      </c>
      <c r="F93" s="139">
        <f t="shared" si="127"/>
        <v>530.68877833981344</v>
      </c>
      <c r="G93" s="139">
        <f t="shared" si="127"/>
        <v>20.318958206585322</v>
      </c>
      <c r="H93" s="139">
        <f t="shared" si="127"/>
        <v>0</v>
      </c>
      <c r="I93" s="120">
        <f>I82</f>
        <v>1054</v>
      </c>
      <c r="J93" s="165">
        <f>SUM(E93:H93)</f>
        <v>1061.0110012776211</v>
      </c>
      <c r="K93" s="129">
        <f>I93/J93</f>
        <v>0.99339215025180816</v>
      </c>
      <c r="M93" s="128"/>
      <c r="N93" s="4" t="s">
        <v>13</v>
      </c>
      <c r="O93" s="139">
        <f t="shared" ref="O93:R93" si="128">O82*O$86</f>
        <v>463.78957865751806</v>
      </c>
      <c r="P93" s="139">
        <f t="shared" si="128"/>
        <v>589.61605464294757</v>
      </c>
      <c r="Q93" s="139">
        <f t="shared" si="128"/>
        <v>82.540885779663995</v>
      </c>
      <c r="R93" s="139">
        <f t="shared" si="128"/>
        <v>0</v>
      </c>
      <c r="S93" s="120">
        <f>S82</f>
        <v>1112.9834646689119</v>
      </c>
      <c r="T93" s="165">
        <f>SUM(O93:R93)</f>
        <v>1135.9465190801295</v>
      </c>
      <c r="U93" s="129">
        <f>S93/T93</f>
        <v>0.97978509196910724</v>
      </c>
    </row>
    <row r="94" spans="3:21" x14ac:dyDescent="0.3">
      <c r="C94" s="128"/>
      <c r="D94" s="4" t="s">
        <v>14</v>
      </c>
      <c r="E94" s="139">
        <f t="shared" ref="E94:H94" si="129">E83*E$86</f>
        <v>469.36062288724895</v>
      </c>
      <c r="F94" s="139">
        <f t="shared" si="129"/>
        <v>606.98946255281021</v>
      </c>
      <c r="G94" s="139">
        <f t="shared" si="129"/>
        <v>0</v>
      </c>
      <c r="H94" s="139">
        <f t="shared" si="129"/>
        <v>38.753748625655909</v>
      </c>
      <c r="I94" s="120">
        <f>I83</f>
        <v>1108</v>
      </c>
      <c r="J94" s="165">
        <f>SUM(E94:H94)</f>
        <v>1115.1038340657149</v>
      </c>
      <c r="K94" s="129">
        <f>I94/J94</f>
        <v>0.99362944162803746</v>
      </c>
      <c r="M94" s="128"/>
      <c r="N94" s="4" t="s">
        <v>14</v>
      </c>
      <c r="O94" s="139">
        <f t="shared" ref="O94:R94" si="130">O83*O$86</f>
        <v>412.61362706311837</v>
      </c>
      <c r="P94" s="139">
        <f t="shared" si="130"/>
        <v>651.92769880263052</v>
      </c>
      <c r="Q94" s="139">
        <f t="shared" si="130"/>
        <v>0</v>
      </c>
      <c r="R94" s="139">
        <f t="shared" si="130"/>
        <v>131.02885542158072</v>
      </c>
      <c r="S94" s="120">
        <f>S83</f>
        <v>1172.7332381057306</v>
      </c>
      <c r="T94" s="165">
        <f>SUM(O94:R94)</f>
        <v>1195.5701812873294</v>
      </c>
      <c r="U94" s="129">
        <f>S94/T94</f>
        <v>0.98089870127322076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1073.8415437824524</v>
      </c>
      <c r="F102" s="139">
        <f t="shared" ref="F102:H102" si="131">F91*$K91</f>
        <v>0</v>
      </c>
      <c r="G102" s="139">
        <f t="shared" si="131"/>
        <v>508.28999881433089</v>
      </c>
      <c r="H102" s="139">
        <f t="shared" si="131"/>
        <v>467.86845740321667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456.5106340541526</v>
      </c>
      <c r="P102" s="139">
        <f t="shared" ref="P102:R102" si="132">P91*$U91</f>
        <v>0</v>
      </c>
      <c r="Q102" s="139">
        <f t="shared" si="132"/>
        <v>965.2546890604425</v>
      </c>
      <c r="R102" s="139">
        <f t="shared" si="132"/>
        <v>764.98122803668502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915.89399493011354</v>
      </c>
      <c r="G103" s="139">
        <f t="shared" si="133"/>
        <v>528.97142795635614</v>
      </c>
      <c r="H103" s="139">
        <f t="shared" si="133"/>
        <v>605.13457711353055</v>
      </c>
      <c r="I103" s="120">
        <f>I92</f>
        <v>2050</v>
      </c>
      <c r="J103" s="165">
        <f>SUM(E103:H103)</f>
        <v>2050.0000000000005</v>
      </c>
      <c r="K103" s="129">
        <f>I103/J103</f>
        <v>0.99999999999999978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421.21162000560872</v>
      </c>
      <c r="Q103" s="139">
        <f t="shared" si="134"/>
        <v>889.4583953299076</v>
      </c>
      <c r="R103" s="139">
        <f t="shared" si="134"/>
        <v>876.07653581576403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506.63323978679091</v>
      </c>
      <c r="F104" s="139">
        <f t="shared" si="135"/>
        <v>527.18206662949251</v>
      </c>
      <c r="G104" s="139">
        <f t="shared" si="135"/>
        <v>20.184693583716417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454.41411497926981</v>
      </c>
      <c r="P104" s="139">
        <f t="shared" si="136"/>
        <v>577.69702032480257</v>
      </c>
      <c r="Q104" s="139">
        <f t="shared" si="136"/>
        <v>80.872329364839658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466.37053364164501</v>
      </c>
      <c r="F105" s="139">
        <f t="shared" si="137"/>
        <v>603.1226007504514</v>
      </c>
      <c r="G105" s="139">
        <f t="shared" si="137"/>
        <v>0</v>
      </c>
      <c r="H105" s="139">
        <f t="shared" si="137"/>
        <v>38.506865607903805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404.73217091384589</v>
      </c>
      <c r="P105" s="139">
        <f t="shared" si="138"/>
        <v>639.47503307953968</v>
      </c>
      <c r="Q105" s="139">
        <f t="shared" si="138"/>
        <v>0</v>
      </c>
      <c r="R105" s="139">
        <f t="shared" si="138"/>
        <v>128.52603411234514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2046.8453172108884</v>
      </c>
      <c r="F107" s="165">
        <f>SUM(F102:F105)</f>
        <v>2046.1986623100574</v>
      </c>
      <c r="G107" s="165">
        <f>SUM(G102:G105)</f>
        <v>1057.4461203544033</v>
      </c>
      <c r="H107" s="165">
        <f>SUM(H102:H105)</f>
        <v>1111.509900124651</v>
      </c>
      <c r="K107" s="129"/>
      <c r="M107" s="128"/>
      <c r="N107" s="120" t="s">
        <v>195</v>
      </c>
      <c r="O107" s="165">
        <f>SUM(O102:O105)</f>
        <v>1315.6569199472683</v>
      </c>
      <c r="P107" s="165">
        <f>SUM(P102:P105)</f>
        <v>1638.3836734099509</v>
      </c>
      <c r="Q107" s="165">
        <f>SUM(Q102:Q105)</f>
        <v>1935.5854137551898</v>
      </c>
      <c r="R107" s="165">
        <f>SUM(R102:R105)</f>
        <v>1769.5837979647943</v>
      </c>
      <c r="U107" s="129"/>
    </row>
    <row r="108" spans="3:21" x14ac:dyDescent="0.3">
      <c r="C108" s="128"/>
      <c r="D108" s="120" t="s">
        <v>194</v>
      </c>
      <c r="E108" s="120">
        <f>E106/E107</f>
        <v>1.001541241422879</v>
      </c>
      <c r="F108" s="120">
        <f>F106/F107</f>
        <v>1.0018577559256396</v>
      </c>
      <c r="G108" s="120">
        <f>G106/G107</f>
        <v>0.99674109130662059</v>
      </c>
      <c r="H108" s="120">
        <f>H106/H107</f>
        <v>0.99684222324582317</v>
      </c>
      <c r="K108" s="129"/>
      <c r="M108" s="128"/>
      <c r="N108" s="120" t="s">
        <v>194</v>
      </c>
      <c r="O108" s="120">
        <f>O106/O107</f>
        <v>1.0093911146799448</v>
      </c>
      <c r="P108" s="120">
        <f>P106/P107</f>
        <v>1.0122511795863516</v>
      </c>
      <c r="Q108" s="120">
        <f>Q106/Q107</f>
        <v>0.99081705132978337</v>
      </c>
      <c r="R108" s="120">
        <f>R106/R107</f>
        <v>0.99171938839827856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1075.4965928513384</v>
      </c>
      <c r="F113" s="139">
        <f t="shared" ref="F113:H113" si="139">F102*F$108</f>
        <v>0</v>
      </c>
      <c r="G113" s="139">
        <f t="shared" si="139"/>
        <v>506.63352811843703</v>
      </c>
      <c r="H113" s="139">
        <f t="shared" si="139"/>
        <v>466.39103326441619</v>
      </c>
      <c r="I113" s="120">
        <f>I102</f>
        <v>2050</v>
      </c>
      <c r="J113" s="165">
        <f>SUM(E113:H113)</f>
        <v>2048.5211542341917</v>
      </c>
      <c r="K113" s="129">
        <f>I113/J113</f>
        <v>1.0007219089550292</v>
      </c>
      <c r="M113" s="128"/>
      <c r="N113" s="4" t="s">
        <v>11</v>
      </c>
      <c r="O113" s="139">
        <f>O102*O$108</f>
        <v>460.79777777116948</v>
      </c>
      <c r="P113" s="139">
        <f t="shared" ref="P113:R113" si="140">P102*P$108</f>
        <v>0</v>
      </c>
      <c r="Q113" s="139">
        <f t="shared" si="140"/>
        <v>956.39080479711458</v>
      </c>
      <c r="R113" s="139">
        <f t="shared" si="140"/>
        <v>758.64671560470538</v>
      </c>
      <c r="S113" s="120">
        <f>S102</f>
        <v>2186.7465511512801</v>
      </c>
      <c r="T113" s="165">
        <f>SUM(O113:R113)</f>
        <v>2175.8352981729895</v>
      </c>
      <c r="U113" s="129">
        <f>S113/T113</f>
        <v>1.0050147421486602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917.59550242645275</v>
      </c>
      <c r="G114" s="139">
        <f t="shared" si="141"/>
        <v>527.24755837123985</v>
      </c>
      <c r="H114" s="139">
        <f t="shared" si="141"/>
        <v>603.22369721277278</v>
      </c>
      <c r="I114" s="120">
        <f>I103</f>
        <v>2050</v>
      </c>
      <c r="J114" s="165">
        <f>SUM(E114:H114)</f>
        <v>2048.0667580104655</v>
      </c>
      <c r="K114" s="129">
        <f>I114/J114</f>
        <v>1.0009439350460492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426.37195920615551</v>
      </c>
      <c r="Q114" s="139">
        <f t="shared" si="142"/>
        <v>881.29054454129982</v>
      </c>
      <c r="R114" s="139">
        <f t="shared" si="142"/>
        <v>868.82208628929209</v>
      </c>
      <c r="S114" s="120">
        <f>S103</f>
        <v>2186.7465511512801</v>
      </c>
      <c r="T114" s="165">
        <f>SUM(O114:R114)</f>
        <v>2176.4845900367472</v>
      </c>
      <c r="U114" s="129">
        <f>S114/T114</f>
        <v>1.0047149247743397</v>
      </c>
    </row>
    <row r="115" spans="3:71" x14ac:dyDescent="0.3">
      <c r="C115" s="128"/>
      <c r="D115" s="4" t="s">
        <v>13</v>
      </c>
      <c r="E115" s="139">
        <f t="shared" ref="E115:H115" si="143">E104*E$108</f>
        <v>507.41408392215772</v>
      </c>
      <c r="F115" s="139">
        <f t="shared" si="143"/>
        <v>528.16144223766435</v>
      </c>
      <c r="G115" s="139">
        <f t="shared" si="143"/>
        <v>20.118913510323242</v>
      </c>
      <c r="H115" s="139">
        <f t="shared" si="143"/>
        <v>0</v>
      </c>
      <c r="I115" s="120">
        <f>I104</f>
        <v>1054</v>
      </c>
      <c r="J115" s="165">
        <f>SUM(E115:H115)</f>
        <v>1055.6944396701451</v>
      </c>
      <c r="K115" s="129">
        <f>I115/J115</f>
        <v>0.99839495254832022</v>
      </c>
      <c r="M115" s="128"/>
      <c r="N115" s="4" t="s">
        <v>13</v>
      </c>
      <c r="O115" s="139">
        <f t="shared" ref="O115:R115" si="144">O104*O$108</f>
        <v>458.68157004522578</v>
      </c>
      <c r="P115" s="139">
        <f t="shared" si="144"/>
        <v>584.77449026730187</v>
      </c>
      <c r="Q115" s="139">
        <f t="shared" si="144"/>
        <v>80.129682915441478</v>
      </c>
      <c r="R115" s="139">
        <f t="shared" si="144"/>
        <v>0</v>
      </c>
      <c r="S115" s="120">
        <f>S104</f>
        <v>1112.9834646689119</v>
      </c>
      <c r="T115" s="165">
        <f>SUM(O115:R115)</f>
        <v>1123.585743227969</v>
      </c>
      <c r="U115" s="129">
        <f>S115/T115</f>
        <v>0.99056389009654244</v>
      </c>
    </row>
    <row r="116" spans="3:71" x14ac:dyDescent="0.3">
      <c r="C116" s="128"/>
      <c r="D116" s="4" t="s">
        <v>14</v>
      </c>
      <c r="E116" s="139">
        <f t="shared" ref="E116:H116" si="145">E105*E$108</f>
        <v>467.08932322650372</v>
      </c>
      <c r="F116" s="139">
        <f t="shared" si="145"/>
        <v>604.24305533588279</v>
      </c>
      <c r="G116" s="139">
        <f t="shared" si="145"/>
        <v>0</v>
      </c>
      <c r="H116" s="139">
        <f t="shared" si="145"/>
        <v>38.385269522810958</v>
      </c>
      <c r="I116" s="120">
        <f>I105</f>
        <v>1108</v>
      </c>
      <c r="J116" s="165">
        <f>SUM(E116:H116)</f>
        <v>1109.7176480851974</v>
      </c>
      <c r="K116" s="129">
        <f>I116/J116</f>
        <v>0.99845217557082089</v>
      </c>
      <c r="M116" s="128"/>
      <c r="N116" s="4" t="s">
        <v>14</v>
      </c>
      <c r="O116" s="139">
        <f t="shared" ref="O116:R116" si="146">O105*O$108</f>
        <v>408.53305714556086</v>
      </c>
      <c r="P116" s="139">
        <f t="shared" si="146"/>
        <v>647.3093565507852</v>
      </c>
      <c r="Q116" s="139">
        <f t="shared" si="146"/>
        <v>0</v>
      </c>
      <c r="R116" s="139">
        <f t="shared" si="146"/>
        <v>127.46175994315121</v>
      </c>
      <c r="S116" s="120">
        <f>S105</f>
        <v>1172.7332381057306</v>
      </c>
      <c r="T116" s="165">
        <f>SUM(O116:R116)</f>
        <v>1183.3041736394973</v>
      </c>
      <c r="U116" s="129">
        <f>S116/T116</f>
        <v>0.99106659490496551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1.0000000000000002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1075.4965928513384</v>
      </c>
      <c r="F122" s="159">
        <f t="shared" si="148"/>
        <v>0</v>
      </c>
      <c r="G122" s="159">
        <f t="shared" si="148"/>
        <v>506.63352811843703</v>
      </c>
      <c r="H122" s="158">
        <f t="shared" si="148"/>
        <v>466.39103326441619</v>
      </c>
      <c r="N122" s="150"/>
      <c r="O122" s="160" t="str">
        <f>N36</f>
        <v>A</v>
      </c>
      <c r="P122" s="159">
        <f>O113</f>
        <v>460.79777777116948</v>
      </c>
      <c r="Q122" s="159">
        <f t="shared" ref="Q122:S122" si="149">P113</f>
        <v>0</v>
      </c>
      <c r="R122" s="159">
        <f t="shared" si="149"/>
        <v>956.39080479711458</v>
      </c>
      <c r="S122" s="159">
        <f t="shared" si="149"/>
        <v>758.64671560470538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397.7771858911583</v>
      </c>
      <c r="AA122" s="159">
        <f t="shared" ref="AA122:AC122" si="150">Z47</f>
        <v>0</v>
      </c>
      <c r="AB122" s="159">
        <f t="shared" si="150"/>
        <v>945.87718230352198</v>
      </c>
      <c r="AC122" s="159">
        <f t="shared" si="150"/>
        <v>745.11413916759261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477.40473421882058</v>
      </c>
      <c r="AK122" s="159">
        <f t="shared" ref="AK122:AM122" si="151">AJ58</f>
        <v>0</v>
      </c>
      <c r="AL122" s="159">
        <f t="shared" si="151"/>
        <v>1126.4411431793369</v>
      </c>
      <c r="AM122" s="159">
        <f t="shared" si="151"/>
        <v>888.53816256410869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441.9518155432803</v>
      </c>
      <c r="AU122" s="159">
        <f t="shared" si="147"/>
        <v>0</v>
      </c>
      <c r="AV122" s="159">
        <f t="shared" si="147"/>
        <v>1247.8721390010828</v>
      </c>
      <c r="AW122" s="158">
        <f t="shared" si="147"/>
        <v>973.11521025154298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551.82961107208178</v>
      </c>
      <c r="BE122" s="159">
        <f t="shared" ref="BE122:BG122" si="152">BD58</f>
        <v>0</v>
      </c>
      <c r="BF122" s="159">
        <f t="shared" si="152"/>
        <v>1281.8811284314897</v>
      </c>
      <c r="BG122" s="159">
        <f t="shared" si="152"/>
        <v>1012.8246955725832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593.57905072664141</v>
      </c>
      <c r="BO122" s="159">
        <f t="shared" ref="BO122:BQ122" si="153">BN58</f>
        <v>0</v>
      </c>
      <c r="BP122" s="159">
        <f t="shared" si="153"/>
        <v>1368.4617114278235</v>
      </c>
      <c r="BQ122" s="159">
        <f t="shared" si="153"/>
        <v>1082.1328172648487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917.59550242645275</v>
      </c>
      <c r="G123" s="159">
        <f t="shared" si="148"/>
        <v>527.24755837123985</v>
      </c>
      <c r="H123" s="158">
        <f t="shared" si="148"/>
        <v>603.22369721277278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426.37195920615551</v>
      </c>
      <c r="R123" s="159">
        <f t="shared" si="154"/>
        <v>881.29054454129982</v>
      </c>
      <c r="S123" s="159">
        <f t="shared" si="154"/>
        <v>868.82208628929209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361.86186224540035</v>
      </c>
      <c r="AB123" s="159">
        <f t="shared" si="155"/>
        <v>873.13650355257278</v>
      </c>
      <c r="AC123" s="159">
        <f t="shared" si="155"/>
        <v>854.82605886327758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435.35584242108371</v>
      </c>
      <c r="AL123" s="159">
        <f t="shared" si="156"/>
        <v>1038.7266462609311</v>
      </c>
      <c r="AM123" s="159">
        <f t="shared" si="156"/>
        <v>1018.3015512802517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395.98696068020701</v>
      </c>
      <c r="AV123" s="159">
        <f t="shared" si="147"/>
        <v>1151.2198933440736</v>
      </c>
      <c r="AW123" s="158">
        <f t="shared" si="147"/>
        <v>1115.7323107716256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504.95074451409442</v>
      </c>
      <c r="BF123" s="159">
        <f t="shared" si="157"/>
        <v>1181.448634096723</v>
      </c>
      <c r="BG123" s="159">
        <f t="shared" si="157"/>
        <v>1160.1360564653376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544.00123086776989</v>
      </c>
      <c r="BP123" s="159">
        <f t="shared" si="158"/>
        <v>1260.9441023703496</v>
      </c>
      <c r="BQ123" s="159">
        <f t="shared" si="158"/>
        <v>1239.2282461811947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507.41408392215772</v>
      </c>
      <c r="F124" s="159">
        <f t="shared" si="148"/>
        <v>528.16144223766435</v>
      </c>
      <c r="G124" s="159">
        <f t="shared" si="148"/>
        <v>20.118913510323242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458.68157004522578</v>
      </c>
      <c r="Q124" s="159">
        <f t="shared" si="159"/>
        <v>584.77449026730187</v>
      </c>
      <c r="R124" s="159">
        <f t="shared" si="159"/>
        <v>80.129682915441478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493.62060978910426</v>
      </c>
      <c r="AA124" s="159">
        <f t="shared" si="160"/>
        <v>617.63431783187048</v>
      </c>
      <c r="AB124" s="159">
        <f t="shared" si="160"/>
        <v>98.797346397761274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507.08202451167335</v>
      </c>
      <c r="AK124" s="159">
        <f t="shared" si="161"/>
        <v>636.68657320982493</v>
      </c>
      <c r="AL124" s="159">
        <f t="shared" si="161"/>
        <v>100.70641051448867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533.30539078119682</v>
      </c>
      <c r="AU124" s="159">
        <f t="shared" si="147"/>
        <v>657.62199090277386</v>
      </c>
      <c r="AV124" s="159">
        <f t="shared" si="147"/>
        <v>126.74424759002123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568.5249885890837</v>
      </c>
      <c r="BE124" s="159">
        <f t="shared" si="162"/>
        <v>716.65324498090251</v>
      </c>
      <c r="BF124" s="159">
        <f t="shared" si="162"/>
        <v>111.16022804192355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602.75500051450729</v>
      </c>
      <c r="BO124" s="159">
        <f t="shared" si="163"/>
        <v>761.16979037487283</v>
      </c>
      <c r="BP124" s="159">
        <f t="shared" si="163"/>
        <v>116.9639497663095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467.08932322650372</v>
      </c>
      <c r="F125" s="154">
        <f t="shared" si="148"/>
        <v>604.24305533588279</v>
      </c>
      <c r="G125" s="154">
        <f t="shared" si="148"/>
        <v>0</v>
      </c>
      <c r="H125" s="153">
        <f t="shared" si="148"/>
        <v>38.385269522810958</v>
      </c>
      <c r="N125" s="152"/>
      <c r="O125" s="155" t="str">
        <f>N39</f>
        <v>D</v>
      </c>
      <c r="P125" s="159">
        <f t="shared" ref="P125:S125" si="164">O116</f>
        <v>408.53305714556086</v>
      </c>
      <c r="Q125" s="159">
        <f t="shared" si="164"/>
        <v>647.3093565507852</v>
      </c>
      <c r="R125" s="159">
        <f t="shared" si="164"/>
        <v>0</v>
      </c>
      <c r="S125" s="159">
        <f t="shared" si="164"/>
        <v>127.46175994315121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436.6146092816935</v>
      </c>
      <c r="AA125" s="159">
        <f t="shared" si="165"/>
        <v>678.95962594697141</v>
      </c>
      <c r="AB125" s="159">
        <f t="shared" si="165"/>
        <v>0</v>
      </c>
      <c r="AC125" s="159">
        <f t="shared" si="165"/>
        <v>154.99036380627851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452.2019828906636</v>
      </c>
      <c r="AK125" s="159">
        <f t="shared" si="166"/>
        <v>705.64698473865917</v>
      </c>
      <c r="AL125" s="159">
        <f t="shared" si="166"/>
        <v>0</v>
      </c>
      <c r="AM125" s="159">
        <f t="shared" si="166"/>
        <v>159.49435888306198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473.93229039394254</v>
      </c>
      <c r="AU125" s="154">
        <f t="shared" si="147"/>
        <v>726.31364868120431</v>
      </c>
      <c r="AV125" s="154">
        <f t="shared" si="147"/>
        <v>0</v>
      </c>
      <c r="AW125" s="153">
        <f t="shared" si="147"/>
        <v>197.7557585486725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509.46143598840848</v>
      </c>
      <c r="BE125" s="159">
        <f t="shared" si="167"/>
        <v>798.13872129569597</v>
      </c>
      <c r="BF125" s="159">
        <f t="shared" si="167"/>
        <v>0</v>
      </c>
      <c r="BG125" s="159">
        <f t="shared" si="167"/>
        <v>177.20015499507809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541.42167744230755</v>
      </c>
      <c r="BO125" s="159">
        <f t="shared" si="168"/>
        <v>849.73579557524931</v>
      </c>
      <c r="BP125" s="159">
        <f t="shared" si="168"/>
        <v>0</v>
      </c>
      <c r="BQ125" s="159">
        <f t="shared" si="168"/>
        <v>187.05147785411555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9.2892304153517536E-86</v>
      </c>
      <c r="F134" s="130" t="e">
        <f t="shared" si="169"/>
        <v>#DIV/0!</v>
      </c>
      <c r="G134" s="148">
        <f t="shared" si="169"/>
        <v>506.63352811843703</v>
      </c>
      <c r="H134" s="148">
        <f t="shared" si="169"/>
        <v>466.39103326441619</v>
      </c>
      <c r="N134" s="130" t="s">
        <v>11</v>
      </c>
      <c r="O134" s="130">
        <f t="shared" ref="O134:R137" si="170">O129*P122</f>
        <v>3.9799816764181197E-86</v>
      </c>
      <c r="P134" s="130" t="e">
        <f t="shared" si="170"/>
        <v>#DIV/0!</v>
      </c>
      <c r="Q134" s="148">
        <f t="shared" si="170"/>
        <v>956.39080479711458</v>
      </c>
      <c r="R134" s="148">
        <f t="shared" si="170"/>
        <v>758.64671560470538</v>
      </c>
      <c r="W134" s="130" t="s">
        <v>11</v>
      </c>
      <c r="X134" s="130">
        <f t="shared" ref="X134:AA137" si="171">X129*Z122</f>
        <v>3.4356630771994713E-86</v>
      </c>
      <c r="Y134" s="130" t="e">
        <f t="shared" si="171"/>
        <v>#DIV/0!</v>
      </c>
      <c r="Z134" s="148">
        <f t="shared" si="171"/>
        <v>945.87718230352198</v>
      </c>
      <c r="AA134" s="148">
        <f t="shared" si="171"/>
        <v>745.11413916759261</v>
      </c>
      <c r="AG134" s="130" t="s">
        <v>11</v>
      </c>
      <c r="AH134" s="130">
        <f t="shared" ref="AH134:AK137" si="172">AH129*AJ122</f>
        <v>4.1234185277901496E-86</v>
      </c>
      <c r="AI134" s="130" t="e">
        <f t="shared" si="172"/>
        <v>#DIV/0!</v>
      </c>
      <c r="AJ134" s="148">
        <f t="shared" si="172"/>
        <v>1126.4411431793369</v>
      </c>
      <c r="AK134" s="148">
        <f t="shared" si="172"/>
        <v>888.53816256410869</v>
      </c>
      <c r="AQ134" s="130" t="s">
        <v>11</v>
      </c>
      <c r="AR134" s="130">
        <f t="shared" ref="AR134:AU137" si="173">AR129*AT122</f>
        <v>3.8172061858238158E-86</v>
      </c>
      <c r="AS134" s="130" t="e">
        <f t="shared" si="173"/>
        <v>#DIV/0!</v>
      </c>
      <c r="AT134" s="148">
        <f t="shared" si="173"/>
        <v>1247.8721390010828</v>
      </c>
      <c r="AU134" s="148">
        <f t="shared" si="173"/>
        <v>973.11521025154298</v>
      </c>
      <c r="BA134" s="130" t="s">
        <v>11</v>
      </c>
      <c r="BB134" s="130">
        <f t="shared" ref="BB134:BE137" si="174">BB129*BD122</f>
        <v>4.766237700179369E-86</v>
      </c>
      <c r="BC134" s="130" t="e">
        <f t="shared" si="174"/>
        <v>#DIV/0!</v>
      </c>
      <c r="BD134" s="148">
        <f t="shared" si="174"/>
        <v>1281.8811284314897</v>
      </c>
      <c r="BE134" s="148">
        <f t="shared" si="174"/>
        <v>1012.8246955725832</v>
      </c>
      <c r="BK134" s="130" t="s">
        <v>11</v>
      </c>
      <c r="BL134" s="130">
        <f t="shared" ref="BL134:BO137" si="175">BL129*BN122</f>
        <v>5.1268340677000194E-86</v>
      </c>
      <c r="BM134" s="130" t="e">
        <f t="shared" si="175"/>
        <v>#DIV/0!</v>
      </c>
      <c r="BN134" s="148">
        <f t="shared" si="175"/>
        <v>1368.4617114278235</v>
      </c>
      <c r="BO134" s="148">
        <f t="shared" si="175"/>
        <v>1082.1328172648487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7.9254142754015982E-86</v>
      </c>
      <c r="G135" s="148">
        <f t="shared" si="169"/>
        <v>527.24755837123985</v>
      </c>
      <c r="H135" s="148">
        <f t="shared" si="169"/>
        <v>603.22369721277278</v>
      </c>
      <c r="N135" s="130" t="s">
        <v>12</v>
      </c>
      <c r="O135" s="130" t="e">
        <f t="shared" si="170"/>
        <v>#DIV/0!</v>
      </c>
      <c r="P135" s="130">
        <f t="shared" si="170"/>
        <v>3.6826405569639999E-86</v>
      </c>
      <c r="Q135" s="148">
        <f t="shared" si="170"/>
        <v>881.29054454129982</v>
      </c>
      <c r="R135" s="148">
        <f t="shared" si="170"/>
        <v>868.82208628929209</v>
      </c>
      <c r="W135" s="130" t="s">
        <v>12</v>
      </c>
      <c r="X135" s="130" t="e">
        <f t="shared" si="171"/>
        <v>#DIV/0!</v>
      </c>
      <c r="Y135" s="130">
        <f t="shared" si="171"/>
        <v>3.1254568719869803E-86</v>
      </c>
      <c r="Z135" s="148">
        <f t="shared" si="171"/>
        <v>873.13650355257278</v>
      </c>
      <c r="AA135" s="148">
        <f t="shared" si="171"/>
        <v>854.82605886327758</v>
      </c>
      <c r="AG135" s="130" t="s">
        <v>12</v>
      </c>
      <c r="AH135" s="130" t="e">
        <f t="shared" si="172"/>
        <v>#DIV/0!</v>
      </c>
      <c r="AI135" s="130">
        <f t="shared" si="172"/>
        <v>3.7602357457937741E-86</v>
      </c>
      <c r="AJ135" s="148">
        <f t="shared" si="172"/>
        <v>1038.7266462609311</v>
      </c>
      <c r="AK135" s="148">
        <f t="shared" si="172"/>
        <v>1018.3015512802517</v>
      </c>
      <c r="AQ135" s="130" t="s">
        <v>12</v>
      </c>
      <c r="AR135" s="130" t="e">
        <f t="shared" si="173"/>
        <v>#DIV/0!</v>
      </c>
      <c r="AS135" s="130">
        <f t="shared" si="173"/>
        <v>3.4202006251652812E-86</v>
      </c>
      <c r="AT135" s="148">
        <f t="shared" si="173"/>
        <v>1151.2198933440736</v>
      </c>
      <c r="AU135" s="148">
        <f t="shared" si="173"/>
        <v>1115.7323107716256</v>
      </c>
      <c r="BA135" s="130" t="s">
        <v>12</v>
      </c>
      <c r="BB135" s="130" t="e">
        <f t="shared" si="174"/>
        <v>#DIV/0!</v>
      </c>
      <c r="BC135" s="130">
        <f t="shared" si="174"/>
        <v>4.361337679145211E-86</v>
      </c>
      <c r="BD135" s="148">
        <f t="shared" si="174"/>
        <v>1181.448634096723</v>
      </c>
      <c r="BE135" s="148">
        <f t="shared" si="174"/>
        <v>1160.1360564653376</v>
      </c>
      <c r="BK135" s="130" t="s">
        <v>12</v>
      </c>
      <c r="BL135" s="130" t="e">
        <f t="shared" si="175"/>
        <v>#DIV/0!</v>
      </c>
      <c r="BM135" s="130">
        <f t="shared" si="175"/>
        <v>4.6986227695694649E-86</v>
      </c>
      <c r="BN135" s="148">
        <f t="shared" si="175"/>
        <v>1260.9441023703496</v>
      </c>
      <c r="BO135" s="148">
        <f t="shared" si="175"/>
        <v>1239.2282461811947</v>
      </c>
    </row>
    <row r="136" spans="4:67" x14ac:dyDescent="0.3">
      <c r="D136" s="130" t="s">
        <v>13</v>
      </c>
      <c r="E136" s="148">
        <f t="shared" si="169"/>
        <v>507.41408392215772</v>
      </c>
      <c r="F136" s="148">
        <f t="shared" si="169"/>
        <v>528.16144223766435</v>
      </c>
      <c r="G136" s="130">
        <f t="shared" si="169"/>
        <v>1.737701677031337E-87</v>
      </c>
      <c r="H136" s="130" t="e">
        <f t="shared" si="169"/>
        <v>#DIV/0!</v>
      </c>
      <c r="N136" s="130" t="s">
        <v>13</v>
      </c>
      <c r="O136" s="148">
        <f t="shared" si="170"/>
        <v>458.68157004522578</v>
      </c>
      <c r="P136" s="148">
        <f t="shared" si="170"/>
        <v>584.77449026730187</v>
      </c>
      <c r="Q136" s="130">
        <f t="shared" si="170"/>
        <v>6.9209246468854068E-87</v>
      </c>
      <c r="R136" s="130" t="e">
        <f t="shared" si="170"/>
        <v>#DIV/0!</v>
      </c>
      <c r="W136" s="130" t="s">
        <v>13</v>
      </c>
      <c r="X136" s="148">
        <f t="shared" si="171"/>
        <v>493.62060978910426</v>
      </c>
      <c r="Y136" s="148">
        <f t="shared" si="171"/>
        <v>617.63431783187048</v>
      </c>
      <c r="Z136" s="130">
        <f t="shared" si="171"/>
        <v>8.5332796144058451E-87</v>
      </c>
      <c r="AA136" s="130" t="e">
        <f t="shared" si="171"/>
        <v>#DIV/0!</v>
      </c>
      <c r="AG136" s="130" t="s">
        <v>13</v>
      </c>
      <c r="AH136" s="148">
        <f t="shared" si="172"/>
        <v>507.08202451167335</v>
      </c>
      <c r="AI136" s="148">
        <f t="shared" si="172"/>
        <v>636.68657320982493</v>
      </c>
      <c r="AJ136" s="130">
        <f t="shared" si="172"/>
        <v>8.6981684348431599E-87</v>
      </c>
      <c r="AK136" s="130" t="e">
        <f t="shared" si="172"/>
        <v>#DIV/0!</v>
      </c>
      <c r="AQ136" s="130" t="s">
        <v>13</v>
      </c>
      <c r="AR136" s="148">
        <f t="shared" si="173"/>
        <v>533.30539078119682</v>
      </c>
      <c r="AS136" s="148">
        <f t="shared" si="173"/>
        <v>657.62199090277386</v>
      </c>
      <c r="AT136" s="130">
        <f t="shared" si="173"/>
        <v>1.0947096694771581E-86</v>
      </c>
      <c r="AU136" s="130" t="e">
        <f t="shared" si="173"/>
        <v>#DIV/0!</v>
      </c>
      <c r="BA136" s="130" t="s">
        <v>13</v>
      </c>
      <c r="BB136" s="148">
        <f t="shared" si="174"/>
        <v>568.5249885890837</v>
      </c>
      <c r="BC136" s="148">
        <f t="shared" si="174"/>
        <v>716.65324498090251</v>
      </c>
      <c r="BD136" s="130">
        <f t="shared" si="174"/>
        <v>9.6010808232026109E-87</v>
      </c>
      <c r="BE136" s="130" t="e">
        <f t="shared" si="174"/>
        <v>#DIV/0!</v>
      </c>
      <c r="BK136" s="130" t="s">
        <v>13</v>
      </c>
      <c r="BL136" s="148">
        <f t="shared" si="175"/>
        <v>602.75500051450729</v>
      </c>
      <c r="BM136" s="148">
        <f t="shared" si="175"/>
        <v>761.16979037487283</v>
      </c>
      <c r="BN136" s="130">
        <f t="shared" si="175"/>
        <v>1.0102357244929552E-86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467.08932322650372</v>
      </c>
      <c r="F137" s="148">
        <f t="shared" si="169"/>
        <v>604.24305533588279</v>
      </c>
      <c r="G137" s="130" t="e">
        <f t="shared" si="169"/>
        <v>#DIV/0!</v>
      </c>
      <c r="H137" s="130">
        <f t="shared" si="169"/>
        <v>3.3153950976956506E-87</v>
      </c>
      <c r="N137" s="130" t="s">
        <v>14</v>
      </c>
      <c r="O137" s="148">
        <f t="shared" si="170"/>
        <v>408.53305714556086</v>
      </c>
      <c r="P137" s="148">
        <f t="shared" si="170"/>
        <v>647.3093565507852</v>
      </c>
      <c r="Q137" s="130" t="e">
        <f t="shared" si="170"/>
        <v>#DIV/0!</v>
      </c>
      <c r="R137" s="130">
        <f t="shared" si="170"/>
        <v>1.1009069346459998E-86</v>
      </c>
      <c r="W137" s="130" t="s">
        <v>14</v>
      </c>
      <c r="X137" s="148">
        <f t="shared" si="171"/>
        <v>436.6146092816935</v>
      </c>
      <c r="Y137" s="148">
        <f t="shared" si="171"/>
        <v>678.95962594697141</v>
      </c>
      <c r="Z137" s="130" t="e">
        <f t="shared" si="171"/>
        <v>#DIV/0!</v>
      </c>
      <c r="AA137" s="130">
        <f t="shared" si="171"/>
        <v>1.338675743954426E-86</v>
      </c>
      <c r="AG137" s="130" t="s">
        <v>14</v>
      </c>
      <c r="AH137" s="148">
        <f t="shared" si="172"/>
        <v>452.2019828906636</v>
      </c>
      <c r="AI137" s="148">
        <f t="shared" si="172"/>
        <v>705.64698473865917</v>
      </c>
      <c r="AJ137" s="130" t="e">
        <f t="shared" si="172"/>
        <v>#DIV/0!</v>
      </c>
      <c r="AK137" s="130">
        <f t="shared" si="172"/>
        <v>1.3775774460480883E-86</v>
      </c>
      <c r="AQ137" s="130" t="s">
        <v>14</v>
      </c>
      <c r="AR137" s="148">
        <f t="shared" si="173"/>
        <v>473.93229039394254</v>
      </c>
      <c r="AS137" s="148">
        <f t="shared" si="173"/>
        <v>726.31364868120431</v>
      </c>
      <c r="AT137" s="130" t="e">
        <f t="shared" si="173"/>
        <v>#DIV/0!</v>
      </c>
      <c r="AU137" s="130">
        <f t="shared" si="173"/>
        <v>1.7080470727025419E-86</v>
      </c>
      <c r="BA137" s="130" t="s">
        <v>14</v>
      </c>
      <c r="BB137" s="148">
        <f t="shared" si="174"/>
        <v>509.46143598840848</v>
      </c>
      <c r="BC137" s="148">
        <f t="shared" si="174"/>
        <v>798.13872129569597</v>
      </c>
      <c r="BD137" s="130" t="e">
        <f t="shared" si="174"/>
        <v>#DIV/0!</v>
      </c>
      <c r="BE137" s="130">
        <f t="shared" si="174"/>
        <v>1.5305051455545166E-86</v>
      </c>
      <c r="BK137" s="130" t="s">
        <v>14</v>
      </c>
      <c r="BL137" s="148">
        <f t="shared" si="175"/>
        <v>541.42167744230755</v>
      </c>
      <c r="BM137" s="148">
        <f t="shared" si="175"/>
        <v>849.73579557524931</v>
      </c>
      <c r="BN137" s="130" t="e">
        <f t="shared" si="175"/>
        <v>#DIV/0!</v>
      </c>
      <c r="BO137" s="130">
        <f t="shared" si="175"/>
        <v>1.615592544753995E-86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6.4704003351133087E-70</v>
      </c>
      <c r="H140" s="130">
        <f>'Mode Choice Q'!O38</f>
        <v>7.3275522556871968E-68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1.6543022520970813E-47</v>
      </c>
      <c r="H141" s="130">
        <f>'Mode Choice Q'!O39</f>
        <v>1.4882795813495057E-46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6.4704003351133087E-70</v>
      </c>
      <c r="F142" s="130">
        <f>'Mode Choice Q'!M40</f>
        <v>1.6543022520970813E-47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7.3275522556871968E-68</v>
      </c>
      <c r="F143" s="130">
        <f>'Mode Choice Q'!M41</f>
        <v>1.4882795813495057E-46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7.4146900681821461E-5</v>
      </c>
      <c r="F145" s="130" t="e">
        <f t="shared" si="176"/>
        <v>#DIV/0!</v>
      </c>
      <c r="G145" s="217">
        <f t="shared" si="176"/>
        <v>3.278121750117173E-67</v>
      </c>
      <c r="H145" s="130">
        <f t="shared" si="176"/>
        <v>3.4175046678289552E-65</v>
      </c>
      <c r="N145" s="130" t="s">
        <v>11</v>
      </c>
      <c r="O145" s="130">
        <f t="shared" ref="O145:R148" si="177">O140*P122</f>
        <v>3.1768326640831744E-5</v>
      </c>
      <c r="P145" s="130" t="e">
        <f t="shared" si="177"/>
        <v>#DIV/0!</v>
      </c>
      <c r="Q145" s="149">
        <f t="shared" si="177"/>
        <v>2.9500273238992895E-84</v>
      </c>
      <c r="R145" s="130">
        <f t="shared" si="177"/>
        <v>2.3400774338217334E-84</v>
      </c>
      <c r="W145" s="130" t="s">
        <v>11</v>
      </c>
      <c r="X145" s="130">
        <f t="shared" ref="X145:AA148" si="178">X140*Z122</f>
        <v>2.7423560141248145E-5</v>
      </c>
      <c r="Y145" s="130" t="e">
        <f t="shared" si="178"/>
        <v>#DIV/0!</v>
      </c>
      <c r="Z145" s="149">
        <f t="shared" si="178"/>
        <v>2.917597616844714E-84</v>
      </c>
      <c r="AA145" s="130">
        <f t="shared" si="178"/>
        <v>2.2983356374221883E-84</v>
      </c>
      <c r="AG145" s="130" t="s">
        <v>11</v>
      </c>
      <c r="AH145" s="130">
        <f t="shared" ref="AH145:AK148" si="179">AH140*AJ122</f>
        <v>3.2913243657339227E-5</v>
      </c>
      <c r="AI145" s="130" t="e">
        <f t="shared" si="179"/>
        <v>#DIV/0!</v>
      </c>
      <c r="AJ145" s="149">
        <f t="shared" si="179"/>
        <v>3.4745546846284584E-84</v>
      </c>
      <c r="AK145" s="130">
        <f t="shared" si="179"/>
        <v>2.7407330191212411E-84</v>
      </c>
      <c r="AQ145" s="130" t="s">
        <v>11</v>
      </c>
      <c r="AR145" s="130">
        <f t="shared" ref="AR145:AU148" si="180">AR140*AT122</f>
        <v>3.0469048057475214E-5</v>
      </c>
      <c r="AS145" s="130" t="e">
        <f t="shared" si="180"/>
        <v>#DIV/0!</v>
      </c>
      <c r="AT145" s="149">
        <f t="shared" si="180"/>
        <v>3.8491136555487647E-84</v>
      </c>
      <c r="AU145" s="130">
        <f t="shared" si="180"/>
        <v>3.0016144500187218E-84</v>
      </c>
      <c r="BA145" s="130" t="s">
        <v>11</v>
      </c>
      <c r="BB145" s="130">
        <f t="shared" ref="BB145:BE148" si="181">BB140*BD122</f>
        <v>3.8044244526124254E-5</v>
      </c>
      <c r="BC145" s="130" t="e">
        <f t="shared" si="181"/>
        <v>#DIV/0!</v>
      </c>
      <c r="BD145" s="149">
        <f t="shared" si="181"/>
        <v>3.954015801799727E-84</v>
      </c>
      <c r="BE145" s="130">
        <f t="shared" si="181"/>
        <v>3.1241000135848593E-84</v>
      </c>
      <c r="BK145" s="130" t="s">
        <v>11</v>
      </c>
      <c r="BL145" s="130">
        <f t="shared" ref="BL145:BO148" si="182">BL140*BN122</f>
        <v>4.0922534960667939E-5</v>
      </c>
      <c r="BM145" s="130" t="e">
        <f t="shared" si="182"/>
        <v>#DIV/0!</v>
      </c>
      <c r="BN145" s="149">
        <f t="shared" si="182"/>
        <v>4.2210772209154172E-84</v>
      </c>
      <c r="BO145" s="130">
        <f t="shared" si="182"/>
        <v>3.3378838054561056E-84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6.3260881565530659E-5</v>
      </c>
      <c r="G146" s="130">
        <f t="shared" si="176"/>
        <v>8.7222682322622946E-45</v>
      </c>
      <c r="H146" s="130">
        <f t="shared" si="176"/>
        <v>8.977655115479264E-44</v>
      </c>
      <c r="N146" s="130" t="s">
        <v>12</v>
      </c>
      <c r="O146" s="130" t="e">
        <f t="shared" si="177"/>
        <v>#DIV/0!</v>
      </c>
      <c r="P146" s="130">
        <f t="shared" si="177"/>
        <v>2.9394941390709123E-5</v>
      </c>
      <c r="Q146" s="130">
        <f t="shared" si="177"/>
        <v>7.3347275388370169E-85</v>
      </c>
      <c r="R146" s="130">
        <f t="shared" si="177"/>
        <v>7.2309561496234394E-85</v>
      </c>
      <c r="W146" s="130" t="s">
        <v>12</v>
      </c>
      <c r="X146" s="130" t="e">
        <f t="shared" si="178"/>
        <v>#DIV/0!</v>
      </c>
      <c r="Y146" s="130">
        <f t="shared" si="178"/>
        <v>2.4947485411659869E-5</v>
      </c>
      <c r="Z146" s="130">
        <f t="shared" si="178"/>
        <v>7.2668638026795489E-85</v>
      </c>
      <c r="AA146" s="130">
        <f t="shared" si="178"/>
        <v>7.1144712418574786E-85</v>
      </c>
      <c r="AG146" s="130" t="s">
        <v>12</v>
      </c>
      <c r="AH146" s="130" t="e">
        <f t="shared" si="179"/>
        <v>#DIV/0!</v>
      </c>
      <c r="AI146" s="130">
        <f t="shared" si="179"/>
        <v>3.0014308389081793E-5</v>
      </c>
      <c r="AJ146" s="130">
        <f t="shared" si="179"/>
        <v>8.6450228983443162E-85</v>
      </c>
      <c r="AK146" s="130">
        <f t="shared" si="179"/>
        <v>8.4750307118105016E-85</v>
      </c>
      <c r="AQ146" s="130" t="s">
        <v>12</v>
      </c>
      <c r="AR146" s="130" t="e">
        <f t="shared" si="180"/>
        <v>#DIV/0!</v>
      </c>
      <c r="AS146" s="130">
        <f t="shared" si="180"/>
        <v>2.7300138410489724E-5</v>
      </c>
      <c r="AT146" s="130">
        <f t="shared" si="180"/>
        <v>9.5812718146916247E-85</v>
      </c>
      <c r="AU146" s="130">
        <f t="shared" si="180"/>
        <v>9.2859188793933517E-85</v>
      </c>
      <c r="BA146" s="130" t="s">
        <v>12</v>
      </c>
      <c r="BB146" s="130" t="e">
        <f t="shared" si="181"/>
        <v>#DIV/0!</v>
      </c>
      <c r="BC146" s="130">
        <f t="shared" si="181"/>
        <v>3.4812321072479325E-5</v>
      </c>
      <c r="BD146" s="130">
        <f t="shared" si="181"/>
        <v>9.8328569231852433E-85</v>
      </c>
      <c r="BE146" s="130">
        <f t="shared" si="181"/>
        <v>9.6554784739952669E-85</v>
      </c>
      <c r="BK146" s="130" t="s">
        <v>12</v>
      </c>
      <c r="BL146" s="130" t="e">
        <f t="shared" si="182"/>
        <v>#DIV/0!</v>
      </c>
      <c r="BM146" s="130">
        <f t="shared" si="182"/>
        <v>3.750454023197138E-5</v>
      </c>
      <c r="BN146" s="130">
        <f t="shared" si="182"/>
        <v>1.0494474824308642E-84</v>
      </c>
      <c r="BO146" s="130">
        <f t="shared" si="182"/>
        <v>1.0313740003758716E-84</v>
      </c>
    </row>
    <row r="147" spans="4:67" x14ac:dyDescent="0.3">
      <c r="D147" s="130" t="s">
        <v>13</v>
      </c>
      <c r="E147" s="130">
        <f t="shared" si="176"/>
        <v>3.283172258651142E-67</v>
      </c>
      <c r="F147" s="130">
        <f t="shared" si="176"/>
        <v>8.737386633646107E-45</v>
      </c>
      <c r="G147" s="130">
        <f t="shared" si="176"/>
        <v>1.3870384079238945E-6</v>
      </c>
      <c r="H147" s="130" t="e">
        <f t="shared" si="176"/>
        <v>#DIV/0!</v>
      </c>
      <c r="N147" s="130" t="s">
        <v>13</v>
      </c>
      <c r="O147" s="130">
        <f t="shared" si="177"/>
        <v>1.4148224322268436E-84</v>
      </c>
      <c r="P147" s="130">
        <f t="shared" si="177"/>
        <v>4.8669097658427854E-85</v>
      </c>
      <c r="Q147" s="130">
        <f t="shared" si="177"/>
        <v>5.5243016856477734E-6</v>
      </c>
      <c r="R147" s="130" t="e">
        <f t="shared" si="177"/>
        <v>#DIV/0!</v>
      </c>
      <c r="W147" s="130" t="s">
        <v>13</v>
      </c>
      <c r="X147" s="130">
        <f t="shared" si="178"/>
        <v>1.5225933574576751E-84</v>
      </c>
      <c r="Y147" s="130">
        <f t="shared" si="178"/>
        <v>5.1403926525617429E-85</v>
      </c>
      <c r="Z147" s="130">
        <f t="shared" si="178"/>
        <v>6.8112879944705638E-6</v>
      </c>
      <c r="AA147" s="130" t="e">
        <f t="shared" si="178"/>
        <v>#DIV/0!</v>
      </c>
      <c r="AG147" s="130" t="s">
        <v>13</v>
      </c>
      <c r="AH147" s="130">
        <f t="shared" si="179"/>
        <v>1.5641156525808944E-84</v>
      </c>
      <c r="AI147" s="130">
        <f t="shared" si="179"/>
        <v>5.2989590902288721E-85</v>
      </c>
      <c r="AJ147" s="130">
        <f t="shared" si="179"/>
        <v>6.9429027186817641E-6</v>
      </c>
      <c r="AK147" s="130" t="e">
        <f t="shared" si="179"/>
        <v>#DIV/0!</v>
      </c>
      <c r="AQ147" s="130" t="s">
        <v>13</v>
      </c>
      <c r="AR147" s="130">
        <f t="shared" si="180"/>
        <v>1.6450027194908739E-84</v>
      </c>
      <c r="AS147" s="130">
        <f t="shared" si="180"/>
        <v>5.4731985458098368E-85</v>
      </c>
      <c r="AT147" s="130">
        <f t="shared" si="180"/>
        <v>8.7380036352644206E-6</v>
      </c>
      <c r="AU147" s="130" t="e">
        <f t="shared" si="180"/>
        <v>#DIV/0!</v>
      </c>
      <c r="BA147" s="130" t="s">
        <v>13</v>
      </c>
      <c r="BB147" s="130">
        <f t="shared" si="181"/>
        <v>1.7536390377708791E-84</v>
      </c>
      <c r="BC147" s="130">
        <f t="shared" si="181"/>
        <v>5.9644986824342406E-85</v>
      </c>
      <c r="BD147" s="130">
        <f t="shared" si="181"/>
        <v>7.6636099483510086E-6</v>
      </c>
      <c r="BE147" s="130" t="e">
        <f t="shared" si="181"/>
        <v>#DIV/0!</v>
      </c>
      <c r="BK147" s="130" t="s">
        <v>13</v>
      </c>
      <c r="BL147" s="130">
        <f t="shared" si="182"/>
        <v>1.8592229371255155E-84</v>
      </c>
      <c r="BM147" s="130">
        <f t="shared" si="182"/>
        <v>6.334997076474074E-85</v>
      </c>
      <c r="BN147" s="130">
        <f t="shared" si="182"/>
        <v>8.06373021013826E-6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3.4226214240157734E-65</v>
      </c>
      <c r="F148" s="130">
        <f t="shared" si="176"/>
        <v>8.9928260142863384E-44</v>
      </c>
      <c r="G148" s="130" t="e">
        <f t="shared" si="176"/>
        <v>#DIV/0!</v>
      </c>
      <c r="H148" s="130">
        <f t="shared" si="176"/>
        <v>2.6463577717221316E-6</v>
      </c>
      <c r="N148" s="130" t="s">
        <v>14</v>
      </c>
      <c r="O148" s="130">
        <f t="shared" si="177"/>
        <v>1.2601372527323473E-84</v>
      </c>
      <c r="P148" s="130">
        <f t="shared" si="177"/>
        <v>5.3873694584016002E-85</v>
      </c>
      <c r="Q148" s="130" t="e">
        <f t="shared" si="177"/>
        <v>#DIV/0!</v>
      </c>
      <c r="R148" s="130">
        <f t="shared" si="177"/>
        <v>8.7874703816391933E-6</v>
      </c>
      <c r="W148" s="130" t="s">
        <v>14</v>
      </c>
      <c r="X148" s="130">
        <f t="shared" si="178"/>
        <v>1.3467559714439594E-84</v>
      </c>
      <c r="Y148" s="130">
        <f t="shared" si="178"/>
        <v>5.650785540634329E-85</v>
      </c>
      <c r="Z148" s="130" t="e">
        <f t="shared" si="178"/>
        <v>#DIV/0!</v>
      </c>
      <c r="AA148" s="130">
        <f t="shared" si="178"/>
        <v>1.0685347762298313E-5</v>
      </c>
      <c r="AG148" s="130" t="s">
        <v>14</v>
      </c>
      <c r="AH148" s="130">
        <f t="shared" si="179"/>
        <v>1.394835875415896E-84</v>
      </c>
      <c r="AI148" s="130">
        <f t="shared" si="179"/>
        <v>5.8728967463889518E-85</v>
      </c>
      <c r="AJ148" s="130" t="e">
        <f t="shared" si="179"/>
        <v>#DIV/0!</v>
      </c>
      <c r="AK148" s="130">
        <f t="shared" si="179"/>
        <v>1.0995862251929837E-5</v>
      </c>
      <c r="AQ148" s="130" t="s">
        <v>14</v>
      </c>
      <c r="AR148" s="130">
        <f t="shared" si="180"/>
        <v>1.4618639151773257E-84</v>
      </c>
      <c r="AS148" s="130">
        <f t="shared" si="180"/>
        <v>6.0448994418611628E-85</v>
      </c>
      <c r="AT148" s="130" t="e">
        <f t="shared" si="180"/>
        <v>#DIV/0!</v>
      </c>
      <c r="AU148" s="130">
        <f t="shared" si="180"/>
        <v>1.3633680186277903E-5</v>
      </c>
      <c r="BA148" s="130" t="s">
        <v>14</v>
      </c>
      <c r="BB148" s="130">
        <f t="shared" si="181"/>
        <v>1.571455046514797E-84</v>
      </c>
      <c r="BC148" s="130">
        <f t="shared" si="181"/>
        <v>6.6426788476968191E-85</v>
      </c>
      <c r="BD148" s="130" t="e">
        <f t="shared" si="181"/>
        <v>#DIV/0!</v>
      </c>
      <c r="BE148" s="130">
        <f t="shared" si="181"/>
        <v>1.2216535487471837E-5</v>
      </c>
      <c r="BK148" s="130" t="s">
        <v>14</v>
      </c>
      <c r="BL148" s="130">
        <f t="shared" si="182"/>
        <v>1.6700377441887067E-84</v>
      </c>
      <c r="BM148" s="130">
        <f t="shared" si="182"/>
        <v>7.072106445650497E-85</v>
      </c>
      <c r="BN148" s="130" t="e">
        <f t="shared" si="182"/>
        <v>#DIV/0!</v>
      </c>
      <c r="BO148" s="130">
        <f t="shared" si="182"/>
        <v>1.289570552154611E-5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2.6360387689150159E-45</v>
      </c>
      <c r="H151" s="130">
        <f>'Mode Choice Q'!T38</f>
        <v>2.9852421530118309E-43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9.6384377251355029E-26</v>
      </c>
      <c r="H152" s="130">
        <f>'Mode Choice Q'!T39</f>
        <v>8.6711421955956693E-25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2.6360387689150159E-45</v>
      </c>
      <c r="F153" s="130">
        <f>'Mode Choice Q'!R40</f>
        <v>9.6384377251355029E-26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2.9852421530118309E-43</v>
      </c>
      <c r="F154" s="130">
        <f>'Mode Choice Q'!R41</f>
        <v>8.6711421955956693E-25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1075.4965187044377</v>
      </c>
      <c r="F156" s="130" t="e">
        <f t="shared" si="183"/>
        <v>#DIV/0!</v>
      </c>
      <c r="G156" s="130">
        <f t="shared" si="183"/>
        <v>1.3355056217523958E-42</v>
      </c>
      <c r="H156" s="130">
        <f t="shared" si="183"/>
        <v>1.3922901722876783E-40</v>
      </c>
      <c r="N156" s="130" t="s">
        <v>11</v>
      </c>
      <c r="O156" s="148">
        <f t="shared" ref="O156:R159" si="184">O151*P122</f>
        <v>460.79774600284287</v>
      </c>
      <c r="P156" s="130" t="e">
        <f t="shared" si="184"/>
        <v>#DIV/0!</v>
      </c>
      <c r="Q156" s="130">
        <f t="shared" si="184"/>
        <v>1.2018400705372992E-59</v>
      </c>
      <c r="R156" s="130">
        <f t="shared" si="184"/>
        <v>9.5334670473820547E-60</v>
      </c>
      <c r="W156" s="130" t="s">
        <v>11</v>
      </c>
      <c r="X156" s="148">
        <f t="shared" ref="X156:AA159" si="185">X151*Z122</f>
        <v>397.77715846759816</v>
      </c>
      <c r="Y156" s="130" t="e">
        <f t="shared" si="185"/>
        <v>#DIV/0!</v>
      </c>
      <c r="Z156" s="130">
        <f t="shared" si="185"/>
        <v>1.1886282195492689E-59</v>
      </c>
      <c r="AA156" s="130">
        <f t="shared" si="185"/>
        <v>9.3634111190089122E-60</v>
      </c>
      <c r="AG156" s="130" t="s">
        <v>11</v>
      </c>
      <c r="AH156" s="148">
        <f t="shared" ref="AH156:AK159" si="186">AH151*AJ122</f>
        <v>477.40470130557691</v>
      </c>
      <c r="AI156" s="130" t="e">
        <f t="shared" si="186"/>
        <v>#DIV/0!</v>
      </c>
      <c r="AJ156" s="130">
        <f t="shared" si="186"/>
        <v>1.4155323286090785E-59</v>
      </c>
      <c r="AK156" s="130">
        <f t="shared" si="186"/>
        <v>1.116573646060584E-59</v>
      </c>
      <c r="AQ156" s="130" t="s">
        <v>11</v>
      </c>
      <c r="AR156" s="148">
        <f t="shared" ref="AR156:AU159" si="187">AR151*AT122</f>
        <v>441.95178507423225</v>
      </c>
      <c r="AS156" s="130" t="e">
        <f t="shared" si="187"/>
        <v>#DIV/0!</v>
      </c>
      <c r="AT156" s="130">
        <f t="shared" si="187"/>
        <v>1.5681275186211583E-59</v>
      </c>
      <c r="AU156" s="130">
        <f t="shared" si="187"/>
        <v>1.2228566471608152E-59</v>
      </c>
      <c r="BA156" s="130" t="s">
        <v>11</v>
      </c>
      <c r="BB156" s="148">
        <f t="shared" ref="BB156:BE159" si="188">BB151*BD122</f>
        <v>551.82957302783723</v>
      </c>
      <c r="BC156" s="130" t="e">
        <f t="shared" si="188"/>
        <v>#DIV/0!</v>
      </c>
      <c r="BD156" s="130">
        <f t="shared" si="188"/>
        <v>1.6108646152671399E-59</v>
      </c>
      <c r="BE156" s="130">
        <f t="shared" si="188"/>
        <v>1.2727572216956811E-59</v>
      </c>
      <c r="BK156" s="130" t="s">
        <v>11</v>
      </c>
      <c r="BL156" s="148">
        <f t="shared" ref="BL156:BO159" si="189">BL151*BN122</f>
        <v>593.57900980410648</v>
      </c>
      <c r="BM156" s="130" t="e">
        <f t="shared" si="189"/>
        <v>#DIV/0!</v>
      </c>
      <c r="BN156" s="130">
        <f t="shared" si="189"/>
        <v>1.7196653413443299E-59</v>
      </c>
      <c r="BO156" s="130">
        <f t="shared" si="189"/>
        <v>1.3598526615991526E-59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917.59543916557118</v>
      </c>
      <c r="G157" s="130">
        <f t="shared" si="183"/>
        <v>5.0818427570909412E-23</v>
      </c>
      <c r="H157" s="130">
        <f t="shared" si="183"/>
        <v>5.2306384542848997E-22</v>
      </c>
      <c r="N157" s="130" t="s">
        <v>12</v>
      </c>
      <c r="O157" s="130" t="e">
        <f t="shared" si="184"/>
        <v>#DIV/0!</v>
      </c>
      <c r="P157" s="148">
        <f t="shared" si="184"/>
        <v>426.3719298112141</v>
      </c>
      <c r="Q157" s="130">
        <f t="shared" si="184"/>
        <v>4.2734218927828839E-63</v>
      </c>
      <c r="R157" s="130">
        <f t="shared" si="184"/>
        <v>4.212961715610426E-63</v>
      </c>
      <c r="W157" s="130" t="s">
        <v>12</v>
      </c>
      <c r="X157" s="130" t="e">
        <f t="shared" si="185"/>
        <v>#DIV/0!</v>
      </c>
      <c r="Y157" s="148">
        <f t="shared" si="185"/>
        <v>361.86183729791492</v>
      </c>
      <c r="Z157" s="130">
        <f t="shared" si="185"/>
        <v>4.2338825405321325E-63</v>
      </c>
      <c r="AA157" s="130">
        <f t="shared" si="185"/>
        <v>4.1450942791732732E-63</v>
      </c>
      <c r="AG157" s="130" t="s">
        <v>12</v>
      </c>
      <c r="AH157" s="130" t="e">
        <f t="shared" si="186"/>
        <v>#DIV/0!</v>
      </c>
      <c r="AI157" s="148">
        <f t="shared" si="186"/>
        <v>435.35581240677533</v>
      </c>
      <c r="AJ157" s="130">
        <f t="shared" si="186"/>
        <v>5.0368374178561102E-63</v>
      </c>
      <c r="AK157" s="130">
        <f t="shared" si="186"/>
        <v>4.9377951115551437E-63</v>
      </c>
      <c r="AQ157" s="130" t="s">
        <v>12</v>
      </c>
      <c r="AR157" s="130" t="e">
        <f t="shared" si="187"/>
        <v>#DIV/0!</v>
      </c>
      <c r="AS157" s="148">
        <f t="shared" si="187"/>
        <v>395.98693338006859</v>
      </c>
      <c r="AT157" s="130">
        <f t="shared" si="187"/>
        <v>5.5823227947876756E-63</v>
      </c>
      <c r="AU157" s="130">
        <f t="shared" si="187"/>
        <v>5.4102417334097012E-63</v>
      </c>
      <c r="BA157" s="130" t="s">
        <v>12</v>
      </c>
      <c r="BB157" s="130" t="e">
        <f t="shared" si="188"/>
        <v>#DIV/0!</v>
      </c>
      <c r="BC157" s="148">
        <f t="shared" si="188"/>
        <v>504.95070970177335</v>
      </c>
      <c r="BD157" s="130">
        <f t="shared" si="188"/>
        <v>5.7289034693719765E-63</v>
      </c>
      <c r="BE157" s="130">
        <f t="shared" si="188"/>
        <v>5.6255577153459847E-63</v>
      </c>
      <c r="BK157" s="130" t="s">
        <v>12</v>
      </c>
      <c r="BL157" s="130" t="e">
        <f t="shared" si="189"/>
        <v>#DIV/0!</v>
      </c>
      <c r="BM157" s="148">
        <f t="shared" si="189"/>
        <v>544.00119336322962</v>
      </c>
      <c r="BN157" s="130">
        <f t="shared" si="189"/>
        <v>6.1143809677994236E-63</v>
      </c>
      <c r="BO157" s="130">
        <f t="shared" si="189"/>
        <v>6.0090796958930508E-63</v>
      </c>
    </row>
    <row r="158" spans="4:67" x14ac:dyDescent="0.3">
      <c r="D158" s="130" t="s">
        <v>13</v>
      </c>
      <c r="E158" s="130">
        <f t="shared" si="183"/>
        <v>1.3375631971123052E-42</v>
      </c>
      <c r="F158" s="130">
        <f t="shared" si="183"/>
        <v>5.09065116982548E-23</v>
      </c>
      <c r="G158" s="148">
        <f t="shared" si="183"/>
        <v>20.118912123284833</v>
      </c>
      <c r="H158" s="130" t="e">
        <f t="shared" si="183"/>
        <v>#DIV/0!</v>
      </c>
      <c r="N158" s="130" t="s">
        <v>13</v>
      </c>
      <c r="O158" s="130">
        <f t="shared" si="184"/>
        <v>5.7639814993229262E-60</v>
      </c>
      <c r="P158" s="130">
        <f t="shared" si="184"/>
        <v>2.8356007272833387E-63</v>
      </c>
      <c r="Q158" s="148">
        <f t="shared" si="184"/>
        <v>80.129677391139793</v>
      </c>
      <c r="R158" s="130" t="e">
        <f t="shared" si="184"/>
        <v>#DIV/0!</v>
      </c>
      <c r="W158" s="130" t="s">
        <v>13</v>
      </c>
      <c r="X158" s="130">
        <f t="shared" si="185"/>
        <v>6.2030398610268149E-60</v>
      </c>
      <c r="Y158" s="130">
        <f t="shared" si="185"/>
        <v>2.9949396733066243E-63</v>
      </c>
      <c r="Z158" s="148">
        <f t="shared" si="185"/>
        <v>98.797339586473285</v>
      </c>
      <c r="AA158" s="130" t="e">
        <f t="shared" si="185"/>
        <v>#DIV/0!</v>
      </c>
      <c r="AG158" s="130" t="s">
        <v>13</v>
      </c>
      <c r="AH158" s="130">
        <f t="shared" si="186"/>
        <v>6.372201541989821E-60</v>
      </c>
      <c r="AI158" s="130">
        <f t="shared" si="186"/>
        <v>3.087325011766619E-63</v>
      </c>
      <c r="AJ158" s="148">
        <f t="shared" si="186"/>
        <v>100.70640357158595</v>
      </c>
      <c r="AK158" s="130" t="e">
        <f t="shared" si="186"/>
        <v>#DIV/0!</v>
      </c>
      <c r="AQ158" s="130" t="s">
        <v>13</v>
      </c>
      <c r="AR158" s="130">
        <f t="shared" si="187"/>
        <v>6.7017351616044016E-60</v>
      </c>
      <c r="AS158" s="130">
        <f t="shared" si="187"/>
        <v>3.1888418984026463E-63</v>
      </c>
      <c r="AT158" s="148">
        <f t="shared" si="187"/>
        <v>126.7442388520176</v>
      </c>
      <c r="AU158" s="130" t="e">
        <f t="shared" si="187"/>
        <v>#DIV/0!</v>
      </c>
      <c r="BA158" s="130" t="s">
        <v>13</v>
      </c>
      <c r="BB158" s="130">
        <f t="shared" si="188"/>
        <v>7.1443191314775283E-60</v>
      </c>
      <c r="BC158" s="130">
        <f t="shared" si="188"/>
        <v>3.4750873995014977E-63</v>
      </c>
      <c r="BD158" s="148">
        <f t="shared" si="188"/>
        <v>111.1602203783136</v>
      </c>
      <c r="BE158" s="130" t="e">
        <f t="shared" si="188"/>
        <v>#DIV/0!</v>
      </c>
      <c r="BK158" s="130" t="s">
        <v>13</v>
      </c>
      <c r="BL158" s="130">
        <f t="shared" si="189"/>
        <v>7.5744675576292278E-60</v>
      </c>
      <c r="BM158" s="130">
        <f t="shared" si="189"/>
        <v>3.6909503528214745E-63</v>
      </c>
      <c r="BN158" s="148">
        <f t="shared" si="189"/>
        <v>116.96394170257929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1.3943747369175269E-40</v>
      </c>
      <c r="F159" s="130">
        <f t="shared" si="183"/>
        <v>5.2394774535186219E-22</v>
      </c>
      <c r="G159" s="130" t="e">
        <f t="shared" si="183"/>
        <v>#DIV/0!</v>
      </c>
      <c r="H159" s="148">
        <f t="shared" si="183"/>
        <v>38.385266876453187</v>
      </c>
      <c r="N159" s="130" t="s">
        <v>14</v>
      </c>
      <c r="O159" s="130">
        <f t="shared" si="184"/>
        <v>5.1337946345144603E-60</v>
      </c>
      <c r="P159" s="130">
        <f t="shared" si="184"/>
        <v>3.1388354190582081E-63</v>
      </c>
      <c r="Q159" s="130" t="e">
        <f t="shared" si="184"/>
        <v>#DIV/0!</v>
      </c>
      <c r="R159" s="148">
        <f t="shared" si="184"/>
        <v>127.46175115568083</v>
      </c>
      <c r="W159" s="130" t="s">
        <v>14</v>
      </c>
      <c r="X159" s="130">
        <f t="shared" si="185"/>
        <v>5.4866789829503076E-60</v>
      </c>
      <c r="Y159" s="130">
        <f t="shared" si="185"/>
        <v>3.2923091570756026E-63</v>
      </c>
      <c r="Z159" s="130" t="e">
        <f t="shared" si="185"/>
        <v>#DIV/0!</v>
      </c>
      <c r="AA159" s="148">
        <f t="shared" si="185"/>
        <v>154.99035312093073</v>
      </c>
      <c r="AG159" s="130" t="s">
        <v>14</v>
      </c>
      <c r="AH159" s="130">
        <f t="shared" si="186"/>
        <v>5.6825563387731701E-60</v>
      </c>
      <c r="AI159" s="130">
        <f t="shared" si="186"/>
        <v>3.4217174935514125E-63</v>
      </c>
      <c r="AJ159" s="130" t="e">
        <f t="shared" si="186"/>
        <v>#DIV/0!</v>
      </c>
      <c r="AK159" s="148">
        <f t="shared" si="186"/>
        <v>159.49434788719972</v>
      </c>
      <c r="AQ159" s="130" t="s">
        <v>14</v>
      </c>
      <c r="AR159" s="130">
        <f t="shared" si="187"/>
        <v>5.9556283316399166E-60</v>
      </c>
      <c r="AS159" s="130">
        <f t="shared" si="187"/>
        <v>3.521931179820822E-63</v>
      </c>
      <c r="AT159" s="130" t="e">
        <f t="shared" si="187"/>
        <v>#DIV/0!</v>
      </c>
      <c r="AU159" s="148">
        <f t="shared" si="187"/>
        <v>197.75574491499231</v>
      </c>
      <c r="BA159" s="130" t="s">
        <v>14</v>
      </c>
      <c r="BB159" s="130">
        <f t="shared" si="188"/>
        <v>6.4021022064743913E-60</v>
      </c>
      <c r="BC159" s="130">
        <f t="shared" si="188"/>
        <v>3.8702145463707793E-63</v>
      </c>
      <c r="BD159" s="130" t="e">
        <f t="shared" si="188"/>
        <v>#DIV/0!</v>
      </c>
      <c r="BE159" s="148">
        <f t="shared" si="188"/>
        <v>177.20014277854261</v>
      </c>
      <c r="BK159" s="130" t="s">
        <v>14</v>
      </c>
      <c r="BL159" s="130">
        <f t="shared" si="189"/>
        <v>6.8037277621643743E-60</v>
      </c>
      <c r="BM159" s="130">
        <f t="shared" si="189"/>
        <v>4.1204113381048302E-63</v>
      </c>
      <c r="BN159" s="130" t="e">
        <f t="shared" si="189"/>
        <v>#DIV/0!</v>
      </c>
      <c r="BO159" s="148">
        <f t="shared" si="189"/>
        <v>187.05146495841004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-299.81128147261245</v>
      </c>
      <c r="J28" s="206">
        <f t="shared" si="7"/>
        <v>-304.54085520143059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-298.41937994926923</v>
      </c>
      <c r="J29" s="206">
        <f t="shared" si="10"/>
        <v>-300.61620653172736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-299.81128147261245</v>
      </c>
      <c r="H30" s="206">
        <f t="shared" si="10"/>
        <v>-298.41937994926923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-304.54085520143059</v>
      </c>
      <c r="H31" s="206">
        <f t="shared" si="10"/>
        <v>-300.61620653172736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6.2174864017959274E-131</v>
      </c>
      <c r="J33" s="206">
        <f t="shared" si="13"/>
        <v>5.4901861759524183E-133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2.5009787117317361E-130</v>
      </c>
      <c r="J34" s="206">
        <f t="shared" si="16"/>
        <v>2.7799714295032399E-131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6.2174864017959274E-131</v>
      </c>
      <c r="H35" s="206">
        <f t="shared" si="16"/>
        <v>2.5009787117317361E-130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5.4901861759524183E-133</v>
      </c>
      <c r="H36" s="206">
        <f t="shared" si="16"/>
        <v>2.7799714295032399E-131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6.4704003351133087E-70</v>
      </c>
      <c r="O38" s="206">
        <f t="shared" si="20"/>
        <v>7.3275522556871968E-68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2.6360387689150159E-45</v>
      </c>
      <c r="T38" s="206">
        <f t="shared" si="21"/>
        <v>2.9852421530118309E-43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1.6543022520970813E-47</v>
      </c>
      <c r="O39" s="206">
        <f t="shared" si="20"/>
        <v>1.4882795813495057E-46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9.6384377251355029E-26</v>
      </c>
      <c r="T39" s="206">
        <f t="shared" si="21"/>
        <v>8.6711421955956693E-25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6.4704003351133087E-70</v>
      </c>
      <c r="M40" s="206">
        <f t="shared" si="20"/>
        <v>1.6543022520970813E-47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2.6360387689150159E-45</v>
      </c>
      <c r="R40" s="206">
        <f t="shared" si="21"/>
        <v>9.6384377251355029E-26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7.3275522556871968E-68</v>
      </c>
      <c r="M41" s="206">
        <f t="shared" si="20"/>
        <v>1.4882795813495057E-46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2.9852421530118309E-43</v>
      </c>
      <c r="R41" s="206">
        <f t="shared" si="21"/>
        <v>8.6711421955956693E-25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14.336400454561094</v>
      </c>
      <c r="J46">
        <f>'Trip Length Frequency'!L28</f>
        <v>14.554162493735005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14.272313640097114</v>
      </c>
      <c r="J47">
        <f>'Trip Length Frequency'!L29</f>
        <v>14.373461325647007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14.336400454561094</v>
      </c>
      <c r="H48">
        <f>'Trip Length Frequency'!J30</f>
        <v>14.272313640097114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14.554162493735005</v>
      </c>
      <c r="H49">
        <f>'Trip Length Frequency'!J31</f>
        <v>14.373461325647007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6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4.766237700179369E-86</v>
      </c>
      <c r="G25" s="4" t="e">
        <f>Gravity!BC134</f>
        <v>#DIV/0!</v>
      </c>
      <c r="H25" s="4">
        <f>Gravity!BD134</f>
        <v>1281.8811284314897</v>
      </c>
      <c r="I25" s="4">
        <f>Gravity!BE134</f>
        <v>1012.8246955725832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4.361337679145211E-86</v>
      </c>
      <c r="H26" s="4">
        <f>Gravity!BD135</f>
        <v>1181.448634096723</v>
      </c>
      <c r="I26" s="4">
        <f>Gravity!BE135</f>
        <v>1160.1360564653376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568.5249885890837</v>
      </c>
      <c r="G27" s="4">
        <f>Gravity!BC136</f>
        <v>716.65324498090251</v>
      </c>
      <c r="H27" s="4">
        <f>Gravity!BD136</f>
        <v>9.6010808232026109E-87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509.46143598840848</v>
      </c>
      <c r="G28" s="4">
        <f>Gravity!BC137</f>
        <v>798.13872129569597</v>
      </c>
      <c r="H28" s="4" t="e">
        <f>Gravity!BD137</f>
        <v>#DIV/0!</v>
      </c>
      <c r="I28" s="4">
        <f>Gravity!BE137</f>
        <v>1.5305051455545166E-86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1281.8811284314897</v>
      </c>
      <c r="D36" s="31">
        <f>E36-H36</f>
        <v>0</v>
      </c>
      <c r="E36">
        <f>W6*G66+(W6*0.17/X6^3.8)*(G66^4.8/4.8)</f>
        <v>3568.1948997340355</v>
      </c>
      <c r="F36" s="258"/>
      <c r="G36" s="32" t="s">
        <v>62</v>
      </c>
      <c r="H36" s="33">
        <f>W6*G66+0.17*W6/X6^3.8*G66^4.8/4.8</f>
        <v>3568.1948997340355</v>
      </c>
      <c r="I36" s="32" t="s">
        <v>63</v>
      </c>
      <c r="J36" s="33">
        <f>W6*(1+0.17*(G66/X6)^3.8)</f>
        <v>2.5250621067938872</v>
      </c>
      <c r="K36" s="34">
        <v>1</v>
      </c>
      <c r="L36" s="35" t="s">
        <v>61</v>
      </c>
      <c r="M36" s="36" t="s">
        <v>64</v>
      </c>
      <c r="N36" s="37">
        <f>J36+J54+J51</f>
        <v>15.078186118183002</v>
      </c>
      <c r="O36" s="38" t="s">
        <v>65</v>
      </c>
      <c r="P36" s="39">
        <v>0</v>
      </c>
      <c r="Q36" s="39">
        <f>IF(P36&lt;=0,0,P36)</f>
        <v>0</v>
      </c>
      <c r="R36" s="40">
        <f>G58</f>
        <v>1281.8811302021531</v>
      </c>
      <c r="S36" s="40" t="s">
        <v>39</v>
      </c>
      <c r="T36" s="40">
        <f>I58</f>
        <v>1281.8811284314897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1012.8246955725832</v>
      </c>
      <c r="D37" s="31">
        <f t="shared" ref="D37:D54" si="1">E37-H37</f>
        <v>0</v>
      </c>
      <c r="E37">
        <f t="shared" ref="E37:E54" si="2">W7*G67+(W7*0.17/X7^3.8)*(G67^4.8/4.8)</f>
        <v>411.2522358312047</v>
      </c>
      <c r="F37" s="258"/>
      <c r="G37" s="44" t="s">
        <v>67</v>
      </c>
      <c r="H37" s="33">
        <f t="shared" ref="H37:H53" si="3">W7*G67+0.17*W7/X7^3.8*G67^4.8/4.8</f>
        <v>411.2522358312047</v>
      </c>
      <c r="I37" s="44" t="s">
        <v>68</v>
      </c>
      <c r="J37" s="33">
        <f t="shared" ref="J37:J54" si="4">W7*(1+0.17*(G67/X7)^3.8)</f>
        <v>2.5000956463480821</v>
      </c>
      <c r="K37" s="34">
        <v>2</v>
      </c>
      <c r="L37" s="45"/>
      <c r="M37" s="46" t="s">
        <v>69</v>
      </c>
      <c r="N37" s="47">
        <f>J36+J47+J39+J40+J51</f>
        <v>14.259391506353833</v>
      </c>
      <c r="O37" s="48" t="s">
        <v>70</v>
      </c>
      <c r="P37" s="39">
        <v>777.9388738317756</v>
      </c>
      <c r="Q37" s="39">
        <f t="shared" ref="Q37:Q60" si="5">IF(P37&lt;=0,0,P37)</f>
        <v>777.9388738317756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1181.448634096723</v>
      </c>
      <c r="D38" s="31">
        <f t="shared" si="1"/>
        <v>0</v>
      </c>
      <c r="E38">
        <f t="shared" si="2"/>
        <v>2594.7499281691726</v>
      </c>
      <c r="F38" s="258"/>
      <c r="G38" s="44" t="s">
        <v>72</v>
      </c>
      <c r="H38" s="33">
        <f t="shared" si="3"/>
        <v>2594.7499281691726</v>
      </c>
      <c r="I38" s="44" t="s">
        <v>73</v>
      </c>
      <c r="J38" s="33">
        <f t="shared" si="4"/>
        <v>2.5347609947447776</v>
      </c>
      <c r="K38" s="34">
        <v>3</v>
      </c>
      <c r="L38" s="45"/>
      <c r="M38" s="46" t="s">
        <v>74</v>
      </c>
      <c r="N38" s="47">
        <f>J36+J47+J39+J49+J43</f>
        <v>14.544766316366347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1160.1360564653376</v>
      </c>
      <c r="D39" s="31">
        <f t="shared" si="1"/>
        <v>0</v>
      </c>
      <c r="E39">
        <f t="shared" si="2"/>
        <v>8269.3793522853448</v>
      </c>
      <c r="F39" s="258"/>
      <c r="G39" s="44" t="s">
        <v>77</v>
      </c>
      <c r="H39" s="33">
        <f t="shared" si="3"/>
        <v>8269.3793522853448</v>
      </c>
      <c r="I39" s="44" t="s">
        <v>78</v>
      </c>
      <c r="J39" s="33">
        <f t="shared" si="4"/>
        <v>3.9401748496828355</v>
      </c>
      <c r="K39" s="34">
        <v>4</v>
      </c>
      <c r="L39" s="45"/>
      <c r="M39" s="46" t="s">
        <v>79</v>
      </c>
      <c r="N39" s="47">
        <f>J36+J47+J48+J42+J43</f>
        <v>14.543573296675058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3653.327566092179</v>
      </c>
      <c r="F40" s="258"/>
      <c r="G40" s="44" t="s">
        <v>81</v>
      </c>
      <c r="H40" s="33">
        <f t="shared" si="3"/>
        <v>3653.327566092179</v>
      </c>
      <c r="I40" s="44" t="s">
        <v>82</v>
      </c>
      <c r="J40" s="33">
        <f t="shared" si="4"/>
        <v>2.6240363307882153</v>
      </c>
      <c r="K40" s="34">
        <v>5</v>
      </c>
      <c r="L40" s="45"/>
      <c r="M40" s="46" t="s">
        <v>83</v>
      </c>
      <c r="N40" s="47">
        <f>J45+J38+J39+J40+J51</f>
        <v>14.259511807117814</v>
      </c>
      <c r="O40" s="48" t="s">
        <v>84</v>
      </c>
      <c r="P40" s="39">
        <v>503.94225637037749</v>
      </c>
      <c r="Q40" s="39">
        <f t="shared" si="5"/>
        <v>503.94225637037749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6236.6805338040131</v>
      </c>
      <c r="F41" s="258"/>
      <c r="G41" s="44" t="s">
        <v>85</v>
      </c>
      <c r="H41" s="33">
        <f t="shared" si="3"/>
        <v>6236.6805338040131</v>
      </c>
      <c r="I41" s="44" t="s">
        <v>86</v>
      </c>
      <c r="J41" s="33">
        <f t="shared" si="4"/>
        <v>4.250526521779495</v>
      </c>
      <c r="K41" s="34">
        <v>6</v>
      </c>
      <c r="L41" s="45"/>
      <c r="M41" s="46" t="s">
        <v>87</v>
      </c>
      <c r="N41" s="47">
        <f>J45+J38+J39+J49+J43</f>
        <v>14.544886617130329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6236.7493251698197</v>
      </c>
      <c r="F42" s="258"/>
      <c r="G42" s="44" t="s">
        <v>89</v>
      </c>
      <c r="H42" s="33">
        <f t="shared" si="3"/>
        <v>6236.7493251698197</v>
      </c>
      <c r="I42" s="44" t="s">
        <v>90</v>
      </c>
      <c r="J42" s="33">
        <f t="shared" si="4"/>
        <v>2.6981393430885552</v>
      </c>
      <c r="K42" s="34">
        <v>7</v>
      </c>
      <c r="L42" s="45"/>
      <c r="M42" s="46" t="s">
        <v>91</v>
      </c>
      <c r="N42" s="47">
        <f>J45+J38+J48+J42+J43</f>
        <v>14.54369359743904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2638.3533204122909</v>
      </c>
      <c r="F43" s="258"/>
      <c r="G43" s="44" t="s">
        <v>93</v>
      </c>
      <c r="H43" s="33">
        <f t="shared" si="3"/>
        <v>2638.3533204122909</v>
      </c>
      <c r="I43" s="44" t="s">
        <v>94</v>
      </c>
      <c r="J43" s="33">
        <f t="shared" si="4"/>
        <v>2.9530288695740929</v>
      </c>
      <c r="K43" s="34">
        <v>8</v>
      </c>
      <c r="L43" s="53"/>
      <c r="M43" s="54" t="s">
        <v>95</v>
      </c>
      <c r="N43" s="55">
        <f>J45+J46+J41+J42+J43</f>
        <v>15.009110354955014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14.464036998585588</v>
      </c>
      <c r="O44" s="38" t="s">
        <v>100</v>
      </c>
      <c r="P44" s="39">
        <v>521.98255105257329</v>
      </c>
      <c r="Q44" s="39">
        <f t="shared" si="5"/>
        <v>521.98255105257329</v>
      </c>
      <c r="R44" s="40">
        <f>G59</f>
        <v>1012.8246954190168</v>
      </c>
      <c r="S44" s="40" t="s">
        <v>39</v>
      </c>
      <c r="T44" s="40">
        <f>I59</f>
        <v>1012.8246955725832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2195.4844288266572</v>
      </c>
      <c r="F45" s="258"/>
      <c r="G45" s="44" t="s">
        <v>101</v>
      </c>
      <c r="H45" s="33">
        <f t="shared" si="3"/>
        <v>2195.4844288266572</v>
      </c>
      <c r="I45" s="44" t="s">
        <v>102</v>
      </c>
      <c r="J45" s="33">
        <f t="shared" si="4"/>
        <v>2.6074156205128722</v>
      </c>
      <c r="K45" s="34">
        <v>10</v>
      </c>
      <c r="L45" s="45"/>
      <c r="M45" s="46" t="s">
        <v>103</v>
      </c>
      <c r="N45" s="47">
        <f>J36+J47+J48+J42+J50</f>
        <v>14.462843978894298</v>
      </c>
      <c r="O45" s="48" t="s">
        <v>104</v>
      </c>
      <c r="P45" s="39">
        <v>124.38186491294974</v>
      </c>
      <c r="Q45" s="39">
        <f t="shared" si="5"/>
        <v>124.38186491294974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14.464157299349569</v>
      </c>
      <c r="O46" s="48" t="s">
        <v>108</v>
      </c>
      <c r="P46" s="39">
        <v>213.74994881967697</v>
      </c>
      <c r="Q46" s="39">
        <f t="shared" si="5"/>
        <v>213.74994881967697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3595.4738984336691</v>
      </c>
      <c r="F47" s="258"/>
      <c r="G47" s="44" t="s">
        <v>109</v>
      </c>
      <c r="H47" s="33">
        <f t="shared" si="3"/>
        <v>3595.4738984336691</v>
      </c>
      <c r="I47" s="44" t="s">
        <v>110</v>
      </c>
      <c r="J47" s="33">
        <f t="shared" si="4"/>
        <v>2.6169942076997814</v>
      </c>
      <c r="K47" s="34">
        <v>12</v>
      </c>
      <c r="L47" s="45"/>
      <c r="M47" s="46" t="s">
        <v>111</v>
      </c>
      <c r="N47" s="47">
        <f>J45+J38+J48+J42+J50</f>
        <v>14.46296427965828</v>
      </c>
      <c r="O47" s="48" t="s">
        <v>112</v>
      </c>
      <c r="P47" s="39">
        <v>152.71033063381682</v>
      </c>
      <c r="Q47" s="39">
        <f t="shared" si="5"/>
        <v>152.71033063381682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1039.1158669069762</v>
      </c>
      <c r="F48" s="258"/>
      <c r="G48" s="44" t="s">
        <v>113</v>
      </c>
      <c r="H48" s="33">
        <f t="shared" si="3"/>
        <v>1039.1158669069762</v>
      </c>
      <c r="I48" s="44" t="s">
        <v>114</v>
      </c>
      <c r="J48" s="33">
        <f t="shared" si="4"/>
        <v>3.7503487695187414</v>
      </c>
      <c r="K48" s="34">
        <v>13</v>
      </c>
      <c r="L48" s="45"/>
      <c r="M48" s="46" t="s">
        <v>115</v>
      </c>
      <c r="N48" s="47">
        <f>J45+J46+J41+J42+J50</f>
        <v>14.928381037174255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1840.7883499042464</v>
      </c>
      <c r="F49" s="258"/>
      <c r="G49" s="44" t="s">
        <v>117</v>
      </c>
      <c r="H49" s="33">
        <f t="shared" si="3"/>
        <v>1840.7883499042464</v>
      </c>
      <c r="I49" s="44" t="s">
        <v>118</v>
      </c>
      <c r="J49" s="33">
        <f t="shared" si="4"/>
        <v>2.5095062826157521</v>
      </c>
      <c r="K49" s="34">
        <v>14</v>
      </c>
      <c r="L49" s="53"/>
      <c r="M49" s="54" t="s">
        <v>119</v>
      </c>
      <c r="N49" s="55">
        <f>J45+J46+J53+J44</f>
        <v>15.107415620512873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5600.9419451256881</v>
      </c>
      <c r="F50" s="258"/>
      <c r="G50" s="44" t="s">
        <v>121</v>
      </c>
      <c r="H50" s="33">
        <f t="shared" si="3"/>
        <v>5600.9419451256881</v>
      </c>
      <c r="I50" s="44" t="s">
        <v>122</v>
      </c>
      <c r="J50" s="33">
        <f t="shared" si="4"/>
        <v>2.8722995517933332</v>
      </c>
      <c r="K50" s="34">
        <v>15</v>
      </c>
      <c r="L50" s="35" t="s">
        <v>71</v>
      </c>
      <c r="M50" s="36" t="s">
        <v>123</v>
      </c>
      <c r="N50" s="37">
        <f>J37+J46+J41+J42+J43</f>
        <v>14.901790380790226</v>
      </c>
      <c r="O50" s="38" t="s">
        <v>124</v>
      </c>
      <c r="P50" s="39">
        <v>0</v>
      </c>
      <c r="Q50" s="39">
        <f t="shared" si="5"/>
        <v>0</v>
      </c>
      <c r="R50" s="40">
        <f>G60</f>
        <v>1181.4486379571633</v>
      </c>
      <c r="S50" s="40" t="s">
        <v>39</v>
      </c>
      <c r="T50" s="40">
        <f>I60</f>
        <v>1181.448634096723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3631.9596054421118</v>
      </c>
      <c r="F51" s="258"/>
      <c r="G51" s="44" t="s">
        <v>125</v>
      </c>
      <c r="H51" s="33">
        <f t="shared" si="3"/>
        <v>3631.9596054421118</v>
      </c>
      <c r="I51" s="44" t="s">
        <v>126</v>
      </c>
      <c r="J51" s="33">
        <f t="shared" si="4"/>
        <v>2.5531240113891136</v>
      </c>
      <c r="K51" s="34">
        <v>16</v>
      </c>
      <c r="L51" s="45"/>
      <c r="M51" s="46" t="s">
        <v>127</v>
      </c>
      <c r="N51" s="47">
        <f>J37+J38+J39+J40+J51</f>
        <v>14.152191832953024</v>
      </c>
      <c r="O51" s="48" t="s">
        <v>128</v>
      </c>
      <c r="P51" s="39">
        <v>164.49958318378248</v>
      </c>
      <c r="Q51" s="39">
        <f t="shared" si="5"/>
        <v>164.49958318378248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6236.6805338040131</v>
      </c>
      <c r="F52" s="258"/>
      <c r="G52" s="44" t="s">
        <v>129</v>
      </c>
      <c r="H52" s="33">
        <f t="shared" si="3"/>
        <v>6236.6805338040131</v>
      </c>
      <c r="I52" s="44" t="s">
        <v>130</v>
      </c>
      <c r="J52" s="33">
        <f t="shared" si="4"/>
        <v>4.250526521779495</v>
      </c>
      <c r="K52" s="34">
        <v>17</v>
      </c>
      <c r="L52" s="45"/>
      <c r="M52" s="46" t="s">
        <v>131</v>
      </c>
      <c r="N52" s="47">
        <f>J37+J38+J39+J49+J43</f>
        <v>14.437566642965541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14.436373623274248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14.152221256221639</v>
      </c>
      <c r="O54" s="56" t="s">
        <v>140</v>
      </c>
      <c r="P54" s="39">
        <v>1016.9490547733808</v>
      </c>
      <c r="Q54" s="39">
        <f t="shared" si="5"/>
        <v>1016.9490547733808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57749.131789941421</v>
      </c>
      <c r="K55" s="34">
        <v>20</v>
      </c>
      <c r="L55" s="35" t="s">
        <v>76</v>
      </c>
      <c r="M55" s="36" t="s">
        <v>142</v>
      </c>
      <c r="N55" s="37">
        <f>J37+J38+J39+J49+J50</f>
        <v>14.356837325184781</v>
      </c>
      <c r="O55" s="38" t="s">
        <v>143</v>
      </c>
      <c r="P55" s="39">
        <v>0</v>
      </c>
      <c r="Q55" s="39">
        <f t="shared" si="5"/>
        <v>0</v>
      </c>
      <c r="R55" s="40">
        <f>G61</f>
        <v>1160.1360564653376</v>
      </c>
      <c r="S55" s="40" t="s">
        <v>39</v>
      </c>
      <c r="T55" s="40">
        <f>I61</f>
        <v>1160.1360564653376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14.355644305493488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14.821061063009466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1281.8811302021531</v>
      </c>
      <c r="H58" s="68" t="s">
        <v>39</v>
      </c>
      <c r="I58" s="69">
        <f>C36</f>
        <v>1281.8811284314897</v>
      </c>
      <c r="K58" s="34">
        <v>23</v>
      </c>
      <c r="L58" s="45"/>
      <c r="M58" s="46" t="s">
        <v>149</v>
      </c>
      <c r="N58" s="47">
        <f>J37+J46+J53+J44</f>
        <v>15.000095646348083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1012.8246954190168</v>
      </c>
      <c r="H59" s="68" t="s">
        <v>39</v>
      </c>
      <c r="I59" s="69">
        <f t="shared" ref="I59:I60" si="6">C37</f>
        <v>1012.8246955725832</v>
      </c>
      <c r="K59" s="34">
        <v>24</v>
      </c>
      <c r="L59" s="45"/>
      <c r="M59" s="46" t="s">
        <v>151</v>
      </c>
      <c r="N59" s="47">
        <f>J52+J53+J44</f>
        <v>14.250526521779495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1181.4486379571633</v>
      </c>
      <c r="H60" s="68" t="s">
        <v>39</v>
      </c>
      <c r="I60" s="69">
        <f t="shared" si="6"/>
        <v>1181.448634096723</v>
      </c>
      <c r="K60" s="34">
        <v>25</v>
      </c>
      <c r="L60" s="53"/>
      <c r="M60" s="54" t="s">
        <v>153</v>
      </c>
      <c r="N60" s="55">
        <f>J52+J41+J42+J50</f>
        <v>14.071491938440879</v>
      </c>
      <c r="O60" s="56" t="s">
        <v>154</v>
      </c>
      <c r="P60" s="39">
        <v>1160.1360564653376</v>
      </c>
      <c r="Q60" s="71">
        <f t="shared" si="5"/>
        <v>1160.1360564653376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1160.1360564653376</v>
      </c>
      <c r="H61" s="74" t="s">
        <v>39</v>
      </c>
      <c r="I61" s="69">
        <f>C39</f>
        <v>1160.1360564653376</v>
      </c>
      <c r="K61" s="264" t="s">
        <v>155</v>
      </c>
      <c r="L61" s="264"/>
      <c r="M61" s="264"/>
      <c r="N61" s="76">
        <f>SUM(N36:N60)</f>
        <v>363.6087193648562</v>
      </c>
      <c r="U61" s="77" t="s">
        <v>156</v>
      </c>
      <c r="V61" s="78">
        <f>SUMPRODUCT($Q$36:$Q$60,V36:V60)</f>
        <v>1424.3032897972987</v>
      </c>
      <c r="W61" s="78">
        <f>SUMPRODUCT($Q$36:$Q$60,W36:W60)</f>
        <v>164.49958318378248</v>
      </c>
      <c r="X61" s="78">
        <f t="shared" ref="X61:AN61" si="7">SUMPRODUCT($Q$36:$Q$60,X36:X60)</f>
        <v>1034.9021190076537</v>
      </c>
      <c r="Y61" s="78">
        <f t="shared" si="7"/>
        <v>2182.1132132581861</v>
      </c>
      <c r="Z61" s="78">
        <f t="shared" si="7"/>
        <v>1446.3807133859357</v>
      </c>
      <c r="AA61" s="78">
        <f t="shared" si="7"/>
        <v>2177.0851112387181</v>
      </c>
      <c r="AB61" s="78">
        <f t="shared" si="7"/>
        <v>2454.1773067854847</v>
      </c>
      <c r="AC61" s="78">
        <f t="shared" si="7"/>
        <v>1016.9490547733808</v>
      </c>
      <c r="AD61" s="78">
        <f t="shared" si="7"/>
        <v>0</v>
      </c>
      <c r="AE61" s="78">
        <f t="shared" si="7"/>
        <v>870.40253582387129</v>
      </c>
      <c r="AF61" s="78">
        <f t="shared" si="7"/>
        <v>0</v>
      </c>
      <c r="AG61" s="78">
        <f t="shared" si="7"/>
        <v>1424.3032897972987</v>
      </c>
      <c r="AH61" s="78">
        <f t="shared" si="7"/>
        <v>277.09219554676656</v>
      </c>
      <c r="AI61" s="78">
        <f t="shared" si="7"/>
        <v>735.73249987225029</v>
      </c>
      <c r="AJ61" s="78">
        <f t="shared" si="7"/>
        <v>2172.9607518843545</v>
      </c>
      <c r="AK61" s="78">
        <f t="shared" si="7"/>
        <v>1446.3807133859357</v>
      </c>
      <c r="AL61" s="78">
        <f t="shared" si="7"/>
        <v>2177.0851112387181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0.47476776326576625</v>
      </c>
      <c r="W64">
        <f t="shared" ref="W64:AN64" si="8">W61/W63</f>
        <v>0.10966638878918832</v>
      </c>
      <c r="X64">
        <f t="shared" si="8"/>
        <v>0.51745105950382686</v>
      </c>
      <c r="Y64">
        <f t="shared" si="8"/>
        <v>0.72737107108606203</v>
      </c>
      <c r="Z64">
        <f t="shared" si="8"/>
        <v>0.72319035669296783</v>
      </c>
      <c r="AA64">
        <f t="shared" si="8"/>
        <v>1.4513900741591454</v>
      </c>
      <c r="AB64">
        <f t="shared" si="8"/>
        <v>0.81805910226182821</v>
      </c>
      <c r="AC64">
        <f t="shared" si="8"/>
        <v>1.0169490547733808</v>
      </c>
      <c r="AD64">
        <f t="shared" si="8"/>
        <v>0</v>
      </c>
      <c r="AE64">
        <f t="shared" si="8"/>
        <v>0.69632202865909698</v>
      </c>
      <c r="AF64">
        <f t="shared" si="8"/>
        <v>0</v>
      </c>
      <c r="AG64">
        <f t="shared" si="8"/>
        <v>0.71215164489864935</v>
      </c>
      <c r="AH64">
        <f t="shared" si="8"/>
        <v>0.13854609777338328</v>
      </c>
      <c r="AI64">
        <f t="shared" si="8"/>
        <v>0.36786624993612516</v>
      </c>
      <c r="AJ64">
        <f t="shared" si="8"/>
        <v>0.96576033417082419</v>
      </c>
      <c r="AK64">
        <f t="shared" si="8"/>
        <v>0.57855228535437431</v>
      </c>
      <c r="AL64">
        <f t="shared" si="8"/>
        <v>1.4513900741591454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1424.3032897972987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164.49958318378248</v>
      </c>
      <c r="H67" s="6"/>
      <c r="U67" t="s">
        <v>162</v>
      </c>
      <c r="V67" s="82">
        <f>AA15*(1+0.17*(V61/AA16)^3.8)</f>
        <v>2.5250621067938872</v>
      </c>
      <c r="W67" s="82">
        <f t="shared" ref="W67:AN67" si="9">AB15*(1+0.17*(W61/AB16)^3.8)</f>
        <v>2.5000956463480821</v>
      </c>
      <c r="X67" s="82">
        <f t="shared" si="9"/>
        <v>2.5347609947447776</v>
      </c>
      <c r="Y67" s="82">
        <f t="shared" si="9"/>
        <v>3.9401748496828355</v>
      </c>
      <c r="Z67" s="82">
        <f t="shared" si="9"/>
        <v>2.6240363307882153</v>
      </c>
      <c r="AA67" s="82">
        <f t="shared" si="9"/>
        <v>4.250526521779495</v>
      </c>
      <c r="AB67" s="82">
        <f t="shared" si="9"/>
        <v>2.6981393430885552</v>
      </c>
      <c r="AC67" s="82">
        <f t="shared" si="9"/>
        <v>2.9530288695740929</v>
      </c>
      <c r="AD67" s="82">
        <f t="shared" si="9"/>
        <v>2.5</v>
      </c>
      <c r="AE67" s="82">
        <f t="shared" si="9"/>
        <v>2.6074156205128722</v>
      </c>
      <c r="AF67" s="82">
        <f t="shared" si="9"/>
        <v>2.5</v>
      </c>
      <c r="AG67" s="82">
        <f t="shared" si="9"/>
        <v>2.6169942076997814</v>
      </c>
      <c r="AH67" s="82">
        <f t="shared" si="9"/>
        <v>3.7503487695187414</v>
      </c>
      <c r="AI67" s="82">
        <f t="shared" si="9"/>
        <v>2.5095062826157521</v>
      </c>
      <c r="AJ67" s="82">
        <f t="shared" si="9"/>
        <v>2.8722995517933332</v>
      </c>
      <c r="AK67" s="82">
        <f t="shared" si="9"/>
        <v>2.5531240113891136</v>
      </c>
      <c r="AL67" s="82">
        <f t="shared" si="9"/>
        <v>4.250526521779495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1034.9021190076537</v>
      </c>
      <c r="H68" s="6"/>
    </row>
    <row r="69" spans="6:40" x14ac:dyDescent="0.3">
      <c r="F69" s="4" t="s">
        <v>45</v>
      </c>
      <c r="G69" s="4">
        <f>Y61</f>
        <v>2182.1132132581861</v>
      </c>
      <c r="H69" s="6"/>
    </row>
    <row r="70" spans="6:40" x14ac:dyDescent="0.3">
      <c r="F70" s="4" t="s">
        <v>46</v>
      </c>
      <c r="G70" s="4">
        <f>Z61</f>
        <v>1446.3807133859357</v>
      </c>
      <c r="U70" s="41" t="s">
        <v>65</v>
      </c>
      <c r="V70">
        <f t="shared" ref="V70:V94" si="10">SUMPRODUCT($V$67:$AN$67,V36:AN36)</f>
        <v>15.078186118183002</v>
      </c>
      <c r="X70">
        <v>15.000195603366421</v>
      </c>
    </row>
    <row r="71" spans="6:40" x14ac:dyDescent="0.3">
      <c r="F71" s="4" t="s">
        <v>47</v>
      </c>
      <c r="G71" s="4">
        <f>AA61</f>
        <v>2177.0851112387181</v>
      </c>
      <c r="U71" s="41" t="s">
        <v>70</v>
      </c>
      <c r="V71">
        <f t="shared" si="10"/>
        <v>14.259391506353833</v>
      </c>
      <c r="X71">
        <v>13.75090229828113</v>
      </c>
    </row>
    <row r="72" spans="6:40" x14ac:dyDescent="0.3">
      <c r="F72" s="4" t="s">
        <v>48</v>
      </c>
      <c r="G72" s="4">
        <f>AB61</f>
        <v>2454.1773067854847</v>
      </c>
      <c r="U72" s="41" t="s">
        <v>75</v>
      </c>
      <c r="V72">
        <f t="shared" si="10"/>
        <v>14.544766316366349</v>
      </c>
      <c r="X72">
        <v>14.225219683523857</v>
      </c>
    </row>
    <row r="73" spans="6:40" x14ac:dyDescent="0.3">
      <c r="F73" s="4" t="s">
        <v>49</v>
      </c>
      <c r="G73" s="4">
        <f>AC61</f>
        <v>1016.9490547733808</v>
      </c>
      <c r="U73" s="41" t="s">
        <v>80</v>
      </c>
      <c r="V73">
        <f t="shared" si="10"/>
        <v>14.543573296675056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14.259511807117814</v>
      </c>
      <c r="X74">
        <v>13.805151472614</v>
      </c>
    </row>
    <row r="75" spans="6:40" x14ac:dyDescent="0.3">
      <c r="F75" s="4" t="s">
        <v>51</v>
      </c>
      <c r="G75" s="4">
        <f>AE61</f>
        <v>870.40253582387129</v>
      </c>
      <c r="U75" s="41" t="s">
        <v>88</v>
      </c>
      <c r="V75">
        <f t="shared" si="10"/>
        <v>14.544886617130331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14.54369359743904</v>
      </c>
      <c r="X76">
        <v>14.326575531725375</v>
      </c>
    </row>
    <row r="77" spans="6:40" x14ac:dyDescent="0.3">
      <c r="F77" s="4" t="s">
        <v>53</v>
      </c>
      <c r="G77" s="4">
        <f>AG61</f>
        <v>1424.3032897972987</v>
      </c>
      <c r="U77" s="41" t="s">
        <v>96</v>
      </c>
      <c r="V77">
        <f t="shared" si="10"/>
        <v>15.009110354955016</v>
      </c>
      <c r="X77">
        <v>13.750902037729439</v>
      </c>
    </row>
    <row r="78" spans="6:40" x14ac:dyDescent="0.3">
      <c r="F78" s="4" t="s">
        <v>54</v>
      </c>
      <c r="G78" s="4">
        <f>AH61</f>
        <v>277.09219554676656</v>
      </c>
      <c r="U78" s="41" t="s">
        <v>100</v>
      </c>
      <c r="V78">
        <f t="shared" si="10"/>
        <v>14.464036998585588</v>
      </c>
      <c r="X78">
        <v>13.750771910176033</v>
      </c>
    </row>
    <row r="79" spans="6:40" x14ac:dyDescent="0.3">
      <c r="F79" s="4" t="s">
        <v>55</v>
      </c>
      <c r="G79" s="4">
        <f>AI61</f>
        <v>735.73249987225029</v>
      </c>
      <c r="U79" s="41" t="s">
        <v>104</v>
      </c>
      <c r="V79">
        <f t="shared" si="10"/>
        <v>14.462843978894297</v>
      </c>
      <c r="X79">
        <v>13.801434953032715</v>
      </c>
    </row>
    <row r="80" spans="6:40" x14ac:dyDescent="0.3">
      <c r="F80" s="4" t="s">
        <v>56</v>
      </c>
      <c r="G80" s="4">
        <f>AJ61</f>
        <v>2172.9607518843545</v>
      </c>
      <c r="U80" s="41" t="s">
        <v>108</v>
      </c>
      <c r="V80">
        <f t="shared" si="10"/>
        <v>14.464157299349569</v>
      </c>
      <c r="X80">
        <v>13.808577453496937</v>
      </c>
    </row>
    <row r="81" spans="6:24" x14ac:dyDescent="0.3">
      <c r="F81" s="4" t="s">
        <v>57</v>
      </c>
      <c r="G81" s="4">
        <f>AK61</f>
        <v>1446.3807133859357</v>
      </c>
      <c r="U81" s="41" t="s">
        <v>112</v>
      </c>
      <c r="V81">
        <f t="shared" si="10"/>
        <v>14.462964279658278</v>
      </c>
      <c r="X81">
        <v>13.855684127365585</v>
      </c>
    </row>
    <row r="82" spans="6:24" x14ac:dyDescent="0.3">
      <c r="F82" s="4" t="s">
        <v>58</v>
      </c>
      <c r="G82" s="4">
        <f>AL61</f>
        <v>2177.0851112387181</v>
      </c>
      <c r="U82" s="41" t="s">
        <v>116</v>
      </c>
      <c r="V82">
        <f t="shared" si="10"/>
        <v>14.928381037174255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15.107415620512873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14.901790380790226</v>
      </c>
      <c r="X84">
        <v>13.696318465991869</v>
      </c>
    </row>
    <row r="85" spans="6:24" x14ac:dyDescent="0.3">
      <c r="U85" s="41" t="s">
        <v>128</v>
      </c>
      <c r="V85">
        <f t="shared" si="10"/>
        <v>14.152191832953024</v>
      </c>
      <c r="X85">
        <v>13.75056790087643</v>
      </c>
    </row>
    <row r="86" spans="6:24" x14ac:dyDescent="0.3">
      <c r="U86" s="41" t="s">
        <v>132</v>
      </c>
      <c r="V86">
        <f t="shared" si="10"/>
        <v>14.437566642965539</v>
      </c>
      <c r="X86">
        <v>14.224885286119157</v>
      </c>
    </row>
    <row r="87" spans="6:24" x14ac:dyDescent="0.3">
      <c r="U87" s="41" t="s">
        <v>136</v>
      </c>
      <c r="V87">
        <f t="shared" si="10"/>
        <v>14.43637362327425</v>
      </c>
      <c r="X87">
        <v>14.271991959987805</v>
      </c>
    </row>
    <row r="88" spans="6:24" x14ac:dyDescent="0.3">
      <c r="U88" s="41" t="s">
        <v>140</v>
      </c>
      <c r="V88">
        <f t="shared" si="10"/>
        <v>14.152221256221639</v>
      </c>
      <c r="X88">
        <v>11.68222407686552</v>
      </c>
    </row>
    <row r="89" spans="6:24" x14ac:dyDescent="0.3">
      <c r="U89" s="41" t="s">
        <v>143</v>
      </c>
      <c r="V89">
        <f t="shared" si="10"/>
        <v>14.356837325184781</v>
      </c>
      <c r="X89">
        <v>13.753993881759367</v>
      </c>
    </row>
    <row r="90" spans="6:24" x14ac:dyDescent="0.3">
      <c r="U90" s="41" t="s">
        <v>145</v>
      </c>
      <c r="V90">
        <f t="shared" si="10"/>
        <v>14.35564430549349</v>
      </c>
      <c r="X90">
        <v>13.801100555628015</v>
      </c>
    </row>
    <row r="91" spans="6:24" x14ac:dyDescent="0.3">
      <c r="U91" s="41" t="s">
        <v>148</v>
      </c>
      <c r="V91">
        <f t="shared" si="10"/>
        <v>14.821061063009466</v>
      </c>
      <c r="X91">
        <v>13.225427061632079</v>
      </c>
    </row>
    <row r="92" spans="6:24" x14ac:dyDescent="0.3">
      <c r="U92" s="41" t="s">
        <v>150</v>
      </c>
      <c r="V92">
        <f t="shared" si="10"/>
        <v>15.000095646348083</v>
      </c>
      <c r="X92">
        <v>15.239521451121469</v>
      </c>
    </row>
    <row r="93" spans="6:24" x14ac:dyDescent="0.3">
      <c r="U93" s="41" t="s">
        <v>152</v>
      </c>
      <c r="V93">
        <f t="shared" si="10"/>
        <v>14.250526521779495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14.071491938440879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2.5250621067938872</v>
      </c>
      <c r="K97" s="4" t="s">
        <v>61</v>
      </c>
      <c r="L97" s="76">
        <f>MIN(N36:N43)</f>
        <v>14.259391506353833</v>
      </c>
      <c r="M97" s="135" t="s">
        <v>11</v>
      </c>
      <c r="N97" s="4">
        <v>15</v>
      </c>
      <c r="O97" s="4">
        <v>99999</v>
      </c>
      <c r="P97" s="76">
        <f>L97</f>
        <v>14.259391506353833</v>
      </c>
      <c r="Q97" s="76">
        <f>L98</f>
        <v>14.462843978894298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2.5000956463480821</v>
      </c>
      <c r="K98" s="4" t="s">
        <v>66</v>
      </c>
      <c r="L98" s="76">
        <f>MIN(N44:N49)</f>
        <v>14.462843978894298</v>
      </c>
      <c r="M98" s="135" t="s">
        <v>12</v>
      </c>
      <c r="N98" s="4">
        <v>99999</v>
      </c>
      <c r="O98" s="4">
        <v>15</v>
      </c>
      <c r="P98" s="76">
        <f>L99</f>
        <v>14.152191832953024</v>
      </c>
      <c r="Q98" s="76">
        <f>L100</f>
        <v>14.071491938440879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2.5347609947447776</v>
      </c>
      <c r="K99" s="4" t="s">
        <v>71</v>
      </c>
      <c r="L99" s="76">
        <f>MIN(N50:N54)</f>
        <v>14.152191832953024</v>
      </c>
      <c r="M99" s="135" t="s">
        <v>13</v>
      </c>
      <c r="N99" s="76">
        <f>L101</f>
        <v>15.009110354955016</v>
      </c>
      <c r="O99" s="76">
        <f>L102</f>
        <v>14.152221256221639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3.9401748496828355</v>
      </c>
      <c r="K100" s="4" t="s">
        <v>76</v>
      </c>
      <c r="L100" s="76">
        <f>MIN(N55:N60)</f>
        <v>14.071491938440879</v>
      </c>
      <c r="M100" s="135" t="s">
        <v>14</v>
      </c>
      <c r="N100" s="76">
        <f>L104</f>
        <v>14.928381037174256</v>
      </c>
      <c r="O100" s="76">
        <f>L105</f>
        <v>14.071491938440879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2.6240363307882153</v>
      </c>
      <c r="K101" s="4" t="s">
        <v>252</v>
      </c>
      <c r="L101" s="76">
        <f>J104+J103+J102+J107+J106</f>
        <v>15.009110354955016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4.250526521779495</v>
      </c>
      <c r="K102" s="4" t="s">
        <v>253</v>
      </c>
      <c r="L102" s="76">
        <f>J104+J103+J102+J113</f>
        <v>14.152221256221639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2.6981393430885552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2.9530288695740929</v>
      </c>
      <c r="K104" s="4" t="s">
        <v>255</v>
      </c>
      <c r="L104" s="76">
        <f>J111+J103+J102+J107+J106</f>
        <v>14.928381037174256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14.071491938440879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2.6074156205128722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2.6169942076997814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3.7503487695187414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2.5095062826157521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2.8722995517933332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2.5531240113891136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4.250526521779495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2024-01-07T17:31:02Z</dcterms:modified>
</cp:coreProperties>
</file>