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30\"/>
    </mc:Choice>
  </mc:AlternateContent>
  <xr:revisionPtr revIDLastSave="0" documentId="13_ncr:1_{3B6772DA-D3EA-48D7-97BD-52FEF2EEBC88}" xr6:coauthVersionLast="47" xr6:coauthVersionMax="47" xr10:uidLastSave="{00000000-0000-0000-0000-000000000000}"/>
  <bookViews>
    <workbookView xWindow="792" yWindow="336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L99" i="7" s="1"/>
  <c r="P98" i="7" s="1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100" i="7" l="1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7" i="4"/>
  <c r="T88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Q39" i="5" l="1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I26" i="7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I25" i="7" s="1"/>
  <c r="BO145" i="5"/>
  <c r="BO156" i="5"/>
  <c r="BO61" i="5"/>
  <c r="BP125" i="5" s="1"/>
  <c r="BP61" i="5"/>
  <c r="BQ125" i="5" s="1"/>
  <c r="BM61" i="5"/>
  <c r="J61" i="5"/>
  <c r="K61" i="5" s="1"/>
  <c r="BN146" i="5"/>
  <c r="BN135" i="5"/>
  <c r="H26" i="7" s="1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G28" i="7" s="1"/>
  <c r="BM148" i="5"/>
  <c r="E69" i="5" l="1"/>
  <c r="BH58" i="5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G26" i="7" s="1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H28" i="7" s="1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I27" i="7" s="1"/>
  <c r="BO158" i="5"/>
  <c r="BP122" i="5"/>
  <c r="BO63" i="5"/>
  <c r="BO64" i="5" s="1"/>
  <c r="BN147" i="5"/>
  <c r="BN136" i="5"/>
  <c r="H27" i="7" s="1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G27" i="7" s="1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I28" i="7" s="1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F26" i="7" s="1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F28" i="7" s="1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G25" i="7" s="1"/>
  <c r="BM145" i="5"/>
  <c r="BL156" i="5"/>
  <c r="BL134" i="5"/>
  <c r="F25" i="7" s="1"/>
  <c r="BL145" i="5"/>
  <c r="AH156" i="5"/>
  <c r="AH134" i="5"/>
  <c r="AH145" i="5"/>
  <c r="AJ156" i="5"/>
  <c r="AJ134" i="5"/>
  <c r="AJ145" i="5"/>
  <c r="BN134" i="5"/>
  <c r="H25" i="7" s="1"/>
  <c r="BN156" i="5"/>
  <c r="BN145" i="5"/>
  <c r="E83" i="5"/>
  <c r="AK134" i="5"/>
  <c r="AK156" i="5"/>
  <c r="AK145" i="5"/>
  <c r="P69" i="5"/>
  <c r="P70" i="5"/>
  <c r="P71" i="5"/>
  <c r="BL147" i="5"/>
  <c r="BL136" i="5"/>
  <c r="F27" i="7" s="1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<sst xmlns="http://schemas.openxmlformats.org/spreadsheetml/2006/main" count="2044" uniqueCount="259">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</sst>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14.287889746956761</v>
      </c>
      <c r="L28" s="147">
        <v>14.502676160734989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14.1688045038795</v>
      </c>
      <c r="L29" s="147">
        <v>14.015305036101594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15.076903029784633</v>
      </c>
      <c r="J30" s="4">
        <v>14.168804503879498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14.923403562006728</v>
      </c>
      <c r="J31" s="4">
        <v>14.015305036101593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14.502597082930995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2.2062988892806992E-11</v>
      </c>
      <c r="V44" s="215">
        <f t="shared" si="1"/>
        <v>1.4786566453168165E-11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2.7540445947941377E-11</v>
      </c>
      <c r="V45" s="215">
        <f t="shared" si="1"/>
        <v>3.6648178682801167E-11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5.0658157094036742E-12</v>
      </c>
      <c r="T46" s="215">
        <f t="shared" si="1"/>
        <v>2.7540445947941471E-11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6.7466597593432717E-12</v>
      </c>
      <c r="T47" s="215">
        <f t="shared" si="1"/>
        <v>3.6648178682801296E-11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2.2062988892806992E-11</v>
      </c>
      <c r="V53" s="216">
        <f t="shared" si="2"/>
        <v>1.4786566453168165E-11</v>
      </c>
      <c r="W53" s="165">
        <f>N40</f>
        <v>2050</v>
      </c>
      <c r="X53" s="165">
        <f>SUM(S53:V53)</f>
        <v>4.2697462625844658E-11</v>
      </c>
      <c r="Y53" s="129">
        <f>W53/X53</f>
        <v>48012220725246.109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2.7540445947941377E-11</v>
      </c>
      <c r="V54" s="216">
        <f t="shared" si="2"/>
        <v>3.6648178682801167E-11</v>
      </c>
      <c r="W54" s="165">
        <f>N41</f>
        <v>2050</v>
      </c>
      <c r="X54" s="165">
        <f>SUM(S54:V54)</f>
        <v>7.0036531910612058E-11</v>
      </c>
      <c r="Y54" s="129">
        <f>W54/X54</f>
        <v>29270438499388.066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5.0658157094036742E-12</v>
      </c>
      <c r="T55" s="216">
        <f t="shared" si="2"/>
        <v>2.7540445947941471E-11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3.8454168937214655E-11</v>
      </c>
      <c r="Y55" s="129">
        <f>W55/X55</f>
        <v>27409251821847.961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6.7466597593432717E-12</v>
      </c>
      <c r="T56" s="216">
        <f t="shared" si="2"/>
        <v>3.6648178682801296E-11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4.9242745722014075E-11</v>
      </c>
      <c r="Y56" s="129">
        <f>W56/X56</f>
        <v>22500776180412.422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1.7660382748616453E-11</v>
      </c>
      <c r="T58" s="165">
        <f>SUM(T53:T56)</f>
        <v>7.0036531910612265E-11</v>
      </c>
      <c r="U58" s="165">
        <f>SUM(U53:U56)</f>
        <v>5.545134212061788E-11</v>
      </c>
      <c r="V58" s="165">
        <f>SUM(V53:V56)</f>
        <v>5.7282652415838836E-11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116079024400566.91</v>
      </c>
      <c r="T59" s="120">
        <f>T57/T58</f>
        <v>29270438499387.98</v>
      </c>
      <c r="U59" s="120">
        <f>U57/U58</f>
        <v>19007655354983.777</v>
      </c>
      <c r="V59" s="120">
        <f>V57/V58</f>
        <v>19342679734111.516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678.81937183222533</v>
      </c>
      <c r="T64" s="216">
        <f t="shared" si="3"/>
        <v>0</v>
      </c>
      <c r="U64" s="216">
        <f t="shared" si="3"/>
        <v>419.36568897531043</v>
      </c>
      <c r="V64" s="216">
        <f t="shared" si="3"/>
        <v>286.01181927078903</v>
      </c>
      <c r="W64" s="165">
        <f>W53</f>
        <v>2050</v>
      </c>
      <c r="X64" s="165">
        <f>SUM(S64:V64)</f>
        <v>1384.1968800783247</v>
      </c>
      <c r="Y64" s="129">
        <f>W64/X64</f>
        <v>1.4810031936237285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171.17081038554363</v>
      </c>
      <c r="U65" s="216">
        <f t="shared" si="3"/>
        <v>523.4793049010292</v>
      </c>
      <c r="V65" s="216">
        <f t="shared" si="3"/>
        <v>708.87398309991579</v>
      </c>
      <c r="W65" s="165">
        <f>W54</f>
        <v>2050</v>
      </c>
      <c r="X65" s="165">
        <f>SUM(S65:V65)</f>
        <v>1403.5240983864887</v>
      </c>
      <c r="Y65" s="129">
        <f>W65/X65</f>
        <v>1.4606090500025679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588.0349453406443</v>
      </c>
      <c r="T66" s="216">
        <f t="shared" si="3"/>
        <v>806.12092936493968</v>
      </c>
      <c r="U66" s="216">
        <f t="shared" si="3"/>
        <v>111.15500612366024</v>
      </c>
      <c r="V66" s="216">
        <f t="shared" si="3"/>
        <v>0</v>
      </c>
      <c r="W66" s="165">
        <f>W55</f>
        <v>1054</v>
      </c>
      <c r="X66" s="165">
        <f>SUM(S66:V66)</f>
        <v>1505.3108808292443</v>
      </c>
      <c r="Y66" s="129">
        <f>W66/X66</f>
        <v>0.70018759142920262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783.14568282713049</v>
      </c>
      <c r="T67" s="216">
        <f t="shared" si="3"/>
        <v>1072.708260249517</v>
      </c>
      <c r="U67" s="216">
        <f t="shared" si="3"/>
        <v>0</v>
      </c>
      <c r="V67" s="216">
        <f t="shared" si="3"/>
        <v>113.11419762929511</v>
      </c>
      <c r="W67" s="165">
        <f>W56</f>
        <v>1108</v>
      </c>
      <c r="X67" s="165">
        <f>SUM(S67:V67)</f>
        <v>1968.9681407059427</v>
      </c>
      <c r="Y67" s="129">
        <f>W67/X67</f>
        <v>0.56273129924933374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2050.0000000000005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0.99999999999999978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1005.3336575771789</v>
      </c>
      <c r="T75" s="216">
        <f t="shared" si="4"/>
        <v>0</v>
      </c>
      <c r="U75" s="216">
        <f t="shared" si="4"/>
        <v>621.08192466865</v>
      </c>
      <c r="V75" s="216">
        <f t="shared" si="4"/>
        <v>423.58441775417123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250.01363474539858</v>
      </c>
      <c r="U76" s="216">
        <f t="shared" si="4"/>
        <v>764.59861022749681</v>
      </c>
      <c r="V76" s="216">
        <f t="shared" si="4"/>
        <v>1035.3877550271043</v>
      </c>
      <c r="W76" s="165">
        <f>W65</f>
        <v>2050</v>
      </c>
      <c r="X76" s="165">
        <f>SUM(S76:V76)</f>
        <v>2049.9999999999995</v>
      </c>
      <c r="Y76" s="129">
        <f>W76/X76</f>
        <v>1.0000000000000002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411.73477205426855</v>
      </c>
      <c r="T77" s="216">
        <f t="shared" si="4"/>
        <v>564.43587193270753</v>
      </c>
      <c r="U77" s="216">
        <f t="shared" si="4"/>
        <v>77.82935601302394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440.70058759881778</v>
      </c>
      <c r="T78" s="216">
        <f t="shared" si="4"/>
        <v>603.64651300570313</v>
      </c>
      <c r="U78" s="216">
        <f t="shared" si="4"/>
        <v>0</v>
      </c>
      <c r="V78" s="216">
        <f t="shared" si="4"/>
        <v>63.652899395479139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1857.7690172302653</v>
      </c>
      <c r="T80" s="165">
        <f>SUM(T75:T78)</f>
        <v>1418.0960196838091</v>
      </c>
      <c r="U80" s="165">
        <f>SUM(U75:U78)</f>
        <v>1463.5098909091707</v>
      </c>
      <c r="V80" s="165">
        <f>SUM(V75:V78)</f>
        <v>1522.6250721767547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1.1034741030703217</v>
      </c>
      <c r="T81" s="120">
        <f>T79/T80</f>
        <v>1.4456002777985977</v>
      </c>
      <c r="U81" s="120">
        <f>U79/U80</f>
        <v>0.72018645486927835</v>
      </c>
      <c r="V81" s="120">
        <f>V79/V80</f>
        <v>0.72769063129638079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1109.3596560813833</v>
      </c>
      <c r="T86" s="131">
        <f t="shared" si="5"/>
        <v>0</v>
      </c>
      <c r="U86" s="131">
        <f t="shared" si="5"/>
        <v>447.29478951050322</v>
      </c>
      <c r="V86" s="131">
        <f t="shared" si="5"/>
        <v>308.23841236284272</v>
      </c>
      <c r="W86" s="165">
        <f>W75</f>
        <v>2050</v>
      </c>
      <c r="X86" s="165">
        <f>SUM(S86:V86)</f>
        <v>1864.8928579547292</v>
      </c>
      <c r="Y86" s="129">
        <f>W86/X86</f>
        <v>1.0992588615778613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361.41977984138532</v>
      </c>
      <c r="U87" s="131">
        <f t="shared" si="5"/>
        <v>550.6535624977181</v>
      </c>
      <c r="V87" s="131">
        <f t="shared" si="5"/>
        <v>753.44196909221591</v>
      </c>
      <c r="W87" s="165">
        <f>W76</f>
        <v>2050</v>
      </c>
      <c r="X87" s="165">
        <f>SUM(S87:V87)</f>
        <v>1665.5153114313193</v>
      </c>
      <c r="Y87" s="129">
        <f>W87/X87</f>
        <v>1.2308502875535021</v>
      </c>
    </row>
    <row r="88" spans="17:25" ht="15.6" x14ac:dyDescent="0.3">
      <c r="Q88" s="128"/>
      <c r="R88" s="131">
        <v>3</v>
      </c>
      <c r="S88" s="131">
        <f t="shared" si="5"/>
        <v>454.33865829544732</v>
      </c>
      <c r="T88" s="131">
        <f t="shared" si="5"/>
        <v>815.94865326541571</v>
      </c>
      <c r="U88" s="131">
        <f t="shared" si="5"/>
        <v>56.051647991778665</v>
      </c>
      <c r="V88" s="131">
        <f t="shared" si="5"/>
        <v>0</v>
      </c>
      <c r="W88" s="165">
        <f>W77</f>
        <v>1054</v>
      </c>
      <c r="X88" s="165">
        <f>SUM(S88:V88)</f>
        <v>1326.3389595526419</v>
      </c>
      <c r="Y88" s="129">
        <f>W88/X88</f>
        <v>0.7946686572152728</v>
      </c>
    </row>
    <row r="89" spans="17:25" ht="15.6" x14ac:dyDescent="0.3">
      <c r="Q89" s="128"/>
      <c r="R89" s="131">
        <v>4</v>
      </c>
      <c r="S89" s="131">
        <f t="shared" si="5"/>
        <v>486.30168562316919</v>
      </c>
      <c r="T89" s="131">
        <f t="shared" si="5"/>
        <v>872.63156689319919</v>
      </c>
      <c r="U89" s="131">
        <f t="shared" si="5"/>
        <v>0</v>
      </c>
      <c r="V89" s="131">
        <f t="shared" si="5"/>
        <v>46.319618544941228</v>
      </c>
      <c r="W89" s="165">
        <f>W78</f>
        <v>1108</v>
      </c>
      <c r="X89" s="165">
        <f>SUM(S89:V89)</f>
        <v>1405.2528710613096</v>
      </c>
      <c r="Y89" s="129">
        <f>W89/X89</f>
        <v>0.78847019124977058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2050.0000000000005</v>
      </c>
      <c r="U91" s="165">
        <f>SUM(U86:U89)</f>
        <v>1054</v>
      </c>
      <c r="V91" s="165">
        <f>SUM(V86:V89)</f>
        <v>1107.9999999999998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0.99999999999999978</v>
      </c>
      <c r="U92" s="120">
        <f>U90/U91</f>
        <v>1</v>
      </c>
      <c r="V92" s="120">
        <f>V90/V91</f>
        <v>1.0000000000000002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1219.4734326244291</v>
      </c>
      <c r="T97" s="131">
        <f t="shared" si="6"/>
        <v>0</v>
      </c>
      <c r="U97" s="131">
        <f t="shared" si="6"/>
        <v>491.69276110702486</v>
      </c>
      <c r="V97" s="131">
        <f t="shared" si="6"/>
        <v>338.83380626854586</v>
      </c>
      <c r="W97" s="165">
        <f>W86</f>
        <v>2050</v>
      </c>
      <c r="X97" s="165">
        <f>SUM(S97:V97)</f>
        <v>2049.9999999999995</v>
      </c>
      <c r="Y97" s="129">
        <f>W97/X97</f>
        <v>1.0000000000000002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444.85363994529257</v>
      </c>
      <c r="U98" s="131">
        <f t="shared" si="6"/>
        <v>677.7720957426767</v>
      </c>
      <c r="V98" s="131">
        <f t="shared" si="6"/>
        <v>927.37426431203085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361.0486915086318</v>
      </c>
      <c r="T99" s="131">
        <f t="shared" si="6"/>
        <v>648.40882064703817</v>
      </c>
      <c r="U99" s="131">
        <f t="shared" si="6"/>
        <v>44.542487844329891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383.43438306838601</v>
      </c>
      <c r="T100" s="131">
        <f t="shared" si="6"/>
        <v>688.04397843886773</v>
      </c>
      <c r="U100" s="131">
        <f t="shared" si="6"/>
        <v>0</v>
      </c>
      <c r="V100" s="131">
        <f t="shared" si="6"/>
        <v>36.521638492746227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1963.956507201447</v>
      </c>
      <c r="T102" s="165">
        <f>SUM(T97:T100)</f>
        <v>1781.3064390311984</v>
      </c>
      <c r="U102" s="165">
        <f>SUM(U97:U100)</f>
        <v>1214.0073446940314</v>
      </c>
      <c r="V102" s="165">
        <f>SUM(V97:V100)</f>
        <v>1302.729709073323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1.0438113025838649</v>
      </c>
      <c r="T103" s="120">
        <f>T101/T102</f>
        <v>1.1508407285132458</v>
      </c>
      <c r="U103" s="120">
        <f>U101/U102</f>
        <v>0.86819903076092309</v>
      </c>
      <c r="V103" s="120">
        <f>V101/V102</f>
        <v>0.85052178689327584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1272.9001521741222</v>
      </c>
      <c r="T108" s="131">
        <f t="shared" ref="T108:V108" si="7">T97*T$103</f>
        <v>0</v>
      </c>
      <c r="U108" s="131">
        <f t="shared" si="7"/>
        <v>426.88717862528108</v>
      </c>
      <c r="V108" s="131">
        <f t="shared" si="7"/>
        <v>288.18553436737369</v>
      </c>
      <c r="W108" s="165">
        <f>W97</f>
        <v>2050</v>
      </c>
      <c r="X108" s="165">
        <f>SUM(S108:V108)</f>
        <v>1987.972865166777</v>
      </c>
      <c r="Y108" s="129">
        <f>W108/X108</f>
        <v>1.0312011979238054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511.95568707640967</v>
      </c>
      <c r="U109" s="131">
        <f t="shared" si="8"/>
        <v>588.44107660059149</v>
      </c>
      <c r="V109" s="131">
        <f t="shared" si="8"/>
        <v>788.75201640150556</v>
      </c>
      <c r="W109" s="165">
        <f>W98</f>
        <v>2050</v>
      </c>
      <c r="X109" s="165">
        <f>SUM(S109:V109)</f>
        <v>1889.1487800785067</v>
      </c>
      <c r="Y109" s="129">
        <f>W109/X109</f>
        <v>1.0851448131654347</v>
      </c>
    </row>
    <row r="110" spans="17:25" ht="15.6" x14ac:dyDescent="0.3">
      <c r="Q110" s="70"/>
      <c r="R110" s="131">
        <v>3</v>
      </c>
      <c r="S110" s="131">
        <f t="shared" ref="S110:V110" si="9">S99*S$103</f>
        <v>376.86670497982499</v>
      </c>
      <c r="T110" s="131">
        <f t="shared" si="9"/>
        <v>746.21527952785198</v>
      </c>
      <c r="U110" s="131">
        <f t="shared" si="9"/>
        <v>38.671744774127411</v>
      </c>
      <c r="V110" s="131">
        <f t="shared" si="9"/>
        <v>0</v>
      </c>
      <c r="W110" s="165">
        <f>W99</f>
        <v>1054</v>
      </c>
      <c r="X110" s="165">
        <f>SUM(S110:V110)</f>
        <v>1161.7537292818042</v>
      </c>
      <c r="Y110" s="129">
        <f>W110/X110</f>
        <v>0.90724907821176737</v>
      </c>
    </row>
    <row r="111" spans="17:25" ht="15.6" x14ac:dyDescent="0.3">
      <c r="Q111" s="70"/>
      <c r="R111" s="131">
        <v>4</v>
      </c>
      <c r="S111" s="131">
        <f t="shared" ref="S111:V111" si="10">S100*S$103</f>
        <v>400.23314284605266</v>
      </c>
      <c r="T111" s="131">
        <f t="shared" si="10"/>
        <v>791.82903339573852</v>
      </c>
      <c r="U111" s="131">
        <f t="shared" si="10"/>
        <v>0</v>
      </c>
      <c r="V111" s="131">
        <f t="shared" si="10"/>
        <v>31.062449231120766</v>
      </c>
      <c r="W111" s="165">
        <f>W100</f>
        <v>1108</v>
      </c>
      <c r="X111" s="165">
        <f>SUM(S111:V111)</f>
        <v>1223.1246254729119</v>
      </c>
      <c r="Y111" s="129">
        <f>W111/X111</f>
        <v>0.905876618722806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14.502597082930995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2.2062988892806992E-11</v>
      </c>
      <c r="H7" s="132">
        <f>'Trip Length Frequency'!V44</f>
        <v>1.4786566453168165E-11</v>
      </c>
      <c r="I7" s="120">
        <f>SUMPRODUCT(E18:H18,E7:H7)</f>
        <v>5.1626115846861385E-8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2.2062988892806992E-11</v>
      </c>
      <c r="R7" s="132">
        <f t="shared" si="0"/>
        <v>1.4786566453168165E-11</v>
      </c>
      <c r="S7" s="120">
        <f>SUMPRODUCT(O18:R18,O7:R7)</f>
        <v>7.6028134287154314E-8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2.2062988892806992E-11</v>
      </c>
      <c r="AB7" s="132">
        <f t="shared" si="1"/>
        <v>1.4786566453168165E-11</v>
      </c>
      <c r="AC7" s="120">
        <f>SUMPRODUCT(Y18:AB18,Y7:AB7)</f>
        <v>7.6028134287154314E-8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2.2062988892806992E-11</v>
      </c>
      <c r="AL7" s="132">
        <f t="shared" si="2"/>
        <v>1.4786566453168165E-11</v>
      </c>
      <c r="AM7" s="120">
        <f>SUMPRODUCT(AI18:AL18,AI7:AL7)</f>
        <v>8.6131911555746563E-8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2.2062988892806992E-11</v>
      </c>
      <c r="AV7" s="132">
        <f t="shared" si="3"/>
        <v>1.4786566453168165E-11</v>
      </c>
      <c r="AW7" s="120">
        <f>SUMPRODUCT(AS18:AV18,AS7:AV7)</f>
        <v>9.1762556915008192E-8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2.2062988892806992E-11</v>
      </c>
      <c r="BF7" s="132">
        <f t="shared" si="4"/>
        <v>1.4786566453168165E-11</v>
      </c>
      <c r="BG7" s="120">
        <f>SUMPRODUCT(BC18:BF18,BC7:BF7)</f>
        <v>9.7818300982566E-8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2.2062988892806992E-11</v>
      </c>
      <c r="BP7" s="132">
        <f t="shared" si="5"/>
        <v>1.4786566453168165E-11</v>
      </c>
      <c r="BQ7" s="120">
        <f>SUMPRODUCT(BM18:BP18,BM7:BP7)</f>
        <v>1.1064580812964696E-7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2.7540445947941377E-11</v>
      </c>
      <c r="H8" s="132">
        <f>'Trip Length Frequency'!V45</f>
        <v>3.6648178682801167E-11</v>
      </c>
      <c r="I8" s="120">
        <f>SUMPRODUCT(E18:H18,E8:H8)</f>
        <v>8.162202193340639E-8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2.7540445947941377E-11</v>
      </c>
      <c r="R8" s="132">
        <f t="shared" si="0"/>
        <v>3.6648178682801167E-11</v>
      </c>
      <c r="S8" s="120">
        <f>SUMPRODUCT(O18:R18,O8:R8)</f>
        <v>1.2683087565966045E-7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2.7540445947941377E-11</v>
      </c>
      <c r="AB8" s="132">
        <f t="shared" si="1"/>
        <v>3.6648178682801167E-11</v>
      </c>
      <c r="AC8" s="120">
        <f>SUMPRODUCT(Y18:AB18,Y8:AB8)</f>
        <v>1.2683087565966045E-7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2.7540445947941377E-11</v>
      </c>
      <c r="AL8" s="132">
        <f t="shared" si="2"/>
        <v>3.6648178682801167E-11</v>
      </c>
      <c r="AM8" s="120">
        <f>SUMPRODUCT(AI18:AL18,AI8:AL8)</f>
        <v>1.4373836277335196E-7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2.7540445947941377E-11</v>
      </c>
      <c r="AV8" s="132">
        <f t="shared" si="3"/>
        <v>3.6648178682801167E-11</v>
      </c>
      <c r="AW8" s="120">
        <f>SUMPRODUCT(AS18:AV18,AS8:AV8)</f>
        <v>1.5316104132058677E-7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2.7540445947941377E-11</v>
      </c>
      <c r="BF8" s="132">
        <f t="shared" si="4"/>
        <v>3.6648178682801167E-11</v>
      </c>
      <c r="BG8" s="120">
        <f>SUMPRODUCT(BC18:BF18,BC8:BF8)</f>
        <v>1.6329542618322833E-7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2.7540445947941377E-11</v>
      </c>
      <c r="BP8" s="132">
        <f t="shared" si="5"/>
        <v>3.6648178682801167E-11</v>
      </c>
      <c r="BQ8" s="120">
        <f>SUMPRODUCT(BM18:BP18,BM8:BP8)</f>
        <v>1.8473830258659433E-7</v>
      </c>
      <c r="BS8" s="129"/>
    </row>
    <row r="9" spans="2:71" x14ac:dyDescent="0.3">
      <c r="C9" s="128"/>
      <c r="D9" s="4" t="s">
        <v>13</v>
      </c>
      <c r="E9" s="132">
        <f>'Trip Length Frequency'!S46</f>
        <v>5.0658157094036742E-12</v>
      </c>
      <c r="F9" s="132">
        <f>'Trip Length Frequency'!T46</f>
        <v>2.7540445947941471E-11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7.3006530670540003E-8</v>
      </c>
      <c r="K9" s="129"/>
      <c r="M9" s="128"/>
      <c r="N9" s="4" t="s">
        <v>13</v>
      </c>
      <c r="O9" s="132">
        <f t="shared" si="0"/>
        <v>5.0658157094036742E-12</v>
      </c>
      <c r="P9" s="132">
        <f t="shared" si="0"/>
        <v>2.7540445947941471E-11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6.3617259683130967E-8</v>
      </c>
      <c r="U9" s="129"/>
      <c r="W9" s="128"/>
      <c r="X9" s="4" t="s">
        <v>13</v>
      </c>
      <c r="Y9" s="132">
        <f t="shared" si="1"/>
        <v>5.0658157094036742E-12</v>
      </c>
      <c r="Z9" s="132">
        <f t="shared" si="1"/>
        <v>2.7540445947941471E-11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6.3617259683130967E-8</v>
      </c>
      <c r="AE9" s="129"/>
      <c r="AG9" s="128"/>
      <c r="AH9" s="4" t="s">
        <v>13</v>
      </c>
      <c r="AI9" s="132">
        <f t="shared" si="2"/>
        <v>5.0658157094036742E-12</v>
      </c>
      <c r="AJ9" s="132">
        <f t="shared" si="2"/>
        <v>2.7540445947941471E-11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7.2140987239295863E-8</v>
      </c>
      <c r="AO9" s="129"/>
      <c r="AQ9" s="128"/>
      <c r="AR9" s="4" t="s">
        <v>13</v>
      </c>
      <c r="AS9" s="132">
        <f t="shared" si="3"/>
        <v>5.0658157094036742E-12</v>
      </c>
      <c r="AT9" s="132">
        <f t="shared" si="3"/>
        <v>2.7540445947941471E-11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7.6898339576182506E-8</v>
      </c>
      <c r="AY9" s="129"/>
      <c r="BA9" s="128"/>
      <c r="BB9" s="4" t="s">
        <v>13</v>
      </c>
      <c r="BC9" s="132">
        <f t="shared" si="4"/>
        <v>5.0658157094036742E-12</v>
      </c>
      <c r="BD9" s="132">
        <f t="shared" si="4"/>
        <v>2.7540445947941471E-11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8.2020137091682115E-8</v>
      </c>
      <c r="BI9" s="129"/>
      <c r="BK9" s="128"/>
      <c r="BL9" s="4" t="s">
        <v>13</v>
      </c>
      <c r="BM9" s="132">
        <f t="shared" si="5"/>
        <v>5.0658157094036742E-12</v>
      </c>
      <c r="BN9" s="132">
        <f t="shared" si="5"/>
        <v>2.7540445947941471E-11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9.2832267138237083E-8</v>
      </c>
      <c r="BS9" s="129"/>
    </row>
    <row r="10" spans="2:71" x14ac:dyDescent="0.3">
      <c r="C10" s="128"/>
      <c r="D10" s="4" t="s">
        <v>14</v>
      </c>
      <c r="E10" s="132">
        <f>'Trip Length Frequency'!S47</f>
        <v>6.7466597593432717E-12</v>
      </c>
      <c r="F10" s="132">
        <f>'Trip Length Frequency'!T47</f>
        <v>3.6648178682801296E-11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9.5438900072491773E-8</v>
      </c>
      <c r="K10" s="129"/>
      <c r="M10" s="128"/>
      <c r="N10" s="4" t="s">
        <v>14</v>
      </c>
      <c r="O10" s="132">
        <f t="shared" si="0"/>
        <v>6.7466597593432717E-12</v>
      </c>
      <c r="P10" s="132">
        <f t="shared" si="0"/>
        <v>3.6648178682801296E-11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8.0001703777404138E-8</v>
      </c>
      <c r="U10" s="129"/>
      <c r="W10" s="128"/>
      <c r="X10" s="4" t="s">
        <v>14</v>
      </c>
      <c r="Y10" s="132">
        <f t="shared" si="1"/>
        <v>6.7466597593432717E-12</v>
      </c>
      <c r="Z10" s="132">
        <f t="shared" si="1"/>
        <v>3.6648178682801296E-11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8.0001703777404138E-8</v>
      </c>
      <c r="AE10" s="129"/>
      <c r="AG10" s="128"/>
      <c r="AH10" s="4" t="s">
        <v>14</v>
      </c>
      <c r="AI10" s="132">
        <f t="shared" si="2"/>
        <v>6.7466597593432717E-12</v>
      </c>
      <c r="AJ10" s="132">
        <f t="shared" si="2"/>
        <v>3.6648178682801296E-11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9.0738832406946897E-8</v>
      </c>
      <c r="AO10" s="129"/>
      <c r="AQ10" s="128"/>
      <c r="AR10" s="4" t="s">
        <v>14</v>
      </c>
      <c r="AS10" s="132">
        <f t="shared" si="3"/>
        <v>6.7466597593432717E-12</v>
      </c>
      <c r="AT10" s="132">
        <f t="shared" si="3"/>
        <v>3.6648178682801296E-11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9.6733199340335447E-8</v>
      </c>
      <c r="AY10" s="129"/>
      <c r="BA10" s="128"/>
      <c r="BB10" s="4" t="s">
        <v>14</v>
      </c>
      <c r="BC10" s="132">
        <f t="shared" si="4"/>
        <v>6.7466597593432717E-12</v>
      </c>
      <c r="BD10" s="132">
        <f t="shared" si="4"/>
        <v>3.6648178682801296E-11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1.031879567103117E-7</v>
      </c>
      <c r="BI10" s="129"/>
      <c r="BK10" s="128"/>
      <c r="BL10" s="4" t="s">
        <v>14</v>
      </c>
      <c r="BM10" s="132">
        <f t="shared" si="5"/>
        <v>6.7466597593432717E-12</v>
      </c>
      <c r="BN10" s="132">
        <f t="shared" si="5"/>
        <v>3.6648178682801296E-11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1.1680452604965951E-7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476.03485058901043</v>
      </c>
      <c r="F14" s="139">
        <f t="shared" si="6"/>
        <v>0</v>
      </c>
      <c r="G14" s="139">
        <f t="shared" si="6"/>
        <v>923.39892937318984</v>
      </c>
      <c r="H14" s="139">
        <f t="shared" si="6"/>
        <v>650.56622003779989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223.37096840624014</v>
      </c>
      <c r="P14" s="139">
        <f t="shared" si="7"/>
        <v>0</v>
      </c>
      <c r="Q14" s="139">
        <f t="shared" si="7"/>
        <v>1217.0103622570887</v>
      </c>
      <c r="R14" s="139">
        <f t="shared" si="7"/>
        <v>746.36522048795109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238.40651166865982</v>
      </c>
      <c r="Z14" s="139">
        <f t="shared" ref="Z14:AB14" si="8">$AC14*(Z$18*Z7*1)/$AC7</f>
        <v>0</v>
      </c>
      <c r="AA14" s="139">
        <f t="shared" si="8"/>
        <v>1298.9297454387499</v>
      </c>
      <c r="AB14" s="139">
        <f t="shared" si="8"/>
        <v>796.60454497260275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254.37117314451399</v>
      </c>
      <c r="AJ14" s="139">
        <f t="shared" ref="AJ14:AL14" si="9">$AM14*(AJ$18*AJ7*1)/$AM7</f>
        <v>0</v>
      </c>
      <c r="AK14" s="139">
        <f t="shared" si="9"/>
        <v>1386.7201296840035</v>
      </c>
      <c r="AL14" s="139">
        <f t="shared" si="9"/>
        <v>851.29273713374948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271.71378824473146</v>
      </c>
      <c r="AT14" s="139">
        <f t="shared" ref="AT14:AV14" si="10">$AW14*(AT$18*AT7*1)/$AW7</f>
        <v>0</v>
      </c>
      <c r="AU14" s="139">
        <f t="shared" si="10"/>
        <v>1481.3545843346699</v>
      </c>
      <c r="AV14" s="139">
        <f t="shared" si="10"/>
        <v>909.87079221650504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290.41431130540354</v>
      </c>
      <c r="BD14" s="139">
        <f t="shared" ref="BD14:BF14" si="11">$BG14*(BD$18*BD7*1)/$BG7</f>
        <v>0</v>
      </c>
      <c r="BE14" s="139">
        <f t="shared" si="11"/>
        <v>1583.1754260125281</v>
      </c>
      <c r="BF14" s="139">
        <f t="shared" si="11"/>
        <v>972.9456977582231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310.57956799073753</v>
      </c>
      <c r="BN14" s="139">
        <f t="shared" ref="BN14:BP14" si="12">$BQ14*(BN$18*BN7*1)/$BQ7</f>
        <v>0</v>
      </c>
      <c r="BO14" s="139">
        <f t="shared" si="12"/>
        <v>1692.7305796435812</v>
      </c>
      <c r="BP14" s="139">
        <f t="shared" si="12"/>
        <v>1040.8634317849951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301.09313346467303</v>
      </c>
      <c r="G15" s="139">
        <f t="shared" si="6"/>
        <v>729.05130441717176</v>
      </c>
      <c r="H15" s="139">
        <f t="shared" si="6"/>
        <v>1019.8555621181553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167.2160039186536</v>
      </c>
      <c r="Q15" s="139">
        <f t="shared" si="7"/>
        <v>910.64737535075642</v>
      </c>
      <c r="R15" s="139">
        <f t="shared" si="7"/>
        <v>1108.8831718818703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178.47164505692078</v>
      </c>
      <c r="AA15" s="139">
        <f t="shared" si="13"/>
        <v>971.94485777019815</v>
      </c>
      <c r="AB15" s="139">
        <f t="shared" si="13"/>
        <v>1183.5242992528936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190.8106910121225</v>
      </c>
      <c r="AK15" s="139">
        <f t="shared" si="14"/>
        <v>1037.258097136425</v>
      </c>
      <c r="AL15" s="139">
        <f t="shared" si="14"/>
        <v>1264.3152518137197</v>
      </c>
      <c r="AM15" s="120">
        <v>2492.3840399622668</v>
      </c>
      <c r="AN15" s="165">
        <f>SUM(AI15:AL15)</f>
        <v>2492.3840399622673</v>
      </c>
      <c r="AO15" s="129">
        <f>AM15/AN15</f>
        <v>0.99999999999999978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204.00152837976836</v>
      </c>
      <c r="AU15" s="139">
        <f t="shared" si="15"/>
        <v>1107.854800284387</v>
      </c>
      <c r="AV15" s="139">
        <f t="shared" si="15"/>
        <v>1351.0828361317504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218.21876790547429</v>
      </c>
      <c r="BE15" s="139">
        <f t="shared" si="16"/>
        <v>1183.8093253483069</v>
      </c>
      <c r="BF15" s="139">
        <f t="shared" si="16"/>
        <v>1444.507341822374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233.54265914866357</v>
      </c>
      <c r="BO15" s="139">
        <f t="shared" si="17"/>
        <v>1265.5300969645184</v>
      </c>
      <c r="BP15" s="139">
        <f t="shared" si="17"/>
        <v>1545.1008233061314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149.92779279847895</v>
      </c>
      <c r="F16" s="139">
        <f t="shared" si="6"/>
        <v>815.08655476666263</v>
      </c>
      <c r="G16" s="139">
        <f t="shared" si="6"/>
        <v>88.985652434858537</v>
      </c>
      <c r="H16" s="139">
        <f t="shared" si="6"/>
        <v>0</v>
      </c>
      <c r="I16" s="120">
        <v>1054</v>
      </c>
      <c r="J16" s="165">
        <f>SUM(E16:H16)</f>
        <v>1054.0000000000002</v>
      </c>
      <c r="K16" s="129">
        <f>I16/J16</f>
        <v>0.99999999999999978</v>
      </c>
      <c r="M16" s="128"/>
      <c r="N16" s="4" t="s">
        <v>13</v>
      </c>
      <c r="O16" s="139">
        <f t="shared" si="7"/>
        <v>117.69696729207899</v>
      </c>
      <c r="P16" s="139">
        <f t="shared" si="7"/>
        <v>799.07699108365568</v>
      </c>
      <c r="Q16" s="139">
        <f t="shared" si="7"/>
        <v>196.20950629317716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124.39946128260928</v>
      </c>
      <c r="Z16" s="139">
        <f t="shared" si="18"/>
        <v>844.58206104368389</v>
      </c>
      <c r="AA16" s="139">
        <f t="shared" si="18"/>
        <v>207.38305704025268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131.36208214446106</v>
      </c>
      <c r="AJ16" s="139">
        <f t="shared" si="19"/>
        <v>893.99486617199591</v>
      </c>
      <c r="AK16" s="139">
        <f t="shared" si="19"/>
        <v>219.11805991952991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138.98088728805592</v>
      </c>
      <c r="AT16" s="139">
        <f t="shared" si="20"/>
        <v>946.85005667390078</v>
      </c>
      <c r="AU16" s="139">
        <f t="shared" si="20"/>
        <v>231.84068531203508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147.17723951787249</v>
      </c>
      <c r="BD16" s="139">
        <f t="shared" si="21"/>
        <v>1003.6683411591449</v>
      </c>
      <c r="BE16" s="139">
        <f t="shared" si="21"/>
        <v>245.49288093489233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155.99504971347167</v>
      </c>
      <c r="BN16" s="139">
        <f t="shared" si="22"/>
        <v>1064.7501791056145</v>
      </c>
      <c r="BO16" s="139">
        <f t="shared" si="22"/>
        <v>260.14351183660352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160.56726309432005</v>
      </c>
      <c r="F17" s="139">
        <f t="shared" si="6"/>
        <v>872.20905728048922</v>
      </c>
      <c r="G17" s="139">
        <f t="shared" si="6"/>
        <v>0</v>
      </c>
      <c r="H17" s="139">
        <f t="shared" si="6"/>
        <v>75.223679625190769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131.33816334142412</v>
      </c>
      <c r="P17" s="139">
        <f t="shared" si="7"/>
        <v>890.95608322566909</v>
      </c>
      <c r="Q17" s="139">
        <f t="shared" si="7"/>
        <v>0</v>
      </c>
      <c r="R17" s="139">
        <f t="shared" si="7"/>
        <v>150.43899153863734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139.13912538161165</v>
      </c>
      <c r="Z17" s="139">
        <f t="shared" si="23"/>
        <v>943.87531407138817</v>
      </c>
      <c r="AA17" s="139">
        <f t="shared" si="23"/>
        <v>0</v>
      </c>
      <c r="AB17" s="139">
        <f t="shared" si="23"/>
        <v>159.37446644174079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147.2350258273618</v>
      </c>
      <c r="AJ17" s="139">
        <f t="shared" si="24"/>
        <v>1001.1937819299228</v>
      </c>
      <c r="AK17" s="139">
        <f t="shared" si="24"/>
        <v>0</v>
      </c>
      <c r="AL17" s="139">
        <f t="shared" si="24"/>
        <v>168.91451875510026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156.11204632038505</v>
      </c>
      <c r="AT17" s="139">
        <f t="shared" si="25"/>
        <v>1062.6850027287521</v>
      </c>
      <c r="AU17" s="139">
        <f t="shared" si="25"/>
        <v>0</v>
      </c>
      <c r="AV17" s="139">
        <f t="shared" si="25"/>
        <v>179.20464857468221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165.67191906804999</v>
      </c>
      <c r="BD17" s="139">
        <f t="shared" si="26"/>
        <v>1128.8610303099726</v>
      </c>
      <c r="BE17" s="139">
        <f t="shared" si="26"/>
        <v>0</v>
      </c>
      <c r="BF17" s="139">
        <f t="shared" si="26"/>
        <v>190.26736290115977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175.96714813253345</v>
      </c>
      <c r="BN17" s="139">
        <f t="shared" si="27"/>
        <v>1200.0808512170645</v>
      </c>
      <c r="BO17" s="139">
        <f t="shared" si="27"/>
        <v>0</v>
      </c>
      <c r="BP17" s="139">
        <f t="shared" si="27"/>
        <v>202.16095152207421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786.52990648180946</v>
      </c>
      <c r="F19" s="165">
        <f>SUM(F14:F17)</f>
        <v>1988.3887455118247</v>
      </c>
      <c r="G19" s="165">
        <f>SUM(G14:G17)</f>
        <v>1741.4358862252202</v>
      </c>
      <c r="H19" s="165">
        <f>SUM(H14:H17)</f>
        <v>1745.6454617811457</v>
      </c>
      <c r="K19" s="129"/>
      <c r="M19" s="128"/>
      <c r="N19" s="120" t="s">
        <v>195</v>
      </c>
      <c r="O19" s="165">
        <f>SUM(O14:O17)</f>
        <v>472.40609903974325</v>
      </c>
      <c r="P19" s="165">
        <f>SUM(P14:P17)</f>
        <v>1857.2490782279783</v>
      </c>
      <c r="Q19" s="165">
        <f>SUM(Q14:Q17)</f>
        <v>2323.867243901022</v>
      </c>
      <c r="R19" s="165">
        <f>SUM(R14:R17)</f>
        <v>2005.6873839084587</v>
      </c>
      <c r="U19" s="129"/>
      <c r="W19" s="128"/>
      <c r="X19" s="120" t="s">
        <v>195</v>
      </c>
      <c r="Y19" s="165">
        <f>SUM(Y14:Y17)</f>
        <v>501.94509833288078</v>
      </c>
      <c r="Z19" s="165">
        <f>SUM(Z14:Z17)</f>
        <v>1966.9290201719928</v>
      </c>
      <c r="AA19" s="165">
        <f>SUM(AA14:AA17)</f>
        <v>2478.2576602492009</v>
      </c>
      <c r="AB19" s="165">
        <f>SUM(AB14:AB17)</f>
        <v>2139.5033106672372</v>
      </c>
      <c r="AE19" s="129"/>
      <c r="AG19" s="128"/>
      <c r="AH19" s="120" t="s">
        <v>195</v>
      </c>
      <c r="AI19" s="165">
        <f>SUM(AI14:AI17)</f>
        <v>532.96828111633681</v>
      </c>
      <c r="AJ19" s="165">
        <f>SUM(AJ14:AJ17)</f>
        <v>2085.9993391140415</v>
      </c>
      <c r="AK19" s="165">
        <f>SUM(AK14:AK17)</f>
        <v>2643.0962867399585</v>
      </c>
      <c r="AL19" s="165">
        <f>SUM(AL14:AL17)</f>
        <v>2284.5225077025693</v>
      </c>
      <c r="AO19" s="129"/>
      <c r="AQ19" s="128"/>
      <c r="AR19" s="120" t="s">
        <v>195</v>
      </c>
      <c r="AS19" s="165">
        <f>SUM(AS14:AS17)</f>
        <v>566.80672185317246</v>
      </c>
      <c r="AT19" s="165">
        <f>SUM(AT14:AT17)</f>
        <v>2213.5365877824215</v>
      </c>
      <c r="AU19" s="165">
        <f>SUM(AU14:AU17)</f>
        <v>2821.0500699310919</v>
      </c>
      <c r="AV19" s="165">
        <f>SUM(AV14:AV17)</f>
        <v>2440.1582769229376</v>
      </c>
      <c r="AY19" s="129"/>
      <c r="BA19" s="128"/>
      <c r="BB19" s="120" t="s">
        <v>195</v>
      </c>
      <c r="BC19" s="165">
        <f>SUM(BC14:BC17)</f>
        <v>603.26346989132605</v>
      </c>
      <c r="BD19" s="165">
        <f>SUM(BD14:BD17)</f>
        <v>2350.748139374592</v>
      </c>
      <c r="BE19" s="165">
        <f>SUM(BE14:BE17)</f>
        <v>3012.4776322957268</v>
      </c>
      <c r="BF19" s="165">
        <f>SUM(BF14:BF17)</f>
        <v>2607.7204024817565</v>
      </c>
      <c r="BI19" s="129"/>
      <c r="BK19" s="128"/>
      <c r="BL19" s="120" t="s">
        <v>195</v>
      </c>
      <c r="BM19" s="165">
        <f>SUM(BM14:BM17)</f>
        <v>642.54176583674268</v>
      </c>
      <c r="BN19" s="165">
        <f>SUM(BN14:BN17)</f>
        <v>2498.3736894713429</v>
      </c>
      <c r="BO19" s="165">
        <f>SUM(BO14:BO17)</f>
        <v>3218.4041884447033</v>
      </c>
      <c r="BP19" s="165">
        <f>SUM(BP14:BP17)</f>
        <v>2788.125206613201</v>
      </c>
      <c r="BS19" s="129"/>
    </row>
    <row r="20" spans="3:71" x14ac:dyDescent="0.3">
      <c r="C20" s="128"/>
      <c r="D20" s="120" t="s">
        <v>194</v>
      </c>
      <c r="E20" s="120">
        <f>E18/E19</f>
        <v>2.6063853174633373</v>
      </c>
      <c r="F20" s="120">
        <f>F18/F19</f>
        <v>1.0309855176092924</v>
      </c>
      <c r="G20" s="120">
        <f>G18/G19</f>
        <v>0.60524766276907083</v>
      </c>
      <c r="H20" s="120">
        <f>H18/H19</f>
        <v>0.6347222412903174</v>
      </c>
      <c r="K20" s="129"/>
      <c r="M20" s="128"/>
      <c r="N20" s="120" t="s">
        <v>194</v>
      </c>
      <c r="O20" s="120">
        <f>O18/O19</f>
        <v>2.8111669338338308</v>
      </c>
      <c r="P20" s="120">
        <f>P18/P19</f>
        <v>0.89296359086450239</v>
      </c>
      <c r="Q20" s="120">
        <f>Q18/Q19</f>
        <v>0.82526703592347694</v>
      </c>
      <c r="R20" s="120">
        <f>R18/R19</f>
        <v>0.87497711553499258</v>
      </c>
      <c r="U20" s="129"/>
      <c r="W20" s="128"/>
      <c r="X20" s="120" t="s">
        <v>194</v>
      </c>
      <c r="Y20" s="120">
        <f>Y18/Y19</f>
        <v>2.6457323905995045</v>
      </c>
      <c r="Z20" s="120">
        <f>Z18/Z19</f>
        <v>0.84317013426301646</v>
      </c>
      <c r="AA20" s="120">
        <f>AA18/AA19</f>
        <v>0.77385457654996648</v>
      </c>
      <c r="AB20" s="120">
        <f>AB18/AB19</f>
        <v>0.820251388762678</v>
      </c>
      <c r="AE20" s="129"/>
      <c r="AG20" s="128"/>
      <c r="AH20" s="120" t="s">
        <v>194</v>
      </c>
      <c r="AI20" s="120">
        <f>AI18/AI19</f>
        <v>2.8204290268136782</v>
      </c>
      <c r="AJ20" s="120">
        <f>AJ18/AJ19</f>
        <v>0.9020815322801663</v>
      </c>
      <c r="AK20" s="120">
        <f>AK18/AK19</f>
        <v>0.82178954756159317</v>
      </c>
      <c r="AL20" s="120">
        <f>AL18/AL19</f>
        <v>0.8708939464278026</v>
      </c>
      <c r="AO20" s="129"/>
      <c r="AQ20" s="128"/>
      <c r="AR20" s="120" t="s">
        <v>194</v>
      </c>
      <c r="AS20" s="120">
        <f>AS18/AS19</f>
        <v>2.8247529361911514</v>
      </c>
      <c r="AT20" s="120">
        <f>AT18/AT19</f>
        <v>0.90642798095938615</v>
      </c>
      <c r="AU20" s="120">
        <f>AU18/AU19</f>
        <v>0.82014028821303175</v>
      </c>
      <c r="AV20" s="120">
        <f>AV18/AV19</f>
        <v>0.86895772592907439</v>
      </c>
      <c r="AY20" s="129"/>
      <c r="BA20" s="128"/>
      <c r="BB20" s="120" t="s">
        <v>194</v>
      </c>
      <c r="BC20" s="120">
        <f>BC18/BC19</f>
        <v>2.8288767672151045</v>
      </c>
      <c r="BD20" s="120">
        <f>BD18/BD19</f>
        <v>0.91063208113900007</v>
      </c>
      <c r="BE20" s="120">
        <f>BE18/BE19</f>
        <v>0.81854843705666003</v>
      </c>
      <c r="BF20" s="120">
        <f>BF18/BF19</f>
        <v>0.86708916317494267</v>
      </c>
      <c r="BI20" s="129"/>
      <c r="BK20" s="128"/>
      <c r="BL20" s="120" t="s">
        <v>194</v>
      </c>
      <c r="BM20" s="120">
        <f>BM18/BM19</f>
        <v>3.0042536233985304</v>
      </c>
      <c r="BN20" s="120">
        <f>BN18/BN19</f>
        <v>0.97005393469353829</v>
      </c>
      <c r="BO20" s="120">
        <f>BO18/BO19</f>
        <v>0.86645988667088103</v>
      </c>
      <c r="BP20" s="120">
        <f>BP18/BP19</f>
        <v>0.91765554137473748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1240.7302451760504</v>
      </c>
      <c r="F25" s="139">
        <f t="shared" si="28"/>
        <v>0</v>
      </c>
      <c r="G25" s="139">
        <f t="shared" si="28"/>
        <v>558.88504380658549</v>
      </c>
      <c r="H25" s="139">
        <f t="shared" si="28"/>
        <v>412.92884929016213</v>
      </c>
      <c r="I25" s="120">
        <f>I14</f>
        <v>2050</v>
      </c>
      <c r="J25" s="165">
        <f>SUM(E25:H25)</f>
        <v>2212.5441382727977</v>
      </c>
      <c r="K25" s="129">
        <f>I25/J25</f>
        <v>0.92653518840094806</v>
      </c>
      <c r="M25" s="128"/>
      <c r="N25" s="4" t="s">
        <v>11</v>
      </c>
      <c r="O25" s="139">
        <f t="shared" ref="O25:R28" si="29">O14*O$20</f>
        <v>627.93308036206361</v>
      </c>
      <c r="P25" s="139">
        <f t="shared" si="29"/>
        <v>0</v>
      </c>
      <c r="Q25" s="139">
        <f t="shared" si="29"/>
        <v>1004.3585343480645</v>
      </c>
      <c r="R25" s="139">
        <f t="shared" si="29"/>
        <v>653.0524877581862</v>
      </c>
      <c r="S25" s="120">
        <f>S14</f>
        <v>2186.7465511512801</v>
      </c>
      <c r="T25" s="165">
        <f>SUM(O25:R25)</f>
        <v>2285.3441024683143</v>
      </c>
      <c r="U25" s="129">
        <f>S25/T25</f>
        <v>0.95685658399951989</v>
      </c>
      <c r="W25" s="128"/>
      <c r="X25" s="4" t="s">
        <v>11</v>
      </c>
      <c r="Y25" s="139">
        <f>Y14*Y$20</f>
        <v>630.75983005161197</v>
      </c>
      <c r="Z25" s="139">
        <f t="shared" ref="Z25:AB25" si="30">Z14*Z$20</f>
        <v>0</v>
      </c>
      <c r="AA25" s="139">
        <f t="shared" si="30"/>
        <v>1005.1827281246595</v>
      </c>
      <c r="AB25" s="139">
        <f t="shared" si="30"/>
        <v>653.41598430843862</v>
      </c>
      <c r="AC25" s="120">
        <f>AC14</f>
        <v>2333.9408020800124</v>
      </c>
      <c r="AD25" s="165">
        <f>SUM(Y25:AB25)</f>
        <v>2289.3585424847101</v>
      </c>
      <c r="AE25" s="129">
        <f>AC25/AD25</f>
        <v>1.0194736904543209</v>
      </c>
      <c r="AG25" s="128"/>
      <c r="AH25" s="4" t="s">
        <v>11</v>
      </c>
      <c r="AI25" s="139">
        <f t="shared" ref="AI25:AL28" si="31">AI14*AI$20</f>
        <v>717.43584032143519</v>
      </c>
      <c r="AJ25" s="139">
        <f t="shared" si="31"/>
        <v>0</v>
      </c>
      <c r="AK25" s="139">
        <f t="shared" si="31"/>
        <v>1139.5921079675711</v>
      </c>
      <c r="AL25" s="139">
        <f t="shared" si="31"/>
        <v>741.38569140773711</v>
      </c>
      <c r="AM25" s="120">
        <f>AM14</f>
        <v>2492.3840399622668</v>
      </c>
      <c r="AN25" s="165">
        <f>SUM(AI25:AL25)</f>
        <v>2598.4136396967433</v>
      </c>
      <c r="AO25" s="129">
        <f>AM25/AN25</f>
        <v>0.95919448770025273</v>
      </c>
      <c r="AQ25" s="128"/>
      <c r="AR25" s="4" t="s">
        <v>11</v>
      </c>
      <c r="AS25" s="139">
        <f t="shared" ref="AS25:AV28" si="32">AS14*AS$20</f>
        <v>767.524321147926</v>
      </c>
      <c r="AT25" s="139">
        <f t="shared" si="32"/>
        <v>0</v>
      </c>
      <c r="AU25" s="139">
        <f t="shared" si="32"/>
        <v>1214.918575741932</v>
      </c>
      <c r="AV25" s="139">
        <f t="shared" si="32"/>
        <v>790.6392544937396</v>
      </c>
      <c r="AW25" s="120">
        <f>AW14</f>
        <v>2662.939164795906</v>
      </c>
      <c r="AX25" s="165">
        <f>SUM(AS25:AV25)</f>
        <v>2773.0821513835976</v>
      </c>
      <c r="AY25" s="129">
        <f>AW25/AX25</f>
        <v>0.96028138346614178</v>
      </c>
      <c r="BA25" s="128"/>
      <c r="BB25" s="4" t="s">
        <v>11</v>
      </c>
      <c r="BC25" s="139">
        <f t="shared" ref="BC25:BF28" si="33">BC14*BC$20</f>
        <v>821.54629811863094</v>
      </c>
      <c r="BD25" s="139">
        <f t="shared" si="33"/>
        <v>0</v>
      </c>
      <c r="BE25" s="139">
        <f t="shared" si="33"/>
        <v>1295.9057705490668</v>
      </c>
      <c r="BF25" s="139">
        <f t="shared" si="33"/>
        <v>843.63067088383832</v>
      </c>
      <c r="BG25" s="120">
        <f>BG14</f>
        <v>2846.535435076155</v>
      </c>
      <c r="BH25" s="165">
        <f>SUM(BC25:BF25)</f>
        <v>2961.0827395515362</v>
      </c>
      <c r="BI25" s="129">
        <f>BG25/BH25</f>
        <v>0.96131573665762216</v>
      </c>
      <c r="BK25" s="128"/>
      <c r="BL25" s="4" t="s">
        <v>11</v>
      </c>
      <c r="BM25" s="139">
        <f t="shared" ref="BM25:BP28" si="34">BM14*BM$20</f>
        <v>933.05979248972346</v>
      </c>
      <c r="BN25" s="139">
        <f t="shared" si="34"/>
        <v>0</v>
      </c>
      <c r="BO25" s="139">
        <f t="shared" si="34"/>
        <v>1466.6831462023122</v>
      </c>
      <c r="BP25" s="139">
        <f t="shared" si="34"/>
        <v>955.15409599182681</v>
      </c>
      <c r="BQ25" s="120">
        <f>BQ14</f>
        <v>3044.1735794193137</v>
      </c>
      <c r="BR25" s="165">
        <f>SUM(BM25:BP25)</f>
        <v>3354.8970346838623</v>
      </c>
      <c r="BS25" s="129">
        <f>BQ25/BR25</f>
        <v>0.90738211872012675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310.42266005367969</v>
      </c>
      <c r="G26" s="139">
        <f t="shared" si="28"/>
        <v>441.25659803723556</v>
      </c>
      <c r="H26" s="139">
        <f t="shared" si="28"/>
        <v>647.325008180032</v>
      </c>
      <c r="I26" s="120">
        <f>I15</f>
        <v>2050</v>
      </c>
      <c r="J26" s="165">
        <f>SUM(E26:H26)</f>
        <v>1399.0042662709473</v>
      </c>
      <c r="K26" s="129">
        <f>I26/J26</f>
        <v>1.4653279117327391</v>
      </c>
      <c r="M26" s="128"/>
      <c r="N26" s="4" t="s">
        <v>12</v>
      </c>
      <c r="O26" s="139">
        <f t="shared" si="29"/>
        <v>0</v>
      </c>
      <c r="P26" s="139">
        <f t="shared" si="29"/>
        <v>149.31780330921362</v>
      </c>
      <c r="Q26" s="139">
        <f t="shared" si="29"/>
        <v>751.52726022721265</v>
      </c>
      <c r="R26" s="139">
        <f t="shared" si="29"/>
        <v>970.2473991984923</v>
      </c>
      <c r="S26" s="120">
        <f>S15</f>
        <v>2186.7465511512801</v>
      </c>
      <c r="T26" s="165">
        <f>SUM(O26:R26)</f>
        <v>1871.0924627349186</v>
      </c>
      <c r="U26" s="129">
        <f>S26/T26</f>
        <v>1.1687004221881048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150.48196092478531</v>
      </c>
      <c r="AA26" s="139">
        <f t="shared" si="35"/>
        <v>752.14397633967405</v>
      </c>
      <c r="AB26" s="139">
        <f t="shared" si="35"/>
        <v>970.78745009656132</v>
      </c>
      <c r="AC26" s="120">
        <f>AC15</f>
        <v>2333.9408020800124</v>
      </c>
      <c r="AD26" s="165">
        <f>SUM(Y26:AB26)</f>
        <v>1873.4133873610208</v>
      </c>
      <c r="AE26" s="129">
        <f>AC26/AD26</f>
        <v>1.2458226346763286</v>
      </c>
      <c r="AG26" s="128"/>
      <c r="AH26" s="4" t="s">
        <v>12</v>
      </c>
      <c r="AI26" s="139">
        <f t="shared" si="31"/>
        <v>0</v>
      </c>
      <c r="AJ26" s="139">
        <f t="shared" si="31"/>
        <v>172.12680052365283</v>
      </c>
      <c r="AK26" s="139">
        <f t="shared" si="31"/>
        <v>852.40786235034182</v>
      </c>
      <c r="AL26" s="139">
        <f t="shared" si="31"/>
        <v>1101.0844991809113</v>
      </c>
      <c r="AM26" s="120">
        <f>AM15</f>
        <v>2492.3840399622668</v>
      </c>
      <c r="AN26" s="165">
        <f>SUM(AI26:AL26)</f>
        <v>2125.6191620549062</v>
      </c>
      <c r="AO26" s="129">
        <f>AM26/AN26</f>
        <v>1.1725449621713031</v>
      </c>
      <c r="AQ26" s="128"/>
      <c r="AR26" s="4" t="s">
        <v>12</v>
      </c>
      <c r="AS26" s="139">
        <f t="shared" si="32"/>
        <v>0</v>
      </c>
      <c r="AT26" s="139">
        <f t="shared" si="32"/>
        <v>184.91269348190235</v>
      </c>
      <c r="AU26" s="139">
        <f t="shared" si="32"/>
        <v>908.59635520342795</v>
      </c>
      <c r="AV26" s="139">
        <f t="shared" si="32"/>
        <v>1174.03386882685</v>
      </c>
      <c r="AW26" s="120">
        <f>AW15</f>
        <v>2662.939164795906</v>
      </c>
      <c r="AX26" s="165">
        <f>SUM(AS26:AV26)</f>
        <v>2267.5429175121803</v>
      </c>
      <c r="AY26" s="129">
        <f>AW26/AX26</f>
        <v>1.1743721118705581</v>
      </c>
      <c r="BA26" s="128"/>
      <c r="BB26" s="4" t="s">
        <v>12</v>
      </c>
      <c r="BC26" s="139">
        <f t="shared" si="33"/>
        <v>0</v>
      </c>
      <c r="BD26" s="139">
        <f t="shared" si="33"/>
        <v>198.71701076135048</v>
      </c>
      <c r="BE26" s="139">
        <f t="shared" si="33"/>
        <v>969.00527303695571</v>
      </c>
      <c r="BF26" s="139">
        <f t="shared" si="33"/>
        <v>1252.516662220823</v>
      </c>
      <c r="BG26" s="120">
        <f>BG15</f>
        <v>2846.535435076155</v>
      </c>
      <c r="BH26" s="165">
        <f>SUM(BC26:BF26)</f>
        <v>2420.2389460191293</v>
      </c>
      <c r="BI26" s="129">
        <f>BG26/BH26</f>
        <v>1.1761381824543435</v>
      </c>
      <c r="BK26" s="128"/>
      <c r="BL26" s="4" t="s">
        <v>12</v>
      </c>
      <c r="BM26" s="139">
        <f t="shared" si="34"/>
        <v>0</v>
      </c>
      <c r="BN26" s="139">
        <f t="shared" si="34"/>
        <v>226.54897542595296</v>
      </c>
      <c r="BO26" s="139">
        <f t="shared" si="34"/>
        <v>1096.5310643944656</v>
      </c>
      <c r="BP26" s="139">
        <f t="shared" si="34"/>
        <v>1417.8703324895405</v>
      </c>
      <c r="BQ26" s="120">
        <f>BQ15</f>
        <v>3044.1735794193137</v>
      </c>
      <c r="BR26" s="165">
        <f>SUM(BM26:BP26)</f>
        <v>2740.9503723099588</v>
      </c>
      <c r="BS26" s="129">
        <f>BQ26/BR26</f>
        <v>1.1106270329344967</v>
      </c>
    </row>
    <row r="27" spans="3:71" x14ac:dyDescent="0.3">
      <c r="C27" s="128"/>
      <c r="D27" s="4" t="s">
        <v>13</v>
      </c>
      <c r="E27" s="139">
        <f t="shared" si="28"/>
        <v>390.76959782964099</v>
      </c>
      <c r="F27" s="139">
        <f t="shared" si="28"/>
        <v>840.34243356248248</v>
      </c>
      <c r="G27" s="139">
        <f t="shared" si="28"/>
        <v>53.858358156179008</v>
      </c>
      <c r="H27" s="139">
        <f t="shared" si="28"/>
        <v>0</v>
      </c>
      <c r="I27" s="120">
        <f>I16</f>
        <v>1054</v>
      </c>
      <c r="J27" s="165">
        <f>SUM(E27:H27)</f>
        <v>1284.9703895483026</v>
      </c>
      <c r="K27" s="129">
        <f>I27/J27</f>
        <v>0.82025236423580616</v>
      </c>
      <c r="M27" s="128"/>
      <c r="N27" s="4" t="s">
        <v>13</v>
      </c>
      <c r="O27" s="139">
        <f t="shared" si="29"/>
        <v>330.86582266401439</v>
      </c>
      <c r="P27" s="139">
        <f t="shared" si="29"/>
        <v>713.54665933526314</v>
      </c>
      <c r="Q27" s="139">
        <f t="shared" si="29"/>
        <v>161.92523767857909</v>
      </c>
      <c r="R27" s="139">
        <f t="shared" si="29"/>
        <v>0</v>
      </c>
      <c r="S27" s="120">
        <f>S16</f>
        <v>1112.9834646689119</v>
      </c>
      <c r="T27" s="165">
        <f>SUM(O27:R27)</f>
        <v>1206.3377196778567</v>
      </c>
      <c r="U27" s="129">
        <f>S27/T27</f>
        <v>0.92261349911708446</v>
      </c>
      <c r="W27" s="128"/>
      <c r="X27" s="4" t="s">
        <v>13</v>
      </c>
      <c r="Y27" s="139">
        <f t="shared" ref="Y27:AB27" si="36">Y16*Y$20</f>
        <v>329.12768408852833</v>
      </c>
      <c r="Z27" s="139">
        <f t="shared" si="36"/>
        <v>712.12636980633806</v>
      </c>
      <c r="AA27" s="139">
        <f t="shared" si="36"/>
        <v>160.48432778952227</v>
      </c>
      <c r="AB27" s="139">
        <f t="shared" si="36"/>
        <v>0</v>
      </c>
      <c r="AC27" s="120">
        <f>AC16</f>
        <v>1176.364579366546</v>
      </c>
      <c r="AD27" s="165">
        <f>SUM(Y27:AB27)</f>
        <v>1201.7383816843887</v>
      </c>
      <c r="AE27" s="129">
        <f>AC27/AD27</f>
        <v>0.97888575192024896</v>
      </c>
      <c r="AG27" s="128"/>
      <c r="AH27" s="4" t="s">
        <v>13</v>
      </c>
      <c r="AI27" s="139">
        <f t="shared" si="31"/>
        <v>370.49742950292074</v>
      </c>
      <c r="AJ27" s="139">
        <f t="shared" si="31"/>
        <v>806.45625872703624</v>
      </c>
      <c r="AK27" s="139">
        <f t="shared" si="31"/>
        <v>180.06893132384454</v>
      </c>
      <c r="AL27" s="139">
        <f t="shared" si="31"/>
        <v>0</v>
      </c>
      <c r="AM27" s="120">
        <f>AM16</f>
        <v>1244.4750082359867</v>
      </c>
      <c r="AN27" s="165">
        <f>SUM(AI27:AL27)</f>
        <v>1357.0226195538014</v>
      </c>
      <c r="AO27" s="129">
        <f>AM27/AN27</f>
        <v>0.91706283322320659</v>
      </c>
      <c r="AQ27" s="128"/>
      <c r="AR27" s="4" t="s">
        <v>13</v>
      </c>
      <c r="AS27" s="139">
        <f t="shared" si="32"/>
        <v>392.58666944138747</v>
      </c>
      <c r="AT27" s="139">
        <f t="shared" si="32"/>
        <v>858.25138514220419</v>
      </c>
      <c r="AU27" s="139">
        <f t="shared" si="32"/>
        <v>190.14188647131925</v>
      </c>
      <c r="AV27" s="139">
        <f t="shared" si="32"/>
        <v>0</v>
      </c>
      <c r="AW27" s="120">
        <f>AW16</f>
        <v>1317.6716292739918</v>
      </c>
      <c r="AX27" s="165">
        <f>SUM(AS27:AV27)</f>
        <v>1440.9799410549108</v>
      </c>
      <c r="AY27" s="129">
        <f>AW27/AX27</f>
        <v>0.914427461293703</v>
      </c>
      <c r="BA27" s="128"/>
      <c r="BB27" s="4" t="s">
        <v>13</v>
      </c>
      <c r="BC27" s="139">
        <f t="shared" si="33"/>
        <v>416.34627353496228</v>
      </c>
      <c r="BD27" s="139">
        <f t="shared" si="33"/>
        <v>913.97259028308008</v>
      </c>
      <c r="BE27" s="139">
        <f t="shared" si="33"/>
        <v>200.94781399779285</v>
      </c>
      <c r="BF27" s="139">
        <f t="shared" si="33"/>
        <v>0</v>
      </c>
      <c r="BG27" s="120">
        <f>BG16</f>
        <v>1396.3384616119097</v>
      </c>
      <c r="BH27" s="165">
        <f>SUM(BC27:BF27)</f>
        <v>1531.266677815835</v>
      </c>
      <c r="BI27" s="129">
        <f>BG27/BH27</f>
        <v>0.91188457362868758</v>
      </c>
      <c r="BK27" s="128"/>
      <c r="BL27" s="4" t="s">
        <v>13</v>
      </c>
      <c r="BM27" s="139">
        <f t="shared" si="34"/>
        <v>468.64869333393113</v>
      </c>
      <c r="BN27" s="139">
        <f t="shared" si="34"/>
        <v>1032.8651007070509</v>
      </c>
      <c r="BO27" s="139">
        <f t="shared" si="34"/>
        <v>225.40391778410847</v>
      </c>
      <c r="BP27" s="139">
        <f t="shared" si="34"/>
        <v>0</v>
      </c>
      <c r="BQ27" s="120">
        <f>BQ16</f>
        <v>1480.8887406556896</v>
      </c>
      <c r="BR27" s="165">
        <f>SUM(BM27:BP27)</f>
        <v>1726.9177118250905</v>
      </c>
      <c r="BS27" s="129">
        <f>BQ27/BR27</f>
        <v>0.85753289257228971</v>
      </c>
    </row>
    <row r="28" spans="3:71" x14ac:dyDescent="0.3">
      <c r="C28" s="128"/>
      <c r="D28" s="4" t="s">
        <v>14</v>
      </c>
      <c r="E28" s="139">
        <f t="shared" si="28"/>
        <v>418.50015699430861</v>
      </c>
      <c r="F28" s="139">
        <f t="shared" si="28"/>
        <v>899.23490638383805</v>
      </c>
      <c r="G28" s="139">
        <f t="shared" si="28"/>
        <v>0</v>
      </c>
      <c r="H28" s="139">
        <f t="shared" si="28"/>
        <v>47.746142529805866</v>
      </c>
      <c r="I28" s="120">
        <f>I17</f>
        <v>1108</v>
      </c>
      <c r="J28" s="165">
        <f>SUM(E28:H28)</f>
        <v>1365.4812059079525</v>
      </c>
      <c r="K28" s="129">
        <f>I28/J28</f>
        <v>0.81143555488429819</v>
      </c>
      <c r="M28" s="128"/>
      <c r="N28" s="4" t="s">
        <v>14</v>
      </c>
      <c r="O28" s="139">
        <f t="shared" si="29"/>
        <v>369.21350193587807</v>
      </c>
      <c r="P28" s="139">
        <f t="shared" si="29"/>
        <v>795.59134337976593</v>
      </c>
      <c r="Q28" s="139">
        <f t="shared" si="29"/>
        <v>0</v>
      </c>
      <c r="R28" s="139">
        <f t="shared" si="29"/>
        <v>131.63067488047005</v>
      </c>
      <c r="S28" s="120">
        <f>S17</f>
        <v>1172.7332381057306</v>
      </c>
      <c r="T28" s="165">
        <f>SUM(O28:R28)</f>
        <v>1296.4355201961139</v>
      </c>
      <c r="U28" s="129">
        <f>S28/T28</f>
        <v>0.9045827731782059</v>
      </c>
      <c r="W28" s="128"/>
      <c r="X28" s="4" t="s">
        <v>14</v>
      </c>
      <c r="Y28" s="139">
        <f t="shared" ref="Y28:AB28" si="37">Y17*Y$20</f>
        <v>368.1248908218156</v>
      </c>
      <c r="Z28" s="139">
        <f t="shared" si="37"/>
        <v>795.84747529311915</v>
      </c>
      <c r="AA28" s="139">
        <f t="shared" si="37"/>
        <v>0</v>
      </c>
      <c r="AB28" s="139">
        <f t="shared" si="37"/>
        <v>130.72712743214871</v>
      </c>
      <c r="AC28" s="120">
        <f>AC17</f>
        <v>1242.3889058947407</v>
      </c>
      <c r="AD28" s="165">
        <f>SUM(Y28:AB28)</f>
        <v>1294.6994935470834</v>
      </c>
      <c r="AE28" s="129">
        <f>AC28/AD28</f>
        <v>0.9595963481000308</v>
      </c>
      <c r="AG28" s="128"/>
      <c r="AH28" s="4" t="s">
        <v>14</v>
      </c>
      <c r="AI28" s="139">
        <f t="shared" si="31"/>
        <v>415.2659406071528</v>
      </c>
      <c r="AJ28" s="139">
        <f t="shared" si="31"/>
        <v>903.15842091271941</v>
      </c>
      <c r="AK28" s="139">
        <f t="shared" si="31"/>
        <v>0</v>
      </c>
      <c r="AL28" s="139">
        <f t="shared" si="31"/>
        <v>147.10663184758235</v>
      </c>
      <c r="AM28" s="120">
        <f>AM17</f>
        <v>1317.3433265123847</v>
      </c>
      <c r="AN28" s="165">
        <f>SUM(AI28:AL28)</f>
        <v>1465.5309933674546</v>
      </c>
      <c r="AO28" s="129">
        <f>AM28/AN28</f>
        <v>0.89888465851236032</v>
      </c>
      <c r="AQ28" s="128"/>
      <c r="AR28" s="4" t="s">
        <v>14</v>
      </c>
      <c r="AS28" s="139">
        <f t="shared" si="32"/>
        <v>440.97796121831669</v>
      </c>
      <c r="AT28" s="139">
        <f t="shared" si="32"/>
        <v>963.24742141924253</v>
      </c>
      <c r="AU28" s="139">
        <f t="shared" si="32"/>
        <v>0</v>
      </c>
      <c r="AV28" s="139">
        <f t="shared" si="32"/>
        <v>155.72126390137478</v>
      </c>
      <c r="AW28" s="120">
        <f>AW17</f>
        <v>1398.0016976238194</v>
      </c>
      <c r="AX28" s="165">
        <f>SUM(AS28:AV28)</f>
        <v>1559.9466465389341</v>
      </c>
      <c r="AY28" s="129">
        <f>AW28/AX28</f>
        <v>0.89618558476059207</v>
      </c>
      <c r="BA28" s="128"/>
      <c r="BB28" s="4" t="s">
        <v>14</v>
      </c>
      <c r="BC28" s="139">
        <f t="shared" si="33"/>
        <v>468.66544283154769</v>
      </c>
      <c r="BD28" s="139">
        <f t="shared" si="33"/>
        <v>1027.9770693478863</v>
      </c>
      <c r="BE28" s="139">
        <f t="shared" si="33"/>
        <v>0</v>
      </c>
      <c r="BF28" s="139">
        <f t="shared" si="33"/>
        <v>164.97876847746977</v>
      </c>
      <c r="BG28" s="120">
        <f>BG17</f>
        <v>1484.8003122791824</v>
      </c>
      <c r="BH28" s="165">
        <f>SUM(BC28:BF28)</f>
        <v>1661.6212806569038</v>
      </c>
      <c r="BI28" s="129">
        <f>BG28/BH28</f>
        <v>0.89358527696045331</v>
      </c>
      <c r="BK28" s="128"/>
      <c r="BL28" s="4" t="s">
        <v>14</v>
      </c>
      <c r="BM28" s="139">
        <f t="shared" si="34"/>
        <v>528.64994237626956</v>
      </c>
      <c r="BN28" s="139">
        <f t="shared" si="34"/>
        <v>1164.1431516734842</v>
      </c>
      <c r="BO28" s="139">
        <f t="shared" si="34"/>
        <v>0</v>
      </c>
      <c r="BP28" s="139">
        <f t="shared" si="34"/>
        <v>185.51411741382108</v>
      </c>
      <c r="BQ28" s="120">
        <f>BQ17</f>
        <v>1578.2089508716722</v>
      </c>
      <c r="BR28" s="165">
        <f>SUM(BM28:BP28)</f>
        <v>1878.307211463575</v>
      </c>
      <c r="BS28" s="129">
        <f>BQ28/BR28</f>
        <v>0.84022940509392685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1658.4558060242427</v>
      </c>
      <c r="Q30" s="165">
        <f>SUM(Q25:Q28)</f>
        <v>1917.8110322538562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2465.8588575838153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2558.5385458951882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0.99999999999999989</v>
      </c>
      <c r="Q31" s="120">
        <f>Q29/Q30</f>
        <v>0.99999999999999989</v>
      </c>
      <c r="R31" s="120">
        <f>R29/R30</f>
        <v>1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1</v>
      </c>
      <c r="AA31" s="120">
        <f>AA29/AA30</f>
        <v>1.0000000000000002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1.0000000000000002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0.99999999999999978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1.0000000000000002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1149.5802314689463</v>
      </c>
      <c r="F36" s="139">
        <f t="shared" si="38"/>
        <v>0</v>
      </c>
      <c r="G36" s="139">
        <f t="shared" si="38"/>
        <v>517.82665935780676</v>
      </c>
      <c r="H36" s="139">
        <f t="shared" si="38"/>
        <v>382.59310917324706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600.84190225554016</v>
      </c>
      <c r="P36" s="139">
        <f t="shared" ref="P36:R36" si="39">P25*$U25</f>
        <v>0</v>
      </c>
      <c r="Q36" s="139">
        <f t="shared" si="39"/>
        <v>961.02707628705343</v>
      </c>
      <c r="R36" s="139">
        <f t="shared" si="39"/>
        <v>624.87757260868636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643.04305173305715</v>
      </c>
      <c r="Z36" s="139">
        <f t="shared" ref="Z36:AB36" si="40">Z25*$AE25</f>
        <v>0</v>
      </c>
      <c r="AA36" s="139">
        <f t="shared" si="40"/>
        <v>1024.757345422189</v>
      </c>
      <c r="AB36" s="139">
        <f t="shared" si="40"/>
        <v>666.14040492476659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688.16050331491931</v>
      </c>
      <c r="AJ36" s="139">
        <f t="shared" ref="AJ36:AL36" si="41">AJ25*$AO25</f>
        <v>0</v>
      </c>
      <c r="AK36" s="139">
        <f t="shared" si="41"/>
        <v>1093.0904681892055</v>
      </c>
      <c r="AL36" s="139">
        <f t="shared" si="41"/>
        <v>711.13306845814202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737.03931695584163</v>
      </c>
      <c r="AT36" s="139">
        <f t="shared" ref="AT36:AV36" si="42">AT25*$AY25</f>
        <v>0</v>
      </c>
      <c r="AU36" s="139">
        <f t="shared" si="42"/>
        <v>1166.663690712177</v>
      </c>
      <c r="AV36" s="139">
        <f t="shared" si="42"/>
        <v>759.23615712788717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789.76538477425413</v>
      </c>
      <c r="BD36" s="139">
        <f t="shared" ref="BD36:BF36" si="43">BD25*$BI25</f>
        <v>0</v>
      </c>
      <c r="BE36" s="139">
        <f t="shared" si="43"/>
        <v>1245.7746104542396</v>
      </c>
      <c r="BF36" s="139">
        <f t="shared" si="43"/>
        <v>810.99543984766103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846.64177140188713</v>
      </c>
      <c r="BN36" s="139">
        <f t="shared" ref="BN36:BP36" si="44">BN25*$BS25</f>
        <v>0</v>
      </c>
      <c r="BO36" s="139">
        <f t="shared" si="44"/>
        <v>1330.8420606921554</v>
      </c>
      <c r="BP36" s="139">
        <f t="shared" si="44"/>
        <v>866.68974732527113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454.87098821098044</v>
      </c>
      <c r="G37" s="139">
        <f t="shared" si="38"/>
        <v>646.58560934019511</v>
      </c>
      <c r="H37" s="139">
        <f t="shared" si="38"/>
        <v>948.54340244882462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174.50777976767833</v>
      </c>
      <c r="Q37" s="139">
        <f t="shared" si="45"/>
        <v>878.31022631341307</v>
      </c>
      <c r="R37" s="139">
        <f t="shared" si="45"/>
        <v>1133.9285450701886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187.47383303057637</v>
      </c>
      <c r="AA37" s="139">
        <f t="shared" si="46"/>
        <v>937.03799025942283</v>
      </c>
      <c r="AB37" s="139">
        <f t="shared" si="46"/>
        <v>1209.4289787900129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201.82641280867395</v>
      </c>
      <c r="AK37" s="139">
        <f t="shared" si="47"/>
        <v>999.48654471410293</v>
      </c>
      <c r="AL37" s="139">
        <f t="shared" si="47"/>
        <v>1291.0710824394898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217.15631035601484</v>
      </c>
      <c r="AU37" s="139">
        <f t="shared" si="48"/>
        <v>1067.0302204981415</v>
      </c>
      <c r="AV37" s="139">
        <f t="shared" si="48"/>
        <v>1378.7526339417498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233.71866385961499</v>
      </c>
      <c r="BE37" s="139">
        <f t="shared" si="49"/>
        <v>1139.6841006183599</v>
      </c>
      <c r="BF37" s="139">
        <f t="shared" si="49"/>
        <v>1473.1326705981796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251.61141639167636</v>
      </c>
      <c r="BO37" s="139">
        <f t="shared" si="50"/>
        <v>1217.8370425689309</v>
      </c>
      <c r="BP37" s="139">
        <f t="shared" si="50"/>
        <v>1574.7251204587067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320.52968649123818</v>
      </c>
      <c r="F38" s="139">
        <f t="shared" si="38"/>
        <v>689.29286789729713</v>
      </c>
      <c r="G38" s="139">
        <f t="shared" si="38"/>
        <v>44.177445611464648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305.26127438629908</v>
      </c>
      <c r="P38" s="139">
        <f t="shared" si="51"/>
        <v>658.3277801526134</v>
      </c>
      <c r="Q38" s="139">
        <f t="shared" si="51"/>
        <v>149.39441012999941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322.17840051676922</v>
      </c>
      <c r="Z38" s="139">
        <f t="shared" si="52"/>
        <v>697.0903569701145</v>
      </c>
      <c r="AA38" s="139">
        <f t="shared" si="52"/>
        <v>157.09582187966222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339.76942240186372</v>
      </c>
      <c r="AJ38" s="139">
        <f t="shared" si="53"/>
        <v>739.57106149880315</v>
      </c>
      <c r="AK38" s="139">
        <f t="shared" si="53"/>
        <v>165.1345243353199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358.99203147503812</v>
      </c>
      <c r="AT38" s="139">
        <f t="shared" si="54"/>
        <v>784.80863526738995</v>
      </c>
      <c r="AU38" s="139">
        <f t="shared" si="54"/>
        <v>173.87096253156395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379.659744124322</v>
      </c>
      <c r="BD38" s="139">
        <f t="shared" si="55"/>
        <v>833.43750579859363</v>
      </c>
      <c r="BE38" s="139">
        <f t="shared" si="55"/>
        <v>183.24121168899416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401.88166959486989</v>
      </c>
      <c r="BN38" s="139">
        <f t="shared" si="56"/>
        <v>885.71579744628673</v>
      </c>
      <c r="BO38" s="139">
        <f t="shared" si="56"/>
        <v>193.29127361453311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339.58590710984271</v>
      </c>
      <c r="F39" s="139">
        <f t="shared" si="38"/>
        <v>729.6711752328996</v>
      </c>
      <c r="G39" s="139">
        <f t="shared" si="38"/>
        <v>0</v>
      </c>
      <c r="H39" s="139">
        <f t="shared" si="38"/>
        <v>38.742917657257813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333.98417347599349</v>
      </c>
      <c r="P39" s="139">
        <f t="shared" si="57"/>
        <v>719.67822371104296</v>
      </c>
      <c r="Q39" s="139">
        <f t="shared" si="57"/>
        <v>0</v>
      </c>
      <c r="R39" s="139">
        <f t="shared" si="57"/>
        <v>119.0708409186944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353.2513008773368</v>
      </c>
      <c r="Z39" s="139">
        <f t="shared" si="58"/>
        <v>763.69233093590663</v>
      </c>
      <c r="AA39" s="139">
        <f t="shared" si="58"/>
        <v>0</v>
      </c>
      <c r="AB39" s="139">
        <f t="shared" si="58"/>
        <v>125.44527408149726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373.27618321447466</v>
      </c>
      <c r="AJ39" s="139">
        <f t="shared" si="59"/>
        <v>811.83524876469232</v>
      </c>
      <c r="AK39" s="139">
        <f t="shared" si="59"/>
        <v>0</v>
      </c>
      <c r="AL39" s="139">
        <f t="shared" si="59"/>
        <v>132.23189453321757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395.19809204097083</v>
      </c>
      <c r="AT39" s="139">
        <f t="shared" si="60"/>
        <v>863.24845363373629</v>
      </c>
      <c r="AU39" s="139">
        <f t="shared" si="60"/>
        <v>0</v>
      </c>
      <c r="AV39" s="139">
        <f t="shared" si="60"/>
        <v>139.55515194911203</v>
      </c>
      <c r="AW39" s="120">
        <f>AW28</f>
        <v>1398.0016976238194</v>
      </c>
      <c r="AX39" s="165">
        <f>SUM(AS39:AV39)</f>
        <v>1398.0016976238192</v>
      </c>
      <c r="AY39" s="129">
        <f>AW39/AX39</f>
        <v>1.0000000000000002</v>
      </c>
      <c r="BA39" s="128"/>
      <c r="BB39" s="4" t="s">
        <v>14</v>
      </c>
      <c r="BC39" s="139">
        <f t="shared" ref="BC39:BF39" si="61">BC28*$BI28</f>
        <v>418.79253953442202</v>
      </c>
      <c r="BD39" s="139">
        <f t="shared" si="61"/>
        <v>918.5851742222261</v>
      </c>
      <c r="BE39" s="139">
        <f t="shared" si="61"/>
        <v>0</v>
      </c>
      <c r="BF39" s="139">
        <f t="shared" si="61"/>
        <v>147.42259852253434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444.18722658575166</v>
      </c>
      <c r="BN39" s="139">
        <f t="shared" si="62"/>
        <v>978.14730777478076</v>
      </c>
      <c r="BO39" s="139">
        <f t="shared" si="62"/>
        <v>0</v>
      </c>
      <c r="BP39" s="139">
        <f t="shared" si="62"/>
        <v>155.87441651113977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1809.6958250700272</v>
      </c>
      <c r="F41" s="165">
        <f>SUM(F36:F39)</f>
        <v>1873.835031341177</v>
      </c>
      <c r="G41" s="165">
        <f>SUM(G36:G39)</f>
        <v>1208.5897143094664</v>
      </c>
      <c r="H41" s="165">
        <f>SUM(H36:H39)</f>
        <v>1369.8794292793295</v>
      </c>
      <c r="K41" s="129"/>
      <c r="M41" s="128"/>
      <c r="N41" s="120" t="s">
        <v>195</v>
      </c>
      <c r="O41" s="165">
        <f>SUM(O36:O39)</f>
        <v>1240.0873501178328</v>
      </c>
      <c r="P41" s="165">
        <f>SUM(P36:P39)</f>
        <v>1552.5137836313347</v>
      </c>
      <c r="Q41" s="165">
        <f>SUM(Q36:Q39)</f>
        <v>1988.7317127304659</v>
      </c>
      <c r="R41" s="165">
        <f>SUM(R36:R39)</f>
        <v>1877.8769585975695</v>
      </c>
      <c r="U41" s="129"/>
      <c r="W41" s="128"/>
      <c r="X41" s="120" t="s">
        <v>195</v>
      </c>
      <c r="Y41" s="165">
        <f>SUM(Y36:Y39)</f>
        <v>1318.4727531271633</v>
      </c>
      <c r="Z41" s="165">
        <f>SUM(Z36:Z39)</f>
        <v>1648.2565209365976</v>
      </c>
      <c r="AA41" s="165">
        <f>SUM(AA36:AA39)</f>
        <v>2118.8911575612742</v>
      </c>
      <c r="AB41" s="165">
        <f>SUM(AB36:AB39)</f>
        <v>2001.0146577962769</v>
      </c>
      <c r="AE41" s="129"/>
      <c r="AG41" s="128"/>
      <c r="AH41" s="120" t="s">
        <v>195</v>
      </c>
      <c r="AI41" s="165">
        <f>SUM(AI36:AI39)</f>
        <v>1401.2061089312579</v>
      </c>
      <c r="AJ41" s="165">
        <f>SUM(AJ36:AJ39)</f>
        <v>1753.2327230721694</v>
      </c>
      <c r="AK41" s="165">
        <f>SUM(AK36:AK39)</f>
        <v>2257.7115372386284</v>
      </c>
      <c r="AL41" s="165">
        <f>SUM(AL36:AL39)</f>
        <v>2134.4360454308494</v>
      </c>
      <c r="AO41" s="129"/>
      <c r="AQ41" s="128"/>
      <c r="AR41" s="120" t="s">
        <v>195</v>
      </c>
      <c r="AS41" s="165">
        <f>SUM(AS36:AS39)</f>
        <v>1491.2294404718505</v>
      </c>
      <c r="AT41" s="165">
        <f>SUM(AT36:AT39)</f>
        <v>1865.2133992571412</v>
      </c>
      <c r="AU41" s="165">
        <f>SUM(AU36:AU39)</f>
        <v>2407.5648737418824</v>
      </c>
      <c r="AV41" s="165">
        <f>SUM(AV36:AV39)</f>
        <v>2277.5439430187489</v>
      </c>
      <c r="AY41" s="129"/>
      <c r="BA41" s="128"/>
      <c r="BB41" s="120" t="s">
        <v>195</v>
      </c>
      <c r="BC41" s="165">
        <f>SUM(BC36:BC39)</f>
        <v>1588.2176684329982</v>
      </c>
      <c r="BD41" s="165">
        <f>SUM(BD36:BD39)</f>
        <v>1985.7413438804347</v>
      </c>
      <c r="BE41" s="165">
        <f>SUM(BE36:BE39)</f>
        <v>2568.6999227615938</v>
      </c>
      <c r="BF41" s="165">
        <f>SUM(BF36:BF39)</f>
        <v>2431.5507089683751</v>
      </c>
      <c r="BI41" s="129"/>
      <c r="BK41" s="128"/>
      <c r="BL41" s="120" t="s">
        <v>195</v>
      </c>
      <c r="BM41" s="165">
        <f>SUM(BM36:BM39)</f>
        <v>1692.7106675825087</v>
      </c>
      <c r="BN41" s="165">
        <f>SUM(BN36:BN39)</f>
        <v>2115.474521612744</v>
      </c>
      <c r="BO41" s="165">
        <f>SUM(BO36:BO39)</f>
        <v>2741.9703768756194</v>
      </c>
      <c r="BP41" s="165">
        <f>SUM(BP36:BP39)</f>
        <v>2597.2892842951173</v>
      </c>
      <c r="BS41" s="129"/>
    </row>
    <row r="42" spans="3:71" x14ac:dyDescent="0.3">
      <c r="C42" s="128"/>
      <c r="D42" s="120" t="s">
        <v>194</v>
      </c>
      <c r="E42" s="120">
        <f>E40/E41</f>
        <v>1.1327870527195774</v>
      </c>
      <c r="F42" s="120">
        <f>F40/F41</f>
        <v>1.0940130618289994</v>
      </c>
      <c r="G42" s="120">
        <f>G40/G41</f>
        <v>0.87209082414060424</v>
      </c>
      <c r="H42" s="120">
        <f>H40/H41</f>
        <v>0.8088303074839952</v>
      </c>
      <c r="K42" s="129"/>
      <c r="M42" s="128"/>
      <c r="N42" s="120" t="s">
        <v>194</v>
      </c>
      <c r="O42" s="120">
        <f>O40/O41</f>
        <v>1.0709023076767685</v>
      </c>
      <c r="P42" s="120">
        <f>P40/P41</f>
        <v>1.0682390221007307</v>
      </c>
      <c r="Q42" s="120">
        <f>Q40/Q41</f>
        <v>0.96433873909556256</v>
      </c>
      <c r="R42" s="120">
        <f>R40/R41</f>
        <v>0.93452904558121885</v>
      </c>
      <c r="U42" s="129"/>
      <c r="W42" s="128"/>
      <c r="X42" s="120" t="s">
        <v>194</v>
      </c>
      <c r="Y42" s="120">
        <f>Y40/Y41</f>
        <v>1.0072353803384761</v>
      </c>
      <c r="Z42" s="120">
        <f>Z40/Z41</f>
        <v>1.0061879233954734</v>
      </c>
      <c r="AA42" s="120">
        <f>AA40/AA41</f>
        <v>0.90510124855169516</v>
      </c>
      <c r="AB42" s="120">
        <f>AB40/AB41</f>
        <v>0.87702034315423683</v>
      </c>
      <c r="AE42" s="129"/>
      <c r="AG42" s="128"/>
      <c r="AH42" s="120" t="s">
        <v>194</v>
      </c>
      <c r="AI42" s="120">
        <f>AI40/AI41</f>
        <v>1.0727895067329132</v>
      </c>
      <c r="AJ42" s="120">
        <f>AJ40/AJ41</f>
        <v>1.0732981739389709</v>
      </c>
      <c r="AK42" s="120">
        <f>AK40/AK41</f>
        <v>0.9620666173759207</v>
      </c>
      <c r="AL42" s="120">
        <f>AL40/AL41</f>
        <v>0.93213231977377986</v>
      </c>
      <c r="AO42" s="129"/>
      <c r="AQ42" s="128"/>
      <c r="AR42" s="120" t="s">
        <v>194</v>
      </c>
      <c r="AS42" s="120">
        <f>AS40/AS41</f>
        <v>1.0736704281408354</v>
      </c>
      <c r="AT42" s="120">
        <f>AT40/AT41</f>
        <v>1.0757007754943446</v>
      </c>
      <c r="AU42" s="120">
        <f>AU40/AU41</f>
        <v>0.96099458945035632</v>
      </c>
      <c r="AV42" s="120">
        <f>AV40/AV41</f>
        <v>0.93100042865100896</v>
      </c>
      <c r="AY42" s="129"/>
      <c r="BA42" s="128"/>
      <c r="BB42" s="120" t="s">
        <v>194</v>
      </c>
      <c r="BC42" s="120">
        <f>BC40/BC41</f>
        <v>1.0745114151569051</v>
      </c>
      <c r="BD42" s="120">
        <f>BD40/BD41</f>
        <v>1.0780188854854253</v>
      </c>
      <c r="BE42" s="120">
        <f>BE40/BE41</f>
        <v>0.95996376833802555</v>
      </c>
      <c r="BF42" s="120">
        <f>BF40/BF41</f>
        <v>0.92991114404578901</v>
      </c>
      <c r="BI42" s="129"/>
      <c r="BK42" s="128"/>
      <c r="BL42" s="120" t="s">
        <v>194</v>
      </c>
      <c r="BM42" s="120">
        <f>BM40/BM41</f>
        <v>1.1403947911292003</v>
      </c>
      <c r="BN42" s="120">
        <f>BN40/BN41</f>
        <v>1.1456329079108341</v>
      </c>
      <c r="BO42" s="120">
        <f>BO40/BO41</f>
        <v>1.0170124928769</v>
      </c>
      <c r="BP42" s="120">
        <f>BP40/BP41</f>
        <v>0.9850803148366104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1302.2296022703972</v>
      </c>
      <c r="F47" s="139">
        <f t="shared" ref="F47:H47" si="63">F36*F$42</f>
        <v>0</v>
      </c>
      <c r="G47" s="139">
        <f t="shared" si="63"/>
        <v>451.59187812132564</v>
      </c>
      <c r="H47" s="139">
        <f t="shared" si="63"/>
        <v>309.45290213385516</v>
      </c>
      <c r="I47" s="120">
        <f>I36</f>
        <v>2050</v>
      </c>
      <c r="J47" s="165">
        <f>SUM(E47:H47)</f>
        <v>2063.2743825255779</v>
      </c>
      <c r="K47" s="129">
        <f>I47/J47</f>
        <v>0.99356635131129323</v>
      </c>
      <c r="L47" s="150"/>
      <c r="M47" s="128"/>
      <c r="N47" s="4" t="s">
        <v>11</v>
      </c>
      <c r="O47" s="139">
        <f>O36*O$42</f>
        <v>643.44297967435739</v>
      </c>
      <c r="P47" s="139">
        <f t="shared" ref="P47:R47" si="64">P36*P$42</f>
        <v>0</v>
      </c>
      <c r="Q47" s="139">
        <f t="shared" si="64"/>
        <v>926.75563898335213</v>
      </c>
      <c r="R47" s="139">
        <f t="shared" si="64"/>
        <v>583.96624153510447</v>
      </c>
      <c r="S47" s="120">
        <f>S36</f>
        <v>2186.7465511512801</v>
      </c>
      <c r="T47" s="165">
        <f>SUM(O47:R47)</f>
        <v>2154.1648601928141</v>
      </c>
      <c r="U47" s="129">
        <f>S47/T47</f>
        <v>1.01512497560449</v>
      </c>
      <c r="W47" s="128"/>
      <c r="X47" s="4" t="s">
        <v>11</v>
      </c>
      <c r="Y47" s="139">
        <f>Y36*Y$42</f>
        <v>647.69571278636022</v>
      </c>
      <c r="Z47" s="139">
        <f t="shared" ref="Z47:AB47" si="65">Z36*Z$42</f>
        <v>0</v>
      </c>
      <c r="AA47" s="139">
        <f t="shared" si="65"/>
        <v>927.50915280414404</v>
      </c>
      <c r="AB47" s="139">
        <f t="shared" si="65"/>
        <v>584.21868651602108</v>
      </c>
      <c r="AC47" s="120">
        <f>AC36</f>
        <v>2333.9408020800124</v>
      </c>
      <c r="AD47" s="165">
        <f>SUM(Y47:AB47)</f>
        <v>2159.4235521065252</v>
      </c>
      <c r="AE47" s="129">
        <f>AC47/AD47</f>
        <v>1.0808165909847769</v>
      </c>
      <c r="AG47" s="128"/>
      <c r="AH47" s="4" t="s">
        <v>11</v>
      </c>
      <c r="AI47" s="139">
        <f>AI36*AI$42</f>
        <v>738.25136690428553</v>
      </c>
      <c r="AJ47" s="139">
        <f t="shared" ref="AJ47:AL47" si="66">AJ36*AJ$42</f>
        <v>0</v>
      </c>
      <c r="AK47" s="139">
        <f t="shared" si="66"/>
        <v>1051.6258492166503</v>
      </c>
      <c r="AL47" s="139">
        <f t="shared" si="66"/>
        <v>662.87011676973407</v>
      </c>
      <c r="AM47" s="120">
        <f>AM36</f>
        <v>2492.3840399622668</v>
      </c>
      <c r="AN47" s="165">
        <f>SUM(AI47:AL47)</f>
        <v>2452.7473328906699</v>
      </c>
      <c r="AO47" s="129">
        <f>AM47/AN47</f>
        <v>1.0161601264590443</v>
      </c>
      <c r="BA47" s="128"/>
      <c r="BB47" s="4" t="s">
        <v>11</v>
      </c>
      <c r="BC47" s="139">
        <f>BC36*BC$42</f>
        <v>848.61192123572141</v>
      </c>
      <c r="BD47" s="139">
        <f t="shared" ref="BD47:BF47" si="67">BD36*BD$42</f>
        <v>0</v>
      </c>
      <c r="BE47" s="139">
        <f t="shared" si="67"/>
        <v>1195.8984895514877</v>
      </c>
      <c r="BF47" s="139">
        <f t="shared" si="67"/>
        <v>754.15369728465635</v>
      </c>
      <c r="BG47" s="120">
        <f>BG36</f>
        <v>2846.535435076155</v>
      </c>
      <c r="BH47" s="165">
        <f>SUM(BC47:BF47)</f>
        <v>2798.6641080718655</v>
      </c>
      <c r="BI47" s="129">
        <f>BG47/BH47</f>
        <v>1.0171050634001486</v>
      </c>
      <c r="BK47" s="128"/>
      <c r="BL47" s="4" t="s">
        <v>11</v>
      </c>
      <c r="BM47" s="139">
        <f>BM36*BM$42</f>
        <v>965.50586605911121</v>
      </c>
      <c r="BN47" s="139">
        <f t="shared" ref="BN47:BP47" si="68">BN36*BN$42</f>
        <v>0</v>
      </c>
      <c r="BO47" s="139">
        <f t="shared" si="68"/>
        <v>1353.4830017699596</v>
      </c>
      <c r="BP47" s="139">
        <f t="shared" si="68"/>
        <v>853.75900916084038</v>
      </c>
      <c r="BQ47" s="120">
        <f>BQ36</f>
        <v>3044.1735794193137</v>
      </c>
      <c r="BR47" s="165">
        <f>SUM(BM47:BP47)</f>
        <v>3172.7478769899112</v>
      </c>
      <c r="BS47" s="129">
        <f>BQ47/BR47</f>
        <v>0.95947541293681993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497.63480254987741</v>
      </c>
      <c r="G48" s="139">
        <f t="shared" si="69"/>
        <v>563.88137692694556</v>
      </c>
      <c r="H48" s="139">
        <f t="shared" si="69"/>
        <v>767.21065186459782</v>
      </c>
      <c r="I48" s="120">
        <f>I37</f>
        <v>2050</v>
      </c>
      <c r="J48" s="165">
        <f>SUM(E48:H48)</f>
        <v>1828.7268313414208</v>
      </c>
      <c r="K48" s="129">
        <f>I48/J48</f>
        <v>1.120998480946588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186.41602000799438</v>
      </c>
      <c r="Q48" s="139">
        <f t="shared" si="70"/>
        <v>846.98857617781493</v>
      </c>
      <c r="R48" s="139">
        <f t="shared" si="70"/>
        <v>1059.6891609817435</v>
      </c>
      <c r="S48" s="120">
        <f>S37</f>
        <v>2186.7465511512801</v>
      </c>
      <c r="T48" s="165">
        <f>SUM(O48:R48)</f>
        <v>2093.0937571675531</v>
      </c>
      <c r="U48" s="129">
        <f>S48/T48</f>
        <v>1.044743716645766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188.63390674802534</v>
      </c>
      <c r="AA48" s="139">
        <f t="shared" si="71"/>
        <v>848.11425492417482</v>
      </c>
      <c r="AB48" s="139">
        <f t="shared" si="71"/>
        <v>1060.6938179990952</v>
      </c>
      <c r="AC48" s="120">
        <f>AC37</f>
        <v>2333.9408020800124</v>
      </c>
      <c r="AD48" s="165">
        <f>SUM(Y48:AB48)</f>
        <v>2097.4419796712955</v>
      </c>
      <c r="AE48" s="129">
        <f>AC48/AD48</f>
        <v>1.1127558352988531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216.61992032020268</v>
      </c>
      <c r="AK48" s="139">
        <f t="shared" si="72"/>
        <v>961.57263918584397</v>
      </c>
      <c r="AL48" s="139">
        <f t="shared" si="72"/>
        <v>1203.4490830671666</v>
      </c>
      <c r="AM48" s="120">
        <f>AM37</f>
        <v>2492.3840399622668</v>
      </c>
      <c r="AN48" s="165">
        <f>SUM(AI48:AL48)</f>
        <v>2381.6416425732132</v>
      </c>
      <c r="AO48" s="129">
        <f>AM48/AN48</f>
        <v>1.0464983461027342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251.95313353108492</v>
      </c>
      <c r="BE48" s="139">
        <f t="shared" si="73"/>
        <v>1094.0554439445343</v>
      </c>
      <c r="BF48" s="139">
        <f t="shared" si="73"/>
        <v>1369.8824870471817</v>
      </c>
      <c r="BG48" s="120">
        <f>BG37</f>
        <v>2846.535435076155</v>
      </c>
      <c r="BH48" s="165">
        <f>SUM(BC48:BF48)</f>
        <v>2715.8910645228007</v>
      </c>
      <c r="BI48" s="129">
        <f>BG48/BH48</f>
        <v>1.0481036858436401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288.25431862435988</v>
      </c>
      <c r="BO48" s="139">
        <f t="shared" si="74"/>
        <v>1238.5554865808597</v>
      </c>
      <c r="BP48" s="139">
        <f t="shared" si="74"/>
        <v>1551.2307174425821</v>
      </c>
      <c r="BQ48" s="120">
        <f>BQ37</f>
        <v>3044.1735794193137</v>
      </c>
      <c r="BR48" s="165">
        <f>SUM(BM48:BP48)</f>
        <v>3078.0405226478015</v>
      </c>
      <c r="BS48" s="129">
        <f>BQ48/BR48</f>
        <v>0.9889972393218025</v>
      </c>
    </row>
    <row r="49" spans="3:71" x14ac:dyDescent="0.3">
      <c r="C49" s="128"/>
      <c r="D49" s="4" t="s">
        <v>13</v>
      </c>
      <c r="E49" s="139">
        <f t="shared" ref="E49:H49" si="75">E38*E$42</f>
        <v>363.09187886953981</v>
      </c>
      <c r="F49" s="139">
        <f t="shared" si="75"/>
        <v>754.09540090521398</v>
      </c>
      <c r="G49" s="139">
        <f t="shared" si="75"/>
        <v>38.526744951728922</v>
      </c>
      <c r="H49" s="139">
        <f t="shared" si="75"/>
        <v>0</v>
      </c>
      <c r="I49" s="120">
        <f>I38</f>
        <v>1054</v>
      </c>
      <c r="J49" s="165">
        <f>SUM(E49:H49)</f>
        <v>1155.7140247264826</v>
      </c>
      <c r="K49" s="129">
        <f>I49/J49</f>
        <v>0.91199031719758283</v>
      </c>
      <c r="L49" s="150"/>
      <c r="M49" s="128"/>
      <c r="N49" s="4" t="s">
        <v>13</v>
      </c>
      <c r="O49" s="139">
        <f t="shared" ref="O49:R49" si="76">O38*O$42</f>
        <v>326.90500318463893</v>
      </c>
      <c r="P49" s="139">
        <f t="shared" si="76"/>
        <v>703.25142409197258</v>
      </c>
      <c r="Q49" s="139">
        <f t="shared" si="76"/>
        <v>144.06681709268898</v>
      </c>
      <c r="R49" s="139">
        <f t="shared" si="76"/>
        <v>0</v>
      </c>
      <c r="S49" s="120">
        <f>S38</f>
        <v>1112.9834646689119</v>
      </c>
      <c r="T49" s="165">
        <f>SUM(O49:R49)</f>
        <v>1174.2232443693006</v>
      </c>
      <c r="U49" s="129">
        <f>S49/T49</f>
        <v>0.94784656155117941</v>
      </c>
      <c r="W49" s="128"/>
      <c r="X49" s="4" t="s">
        <v>13</v>
      </c>
      <c r="Y49" s="139">
        <f t="shared" ref="Y49:AB49" si="77">Y38*Y$42</f>
        <v>324.50948378134996</v>
      </c>
      <c r="Z49" s="139">
        <f t="shared" si="77"/>
        <v>701.40389869876878</v>
      </c>
      <c r="AA49" s="139">
        <f t="shared" si="77"/>
        <v>142.18762452553699</v>
      </c>
      <c r="AB49" s="139">
        <f t="shared" si="77"/>
        <v>0</v>
      </c>
      <c r="AC49" s="120">
        <f>AC38</f>
        <v>1176.364579366546</v>
      </c>
      <c r="AD49" s="165">
        <f>SUM(Y49:AB49)</f>
        <v>1168.1010070056559</v>
      </c>
      <c r="AE49" s="129">
        <f>AC49/AD49</f>
        <v>1.0070743645552307</v>
      </c>
      <c r="AG49" s="128"/>
      <c r="AH49" s="4" t="s">
        <v>13</v>
      </c>
      <c r="AI49" s="139">
        <f t="shared" ref="AI49:AL49" si="78">AI38*AI$42</f>
        <v>364.50107106142218</v>
      </c>
      <c r="AJ49" s="139">
        <f t="shared" si="78"/>
        <v>793.78026980477171</v>
      </c>
      <c r="AK49" s="139">
        <f t="shared" si="78"/>
        <v>158.87041323926286</v>
      </c>
      <c r="AL49" s="139">
        <f t="shared" si="78"/>
        <v>0</v>
      </c>
      <c r="AM49" s="120">
        <f>AM38</f>
        <v>1244.4750082359867</v>
      </c>
      <c r="AN49" s="165">
        <f>SUM(AI49:AL49)</f>
        <v>1317.1517541054568</v>
      </c>
      <c r="AO49" s="129">
        <f>AM49/AN49</f>
        <v>0.94482279992192053</v>
      </c>
      <c r="BA49" s="128"/>
      <c r="BB49" s="4" t="s">
        <v>13</v>
      </c>
      <c r="BC49" s="139">
        <f t="shared" ref="BC49:BF49" si="79">BC38*BC$42</f>
        <v>407.94872893713369</v>
      </c>
      <c r="BD49" s="139">
        <f t="shared" si="79"/>
        <v>898.46137112275267</v>
      </c>
      <c r="BE49" s="139">
        <f t="shared" si="79"/>
        <v>175.90492408779269</v>
      </c>
      <c r="BF49" s="139">
        <f t="shared" si="79"/>
        <v>0</v>
      </c>
      <c r="BG49" s="120">
        <f>BG38</f>
        <v>1396.3384616119097</v>
      </c>
      <c r="BH49" s="165">
        <f>SUM(BC49:BF49)</f>
        <v>1482.3150241476792</v>
      </c>
      <c r="BI49" s="129">
        <f>BG49/BH49</f>
        <v>0.94199845435338181</v>
      </c>
      <c r="BK49" s="128"/>
      <c r="BL49" s="4" t="s">
        <v>13</v>
      </c>
      <c r="BM49" s="139">
        <f t="shared" ref="BM49:BP49" si="80">BM38*BM$42</f>
        <v>458.30376265629593</v>
      </c>
      <c r="BN49" s="139">
        <f t="shared" si="80"/>
        <v>1014.7051646109528</v>
      </c>
      <c r="BO49" s="139">
        <f t="shared" si="80"/>
        <v>196.57964003006728</v>
      </c>
      <c r="BP49" s="139">
        <f t="shared" si="80"/>
        <v>0</v>
      </c>
      <c r="BQ49" s="120">
        <f>BQ38</f>
        <v>1480.8887406556896</v>
      </c>
      <c r="BR49" s="165">
        <f>SUM(BM49:BP49)</f>
        <v>1669.5885672973161</v>
      </c>
      <c r="BS49" s="129">
        <f>BQ49/BR49</f>
        <v>0.88697824701382055</v>
      </c>
    </row>
    <row r="50" spans="3:71" x14ac:dyDescent="0.3">
      <c r="C50" s="128"/>
      <c r="D50" s="4" t="s">
        <v>14</v>
      </c>
      <c r="E50" s="139">
        <f t="shared" ref="E50:H50" si="81">E39*E$42</f>
        <v>384.67851886006287</v>
      </c>
      <c r="F50" s="139">
        <f t="shared" si="81"/>
        <v>798.26979654490879</v>
      </c>
      <c r="G50" s="139">
        <f t="shared" si="81"/>
        <v>0</v>
      </c>
      <c r="H50" s="139">
        <f t="shared" si="81"/>
        <v>31.336446001546943</v>
      </c>
      <c r="I50" s="120">
        <f>I39</f>
        <v>1108</v>
      </c>
      <c r="J50" s="165">
        <f>SUM(E50:H50)</f>
        <v>1214.2847614065186</v>
      </c>
      <c r="K50" s="129">
        <f>I50/J50</f>
        <v>0.91247130427346568</v>
      </c>
      <c r="L50" s="150"/>
      <c r="M50" s="128"/>
      <c r="N50" s="4" t="s">
        <v>14</v>
      </c>
      <c r="O50" s="139">
        <f t="shared" ref="O50:R50" si="82">O39*O$42</f>
        <v>357.66442210295963</v>
      </c>
      <c r="P50" s="139">
        <f t="shared" si="82"/>
        <v>768.78836192427548</v>
      </c>
      <c r="Q50" s="139">
        <f t="shared" si="82"/>
        <v>0</v>
      </c>
      <c r="R50" s="139">
        <f t="shared" si="82"/>
        <v>111.27515932030062</v>
      </c>
      <c r="S50" s="120">
        <f>S39</f>
        <v>1172.7332381057306</v>
      </c>
      <c r="T50" s="165">
        <f>SUM(O50:R50)</f>
        <v>1237.7279433475358</v>
      </c>
      <c r="U50" s="129">
        <f>S50/T50</f>
        <v>0.9474886984727664</v>
      </c>
      <c r="W50" s="128"/>
      <c r="X50" s="4" t="s">
        <v>14</v>
      </c>
      <c r="Y50" s="139">
        <f t="shared" ref="Y50:AB50" si="83">Y39*Y$42</f>
        <v>355.80720839424583</v>
      </c>
      <c r="Z50" s="139">
        <f t="shared" si="83"/>
        <v>768.41800057744854</v>
      </c>
      <c r="AA50" s="139">
        <f t="shared" si="83"/>
        <v>0</v>
      </c>
      <c r="AB50" s="139">
        <f t="shared" si="83"/>
        <v>110.01805732203202</v>
      </c>
      <c r="AC50" s="120">
        <f>AC39</f>
        <v>1242.3889058947407</v>
      </c>
      <c r="AD50" s="165">
        <f>SUM(Y50:AB50)</f>
        <v>1234.2432662937265</v>
      </c>
      <c r="AE50" s="129">
        <f>AC50/AD50</f>
        <v>1.0065997034972485</v>
      </c>
      <c r="AG50" s="128"/>
      <c r="AH50" s="4" t="s">
        <v>14</v>
      </c>
      <c r="AI50" s="139">
        <f t="shared" ref="AI50:AL50" si="84">AI39*AI$42</f>
        <v>400.44677246580079</v>
      </c>
      <c r="AJ50" s="139">
        <f t="shared" si="84"/>
        <v>871.34129003843441</v>
      </c>
      <c r="AK50" s="139">
        <f t="shared" si="84"/>
        <v>0</v>
      </c>
      <c r="AL50" s="139">
        <f t="shared" si="84"/>
        <v>123.25762259932989</v>
      </c>
      <c r="AM50" s="120">
        <f>AM39</f>
        <v>1317.3433265123847</v>
      </c>
      <c r="AN50" s="165">
        <f>SUM(AI50:AL50)</f>
        <v>1395.0456851035651</v>
      </c>
      <c r="AO50" s="129">
        <f>AM50/AN50</f>
        <v>0.94430120861209499</v>
      </c>
      <c r="BA50" s="128"/>
      <c r="BB50" s="4" t="s">
        <v>14</v>
      </c>
      <c r="BC50" s="139">
        <f t="shared" ref="BC50:BF50" si="85">BC39*BC$42</f>
        <v>449.99736431228592</v>
      </c>
      <c r="BD50" s="139">
        <f t="shared" si="85"/>
        <v>990.25216573847945</v>
      </c>
      <c r="BE50" s="139">
        <f t="shared" si="85"/>
        <v>0</v>
      </c>
      <c r="BF50" s="139">
        <f t="shared" si="85"/>
        <v>137.08991725029296</v>
      </c>
      <c r="BG50" s="120">
        <f>BG39</f>
        <v>1484.8003122791824</v>
      </c>
      <c r="BH50" s="165">
        <f>SUM(BC50:BF50)</f>
        <v>1577.3394473010583</v>
      </c>
      <c r="BI50" s="129">
        <f>BG50/BH50</f>
        <v>0.94133213673174976</v>
      </c>
      <c r="BK50" s="128"/>
      <c r="BL50" s="4" t="s">
        <v>14</v>
      </c>
      <c r="BM50" s="139">
        <f t="shared" ref="BM50:BP50" si="86">BM39*BM$42</f>
        <v>506.54879948451702</v>
      </c>
      <c r="BN50" s="139">
        <f t="shared" si="86"/>
        <v>1120.5977445711756</v>
      </c>
      <c r="BO50" s="139">
        <f t="shared" si="86"/>
        <v>0</v>
      </c>
      <c r="BP50" s="139">
        <f t="shared" si="86"/>
        <v>153.54881929176651</v>
      </c>
      <c r="BQ50" s="120">
        <f>BQ39</f>
        <v>1578.2089508716722</v>
      </c>
      <c r="BR50" s="165">
        <f>SUM(BM50:BP50)</f>
        <v>1780.6953633474591</v>
      </c>
      <c r="BS50" s="129">
        <f>BQ50/BR50</f>
        <v>0.8862880104909463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1054.0000000000002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2172.0689016417568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2465.8588575838144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0.99999999999999978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0.99999999999999989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1.0000000000000002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1.0000000000000002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1293.8515144973551</v>
      </c>
      <c r="F58" s="139">
        <f t="shared" ref="F58:H58" si="87">F47*$K47</f>
        <v>0</v>
      </c>
      <c r="G58" s="139">
        <f t="shared" si="87"/>
        <v>448.68649462681975</v>
      </c>
      <c r="H58" s="139">
        <f t="shared" si="87"/>
        <v>307.46199087582517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653.17503904481237</v>
      </c>
      <c r="P58" s="139">
        <f t="shared" ref="P58:R58" si="88">P47*$U47</f>
        <v>0</v>
      </c>
      <c r="Q58" s="139">
        <f t="shared" si="88"/>
        <v>940.77279541429891</v>
      </c>
      <c r="R58" s="139">
        <f t="shared" si="88"/>
        <v>592.79871669216868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750.18160235202106</v>
      </c>
      <c r="AJ58" s="139">
        <f t="shared" ref="AJ58:AL58" si="89">AJ47*$AO47</f>
        <v>0</v>
      </c>
      <c r="AK58" s="139">
        <f t="shared" si="89"/>
        <v>1068.6202559275912</v>
      </c>
      <c r="AL58" s="139">
        <f t="shared" si="89"/>
        <v>673.58218168265444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863.12748195058032</v>
      </c>
      <c r="BD58" s="139">
        <f t="shared" ref="BD58:BF58" si="90">BD47*$BI47</f>
        <v>0</v>
      </c>
      <c r="BE58" s="139">
        <f t="shared" si="90"/>
        <v>1216.3544090354078</v>
      </c>
      <c r="BF58" s="139">
        <f t="shared" si="90"/>
        <v>767.05354409016684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926.3791395299877</v>
      </c>
      <c r="BN58" s="139">
        <f t="shared" ref="BN58:BP58" si="91">BN47*$BS47</f>
        <v>0</v>
      </c>
      <c r="BO58" s="139">
        <f t="shared" si="91"/>
        <v>1298.6336620261986</v>
      </c>
      <c r="BP58" s="139">
        <f t="shared" si="91"/>
        <v>819.16077786312758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557.8478577245678</v>
      </c>
      <c r="G59" s="139">
        <f t="shared" si="92"/>
        <v>632.11016696917648</v>
      </c>
      <c r="H59" s="139">
        <f t="shared" si="92"/>
        <v>860.04197530625572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194.75696558546352</v>
      </c>
      <c r="Q59" s="139">
        <f t="shared" si="93"/>
        <v>884.8859930325159</v>
      </c>
      <c r="R59" s="139">
        <f t="shared" si="93"/>
        <v>1107.1035925333001</v>
      </c>
      <c r="S59" s="120">
        <f>S48</f>
        <v>2186.7465511512801</v>
      </c>
      <c r="T59" s="165">
        <f>SUM(O59:R59)</f>
        <v>2186.7465511512796</v>
      </c>
      <c r="U59" s="129">
        <f>S59/T59</f>
        <v>1.0000000000000002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226.69238834799816</v>
      </c>
      <c r="AK59" s="139">
        <f t="shared" si="94"/>
        <v>1006.2841765656269</v>
      </c>
      <c r="AL59" s="139">
        <f t="shared" si="94"/>
        <v>1259.4074750486418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264.07300791378492</v>
      </c>
      <c r="BE59" s="139">
        <f t="shared" si="95"/>
        <v>1146.6835433155663</v>
      </c>
      <c r="BF59" s="139">
        <f t="shared" si="95"/>
        <v>1435.7788838468036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285.08272534207919</v>
      </c>
      <c r="BO59" s="139">
        <f t="shared" si="96"/>
        <v>1224.9279569753421</v>
      </c>
      <c r="BP59" s="139">
        <f t="shared" si="96"/>
        <v>1534.1628971018927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331.13627778209792</v>
      </c>
      <c r="F60" s="139">
        <f t="shared" si="97"/>
        <v>687.72770386878449</v>
      </c>
      <c r="G60" s="139">
        <f t="shared" si="97"/>
        <v>35.136018349117634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309.85578322243737</v>
      </c>
      <c r="P60" s="139">
        <f t="shared" si="98"/>
        <v>666.57444423154641</v>
      </c>
      <c r="Q60" s="139">
        <f t="shared" si="98"/>
        <v>136.55323721492792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344.38892253479185</v>
      </c>
      <c r="AJ60" s="139">
        <f t="shared" si="99"/>
        <v>749.98169703972189</v>
      </c>
      <c r="AK60" s="139">
        <f t="shared" si="99"/>
        <v>150.10438866147288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384.28707211420664</v>
      </c>
      <c r="BD60" s="139">
        <f t="shared" si="100"/>
        <v>846.34922289385315</v>
      </c>
      <c r="BE60" s="139">
        <f t="shared" si="100"/>
        <v>165.70216660384969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406.50546800071942</v>
      </c>
      <c r="BN60" s="139">
        <f t="shared" si="101"/>
        <v>900.0214081424931</v>
      </c>
      <c r="BO60" s="139">
        <f t="shared" si="101"/>
        <v>174.36186451247696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351.00810983022654</v>
      </c>
      <c r="F61" s="139">
        <f t="shared" si="102"/>
        <v>728.39828241544706</v>
      </c>
      <c r="G61" s="139">
        <f t="shared" si="102"/>
        <v>0</v>
      </c>
      <c r="H61" s="139">
        <f t="shared" si="102"/>
        <v>28.593607754326566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338.88299778834738</v>
      </c>
      <c r="P61" s="139">
        <f t="shared" si="103"/>
        <v>728.41828444064186</v>
      </c>
      <c r="Q61" s="139">
        <f t="shared" si="103"/>
        <v>0</v>
      </c>
      <c r="R61" s="139">
        <f t="shared" si="103"/>
        <v>105.43195587674136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378.14237122426829</v>
      </c>
      <c r="AJ61" s="139">
        <f t="shared" si="104"/>
        <v>822.80863329691556</v>
      </c>
      <c r="AK61" s="139">
        <f t="shared" si="104"/>
        <v>0</v>
      </c>
      <c r="AL61" s="139">
        <f t="shared" si="104"/>
        <v>116.39232199120069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423.59698047173976</v>
      </c>
      <c r="BD61" s="139">
        <f t="shared" si="105"/>
        <v>932.15618707784563</v>
      </c>
      <c r="BE61" s="139">
        <f t="shared" si="105"/>
        <v>0</v>
      </c>
      <c r="BF61" s="139">
        <f t="shared" si="105"/>
        <v>129.04714472959702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448.9481277117099</v>
      </c>
      <c r="BN61" s="139">
        <f t="shared" si="106"/>
        <v>993.17234559662882</v>
      </c>
      <c r="BO61" s="139">
        <f t="shared" si="106"/>
        <v>0</v>
      </c>
      <c r="BP61" s="139">
        <f t="shared" si="106"/>
        <v>136.08847756333358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1975.9959021096797</v>
      </c>
      <c r="F63" s="165">
        <f>SUM(F58:F61)</f>
        <v>1973.9738440087992</v>
      </c>
      <c r="G63" s="165">
        <f>SUM(G58:G61)</f>
        <v>1115.9326799451139</v>
      </c>
      <c r="H63" s="165">
        <f>SUM(H58:H61)</f>
        <v>1196.0975739364073</v>
      </c>
      <c r="K63" s="129"/>
      <c r="M63" s="128"/>
      <c r="N63" s="120" t="s">
        <v>195</v>
      </c>
      <c r="O63" s="165">
        <f>SUM(O58:O61)</f>
        <v>1301.9138200555972</v>
      </c>
      <c r="P63" s="165">
        <f>SUM(P58:P61)</f>
        <v>1589.7496942576518</v>
      </c>
      <c r="Q63" s="165">
        <f>SUM(Q58:Q61)</f>
        <v>1962.2120256617429</v>
      </c>
      <c r="R63" s="165">
        <f>SUM(R58:R61)</f>
        <v>1805.3342651022101</v>
      </c>
      <c r="U63" s="129"/>
      <c r="AG63" s="128"/>
      <c r="AH63" s="120" t="s">
        <v>195</v>
      </c>
      <c r="AI63" s="165">
        <f>SUM(AI58:AI61)</f>
        <v>1472.7128961110814</v>
      </c>
      <c r="AJ63" s="165">
        <f>SUM(AJ58:AJ61)</f>
        <v>1799.4827186846355</v>
      </c>
      <c r="AK63" s="165">
        <f>SUM(AK58:AK61)</f>
        <v>2225.0088211546913</v>
      </c>
      <c r="AL63" s="165">
        <f>SUM(AL58:AL61)</f>
        <v>2049.381978722497</v>
      </c>
      <c r="AO63" s="129"/>
      <c r="BA63" s="128"/>
      <c r="BB63" s="120" t="s">
        <v>195</v>
      </c>
      <c r="BC63" s="165">
        <f>SUM(BC58:BC61)</f>
        <v>1671.0115345365266</v>
      </c>
      <c r="BD63" s="165">
        <f>SUM(BD58:BD61)</f>
        <v>2042.5784178854838</v>
      </c>
      <c r="BE63" s="165">
        <f>SUM(BE58:BE61)</f>
        <v>2528.7401189548236</v>
      </c>
      <c r="BF63" s="165">
        <f>SUM(BF58:BF61)</f>
        <v>2331.8795726665676</v>
      </c>
      <c r="BI63" s="129"/>
      <c r="BK63" s="128"/>
      <c r="BL63" s="120" t="s">
        <v>195</v>
      </c>
      <c r="BM63" s="165">
        <f>SUM(BM58:BM61)</f>
        <v>1781.8327352424171</v>
      </c>
      <c r="BN63" s="165">
        <f>SUM(BN58:BN61)</f>
        <v>2178.2764790812012</v>
      </c>
      <c r="BO63" s="165">
        <f>SUM(BO58:BO61)</f>
        <v>2697.9234835140178</v>
      </c>
      <c r="BP63" s="165">
        <f>SUM(BP58:BP61)</f>
        <v>2489.412152528354</v>
      </c>
      <c r="BS63" s="129"/>
    </row>
    <row r="64" spans="3:71" x14ac:dyDescent="0.3">
      <c r="C64" s="128"/>
      <c r="D64" s="120" t="s">
        <v>194</v>
      </c>
      <c r="E64" s="120">
        <f>E62/E63</f>
        <v>1.0374515442118628</v>
      </c>
      <c r="F64" s="120">
        <f>F62/F63</f>
        <v>1.0385142671580718</v>
      </c>
      <c r="G64" s="120">
        <f>G62/G63</f>
        <v>0.9445014192539285</v>
      </c>
      <c r="H64" s="120">
        <f>H62/H63</f>
        <v>0.92634583009271176</v>
      </c>
      <c r="K64" s="129"/>
      <c r="M64" s="128"/>
      <c r="N64" s="120" t="s">
        <v>194</v>
      </c>
      <c r="O64" s="120">
        <f>O62/O63</f>
        <v>1.02004632296264</v>
      </c>
      <c r="P64" s="120">
        <f>P62/P63</f>
        <v>1.0432181946722585</v>
      </c>
      <c r="Q64" s="120">
        <f>Q62/Q63</f>
        <v>0.97737196957963146</v>
      </c>
      <c r="R64" s="120">
        <f>R62/R63</f>
        <v>0.97208068099111389</v>
      </c>
      <c r="U64" s="129"/>
      <c r="AG64" s="128"/>
      <c r="AH64" s="120" t="s">
        <v>194</v>
      </c>
      <c r="AI64" s="120">
        <f>AI62/AI63</f>
        <v>1.0207007858768202</v>
      </c>
      <c r="AJ64" s="120">
        <f>AJ62/AJ63</f>
        <v>1.045712448707983</v>
      </c>
      <c r="AK64" s="120">
        <f>AK62/AK63</f>
        <v>0.97620687207637213</v>
      </c>
      <c r="AL64" s="120">
        <f>AL62/AL63</f>
        <v>0.97081795540939297</v>
      </c>
      <c r="AO64" s="129"/>
      <c r="BA64" s="128"/>
      <c r="BB64" s="120" t="s">
        <v>194</v>
      </c>
      <c r="BC64" s="120">
        <f>BC62/BC63</f>
        <v>1.0212724324242763</v>
      </c>
      <c r="BD64" s="120">
        <f>BD62/BD63</f>
        <v>1.0480217805338294</v>
      </c>
      <c r="BE64" s="120">
        <f>BE62/BE63</f>
        <v>0.97513336348813939</v>
      </c>
      <c r="BF64" s="120">
        <f>BF62/BF63</f>
        <v>0.96965817964453116</v>
      </c>
      <c r="BI64" s="129"/>
      <c r="BK64" s="128"/>
      <c r="BL64" s="120" t="s">
        <v>194</v>
      </c>
      <c r="BM64" s="120">
        <f>BM62/BM63</f>
        <v>1.0833555754251536</v>
      </c>
      <c r="BN64" s="120">
        <f>BN62/BN63</f>
        <v>1.1126031296214274</v>
      </c>
      <c r="BO64" s="120">
        <f>BO62/BO63</f>
        <v>1.0336164629653395</v>
      </c>
      <c r="BP64" s="120">
        <f>BP62/BP63</f>
        <v>1.0277681593610872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1342.3082516961385</v>
      </c>
      <c r="F69" s="139">
        <f t="shared" ref="F69:H69" si="107">F58*F$64</f>
        <v>0</v>
      </c>
      <c r="G69" s="139">
        <f t="shared" si="107"/>
        <v>423.78503097510139</v>
      </c>
      <c r="H69" s="139">
        <f t="shared" si="107"/>
        <v>284.81613315982401</v>
      </c>
      <c r="I69" s="120">
        <f>I58</f>
        <v>2050</v>
      </c>
      <c r="J69" s="165">
        <f>SUM(E69:H69)</f>
        <v>2050.9094158310641</v>
      </c>
      <c r="K69" s="129">
        <f>I69/J69</f>
        <v>0.99955657923063579</v>
      </c>
      <c r="M69" s="128"/>
      <c r="N69" s="4" t="s">
        <v>11</v>
      </c>
      <c r="O69" s="139">
        <f>O58*O$64</f>
        <v>666.26879682863967</v>
      </c>
      <c r="P69" s="139">
        <f t="shared" ref="P69:R69" si="108">P58*P$64</f>
        <v>0</v>
      </c>
      <c r="Q69" s="139">
        <f t="shared" si="108"/>
        <v>919.48495998100896</v>
      </c>
      <c r="R69" s="139">
        <f t="shared" si="108"/>
        <v>576.24818021278168</v>
      </c>
      <c r="S69" s="120">
        <f>S58</f>
        <v>2186.7465511512801</v>
      </c>
      <c r="T69" s="165">
        <f>SUM(O69:R69)</f>
        <v>2162.0019370224304</v>
      </c>
      <c r="U69" s="129">
        <f>S69/T69</f>
        <v>1.011445232173533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579.33295915052986</v>
      </c>
      <c r="G70" s="139">
        <f t="shared" si="109"/>
        <v>597.02894982722489</v>
      </c>
      <c r="H70" s="139">
        <f t="shared" si="109"/>
        <v>796.69629752964897</v>
      </c>
      <c r="I70" s="120">
        <f>I59</f>
        <v>2050</v>
      </c>
      <c r="J70" s="165">
        <f>SUM(E70:H70)</f>
        <v>1973.0582065074038</v>
      </c>
      <c r="K70" s="129">
        <f>I70/J70</f>
        <v>1.0389962106737816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203.17401003791443</v>
      </c>
      <c r="Q70" s="139">
        <f t="shared" si="110"/>
        <v>864.86276586361805</v>
      </c>
      <c r="R70" s="139">
        <f t="shared" si="110"/>
        <v>1076.1940141574789</v>
      </c>
      <c r="S70" s="120">
        <f>S59</f>
        <v>2186.7465511512801</v>
      </c>
      <c r="T70" s="165">
        <f>SUM(O70:R70)</f>
        <v>2144.2307900590113</v>
      </c>
      <c r="U70" s="129">
        <f>S70/T70</f>
        <v>1.0198279780746451</v>
      </c>
    </row>
    <row r="71" spans="3:21" x14ac:dyDescent="0.3">
      <c r="C71" s="128"/>
      <c r="D71" s="4" t="s">
        <v>13</v>
      </c>
      <c r="E71" s="139">
        <f t="shared" ref="E71:H71" si="111">E60*E$64</f>
        <v>343.53784272960587</v>
      </c>
      <c r="F71" s="139">
        <f t="shared" si="111"/>
        <v>714.21503238759419</v>
      </c>
      <c r="G71" s="139">
        <f t="shared" si="111"/>
        <v>33.18601919767368</v>
      </c>
      <c r="H71" s="139">
        <f t="shared" si="111"/>
        <v>0</v>
      </c>
      <c r="I71" s="120">
        <f>I60</f>
        <v>1054</v>
      </c>
      <c r="J71" s="165">
        <f>SUM(E71:H71)</f>
        <v>1090.9388943148738</v>
      </c>
      <c r="K71" s="129">
        <f>I71/J71</f>
        <v>0.96614027191864682</v>
      </c>
      <c r="M71" s="128"/>
      <c r="N71" s="4" t="s">
        <v>13</v>
      </c>
      <c r="O71" s="139">
        <f t="shared" ref="O71:R71" si="112">O60*O$64</f>
        <v>316.06725232475611</v>
      </c>
      <c r="P71" s="139">
        <f t="shared" si="112"/>
        <v>695.38258832589793</v>
      </c>
      <c r="Q71" s="139">
        <f t="shared" si="112"/>
        <v>133.46330640922872</v>
      </c>
      <c r="R71" s="139">
        <f t="shared" si="112"/>
        <v>0</v>
      </c>
      <c r="S71" s="120">
        <f>S60</f>
        <v>1112.9834646689119</v>
      </c>
      <c r="T71" s="165">
        <f>SUM(O71:R71)</f>
        <v>1144.9131470598827</v>
      </c>
      <c r="U71" s="129">
        <f>S71/T71</f>
        <v>0.97211169906384109</v>
      </c>
    </row>
    <row r="72" spans="3:21" x14ac:dyDescent="0.3">
      <c r="C72" s="128"/>
      <c r="D72" s="4" t="s">
        <v>14</v>
      </c>
      <c r="E72" s="139">
        <f t="shared" ref="E72:H72" si="113">E61*E$64</f>
        <v>364.15390557425565</v>
      </c>
      <c r="F72" s="139">
        <f t="shared" si="113"/>
        <v>756.45200846187629</v>
      </c>
      <c r="G72" s="139">
        <f t="shared" si="113"/>
        <v>0</v>
      </c>
      <c r="H72" s="139">
        <f t="shared" si="113"/>
        <v>26.487569310527043</v>
      </c>
      <c r="I72" s="120">
        <f>I61</f>
        <v>1108</v>
      </c>
      <c r="J72" s="165">
        <f>SUM(E72:H72)</f>
        <v>1147.093483346659</v>
      </c>
      <c r="K72" s="129">
        <f>I72/J72</f>
        <v>0.96591953148177312</v>
      </c>
      <c r="M72" s="128"/>
      <c r="N72" s="4" t="s">
        <v>14</v>
      </c>
      <c r="O72" s="139">
        <f t="shared" ref="O72:R72" si="114">O61*O$64</f>
        <v>345.67635580856017</v>
      </c>
      <c r="P72" s="139">
        <f t="shared" si="114"/>
        <v>759.89920766043008</v>
      </c>
      <c r="Q72" s="139">
        <f t="shared" si="114"/>
        <v>0</v>
      </c>
      <c r="R72" s="139">
        <f t="shared" si="114"/>
        <v>102.48836746688781</v>
      </c>
      <c r="S72" s="120">
        <f>S61</f>
        <v>1172.7332381057306</v>
      </c>
      <c r="T72" s="165">
        <f>SUM(O72:R72)</f>
        <v>1208.0639309358783</v>
      </c>
      <c r="U72" s="129">
        <f>S72/T72</f>
        <v>0.97075428549317155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2050.0000000000005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1917.8110322538555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0.99999999999999978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1.0000000000000002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1341.7130443384476</v>
      </c>
      <c r="F80" s="139">
        <f t="shared" ref="F80:H80" si="115">F69*$K69</f>
        <v>0</v>
      </c>
      <c r="G80" s="139">
        <f t="shared" si="115"/>
        <v>423.59711589062135</v>
      </c>
      <c r="H80" s="139">
        <f t="shared" si="115"/>
        <v>284.68983977093092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673.89439789832397</v>
      </c>
      <c r="P80" s="139">
        <f t="shared" ref="P80:R80" si="116">P69*$U69</f>
        <v>0</v>
      </c>
      <c r="Q80" s="139">
        <f t="shared" si="116"/>
        <v>930.00867882806335</v>
      </c>
      <c r="R80" s="139">
        <f t="shared" si="116"/>
        <v>582.84347442489286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601.92474927582919</v>
      </c>
      <c r="G81" s="139">
        <f t="shared" si="117"/>
        <v>620.31081653303397</v>
      </c>
      <c r="H81" s="139">
        <f t="shared" si="117"/>
        <v>827.76443419113696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207.20253985428391</v>
      </c>
      <c r="Q81" s="139">
        <f t="shared" si="118"/>
        <v>882.01124582273883</v>
      </c>
      <c r="R81" s="139">
        <f t="shared" si="118"/>
        <v>1097.5327654742578</v>
      </c>
      <c r="S81" s="120">
        <f>S70</f>
        <v>2186.7465511512801</v>
      </c>
      <c r="T81" s="165">
        <f>SUM(O81:R81)</f>
        <v>2186.7465511512805</v>
      </c>
      <c r="U81" s="129">
        <f>S81/T81</f>
        <v>0.99999999999999978</v>
      </c>
    </row>
    <row r="82" spans="3:21" x14ac:dyDescent="0.3">
      <c r="C82" s="128"/>
      <c r="D82" s="4" t="s">
        <v>13</v>
      </c>
      <c r="E82" s="139">
        <f t="shared" ref="E82:H82" si="119">E71*$K71</f>
        <v>331.90574478912674</v>
      </c>
      <c r="F82" s="139">
        <f t="shared" si="119"/>
        <v>690.03190559933535</v>
      </c>
      <c r="G82" s="139">
        <f t="shared" si="119"/>
        <v>32.062349611537883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307.25267367585843</v>
      </c>
      <c r="P82" s="139">
        <f t="shared" si="120"/>
        <v>675.98954943690023</v>
      </c>
      <c r="Q82" s="139">
        <f t="shared" si="120"/>
        <v>129.74124155615337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351.74336985954284</v>
      </c>
      <c r="F83" s="139">
        <f t="shared" si="121"/>
        <v>730.67176960194183</v>
      </c>
      <c r="G83" s="139">
        <f t="shared" si="121"/>
        <v>0</v>
      </c>
      <c r="H83" s="139">
        <f t="shared" si="121"/>
        <v>25.584860538515272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335.56680379482219</v>
      </c>
      <c r="P83" s="139">
        <f t="shared" si="122"/>
        <v>737.67541237922796</v>
      </c>
      <c r="Q83" s="139">
        <f t="shared" si="122"/>
        <v>0</v>
      </c>
      <c r="R83" s="139">
        <f t="shared" si="122"/>
        <v>99.49102193168028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2025.3621589871173</v>
      </c>
      <c r="F85" s="165">
        <f>SUM(F80:F83)</f>
        <v>2022.6284244771064</v>
      </c>
      <c r="G85" s="165">
        <f>SUM(G80:G83)</f>
        <v>1075.9702820351933</v>
      </c>
      <c r="H85" s="165">
        <f>SUM(H80:H83)</f>
        <v>1138.0391345005833</v>
      </c>
      <c r="K85" s="129"/>
      <c r="M85" s="128"/>
      <c r="N85" s="120" t="s">
        <v>195</v>
      </c>
      <c r="O85" s="165">
        <f>SUM(O80:O83)</f>
        <v>1316.7138753690047</v>
      </c>
      <c r="P85" s="165">
        <f>SUM(P80:P83)</f>
        <v>1620.8675016704121</v>
      </c>
      <c r="Q85" s="165">
        <f>SUM(Q80:Q83)</f>
        <v>1941.7611662069557</v>
      </c>
      <c r="R85" s="165">
        <f>SUM(R80:R83)</f>
        <v>1779.867261830831</v>
      </c>
      <c r="U85" s="129"/>
    </row>
    <row r="86" spans="3:21" x14ac:dyDescent="0.3">
      <c r="C86" s="128"/>
      <c r="D86" s="120" t="s">
        <v>194</v>
      </c>
      <c r="E86" s="120">
        <f>E84/E85</f>
        <v>1.0121646594924061</v>
      </c>
      <c r="F86" s="120">
        <f>F84/F85</f>
        <v>1.0135326761908676</v>
      </c>
      <c r="G86" s="120">
        <f>G84/G85</f>
        <v>0.97958095832011582</v>
      </c>
      <c r="H86" s="120">
        <f>H84/H85</f>
        <v>0.9736044802064161</v>
      </c>
      <c r="K86" s="129"/>
      <c r="M86" s="128"/>
      <c r="N86" s="120" t="s">
        <v>194</v>
      </c>
      <c r="O86" s="120">
        <f>O84/O85</f>
        <v>1.0085808540521266</v>
      </c>
      <c r="P86" s="120">
        <f>P84/P85</f>
        <v>1.0231902387549217</v>
      </c>
      <c r="Q86" s="120">
        <f>Q84/Q85</f>
        <v>0.98766576736114042</v>
      </c>
      <c r="R86" s="120">
        <f>R84/R85</f>
        <v>0.98598957319545744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1358.0345266593445</v>
      </c>
      <c r="F91" s="139">
        <f t="shared" ref="F91:H91" si="123">F80*F$86</f>
        <v>0</v>
      </c>
      <c r="G91" s="139">
        <f t="shared" si="123"/>
        <v>414.94766872577202</v>
      </c>
      <c r="H91" s="139">
        <f t="shared" si="123"/>
        <v>277.17530347022506</v>
      </c>
      <c r="I91" s="120">
        <f>I80</f>
        <v>2050</v>
      </c>
      <c r="J91" s="165">
        <f>SUM(E91:H91)</f>
        <v>2050.1574988553416</v>
      </c>
      <c r="K91" s="129">
        <f>I91/J91</f>
        <v>0.99992317719227453</v>
      </c>
      <c r="M91" s="128"/>
      <c r="N91" s="4" t="s">
        <v>11</v>
      </c>
      <c r="O91" s="139">
        <f>O80*O$86</f>
        <v>679.67698737323519</v>
      </c>
      <c r="P91" s="139">
        <f t="shared" ref="P91:R91" si="124">P80*P$86</f>
        <v>0</v>
      </c>
      <c r="Q91" s="139">
        <f t="shared" si="124"/>
        <v>918.53773542723957</v>
      </c>
      <c r="R91" s="139">
        <f t="shared" si="124"/>
        <v>574.67758858795764</v>
      </c>
      <c r="S91" s="120">
        <f>S80</f>
        <v>2186.7465511512801</v>
      </c>
      <c r="T91" s="165">
        <f>SUM(O91:R91)</f>
        <v>2172.8923113884321</v>
      </c>
      <c r="U91" s="129">
        <f>S91/T91</f>
        <v>1.0063759440310207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610.07040199904816</v>
      </c>
      <c r="G92" s="139">
        <f t="shared" si="125"/>
        <v>607.64466411576302</v>
      </c>
      <c r="H92" s="139">
        <f t="shared" si="125"/>
        <v>805.91516168402006</v>
      </c>
      <c r="I92" s="120">
        <f>I81</f>
        <v>2050</v>
      </c>
      <c r="J92" s="165">
        <f>SUM(E92:H92)</f>
        <v>2023.6302277988311</v>
      </c>
      <c r="K92" s="129">
        <f>I92/J92</f>
        <v>1.0130309242463986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212.00761622413091</v>
      </c>
      <c r="Q92" s="139">
        <f t="shared" si="126"/>
        <v>871.1323139266708</v>
      </c>
      <c r="R92" s="139">
        <f t="shared" si="126"/>
        <v>1082.1558629979934</v>
      </c>
      <c r="S92" s="120">
        <f>S81</f>
        <v>2186.7465511512801</v>
      </c>
      <c r="T92" s="165">
        <f>SUM(O92:R92)</f>
        <v>2165.2957931487954</v>
      </c>
      <c r="U92" s="129">
        <f>S92/T92</f>
        <v>1.0099066178719587</v>
      </c>
    </row>
    <row r="93" spans="3:21" x14ac:dyDescent="0.3">
      <c r="C93" s="128"/>
      <c r="D93" s="4" t="s">
        <v>13</v>
      </c>
      <c r="E93" s="139">
        <f t="shared" ref="E93:H93" si="127">E82*E$86</f>
        <v>335.94326515805989</v>
      </c>
      <c r="F93" s="139">
        <f t="shared" si="127"/>
        <v>699.36988393917852</v>
      </c>
      <c r="G93" s="139">
        <f t="shared" si="127"/>
        <v>31.407667158464871</v>
      </c>
      <c r="H93" s="139">
        <f t="shared" si="127"/>
        <v>0</v>
      </c>
      <c r="I93" s="120">
        <f>I82</f>
        <v>1054</v>
      </c>
      <c r="J93" s="165">
        <f>SUM(E93:H93)</f>
        <v>1066.7208162557033</v>
      </c>
      <c r="K93" s="129">
        <f>I93/J93</f>
        <v>0.98807484014387692</v>
      </c>
      <c r="M93" s="128"/>
      <c r="N93" s="4" t="s">
        <v>13</v>
      </c>
      <c r="O93" s="139">
        <f t="shared" ref="O93:R93" si="128">O82*O$86</f>
        <v>309.88916402579667</v>
      </c>
      <c r="P93" s="139">
        <f t="shared" si="128"/>
        <v>691.66590848417388</v>
      </c>
      <c r="Q93" s="139">
        <f t="shared" si="128"/>
        <v>128.1409828999453</v>
      </c>
      <c r="R93" s="139">
        <f t="shared" si="128"/>
        <v>0</v>
      </c>
      <c r="S93" s="120">
        <f>S82</f>
        <v>1112.9834646689119</v>
      </c>
      <c r="T93" s="165">
        <f>SUM(O93:R93)</f>
        <v>1129.696055409916</v>
      </c>
      <c r="U93" s="129">
        <f>S93/T93</f>
        <v>0.98520611746764064</v>
      </c>
    </row>
    <row r="94" spans="3:21" x14ac:dyDescent="0.3">
      <c r="C94" s="128"/>
      <c r="D94" s="4" t="s">
        <v>14</v>
      </c>
      <c r="E94" s="139">
        <f t="shared" ref="E94:H94" si="129">E83*E$86</f>
        <v>356.02220818259565</v>
      </c>
      <c r="F94" s="139">
        <f t="shared" si="129"/>
        <v>740.55971406177309</v>
      </c>
      <c r="G94" s="139">
        <f t="shared" si="129"/>
        <v>0</v>
      </c>
      <c r="H94" s="139">
        <f t="shared" si="129"/>
        <v>24.909534845754809</v>
      </c>
      <c r="I94" s="120">
        <f>I83</f>
        <v>1108</v>
      </c>
      <c r="J94" s="165">
        <f>SUM(E94:H94)</f>
        <v>1121.4914570901235</v>
      </c>
      <c r="K94" s="129">
        <f>I94/J94</f>
        <v>0.98797007591557662</v>
      </c>
      <c r="M94" s="128"/>
      <c r="N94" s="4" t="s">
        <v>14</v>
      </c>
      <c r="O94" s="139">
        <f t="shared" ref="O94:R94" si="130">O83*O$86</f>
        <v>338.44625356292414</v>
      </c>
      <c r="P94" s="139">
        <f t="shared" si="130"/>
        <v>754.78228131593755</v>
      </c>
      <c r="Q94" s="139">
        <f t="shared" si="130"/>
        <v>0</v>
      </c>
      <c r="R94" s="139">
        <f t="shared" si="130"/>
        <v>98.097110251197336</v>
      </c>
      <c r="S94" s="120">
        <f>S83</f>
        <v>1172.7332381057306</v>
      </c>
      <c r="T94" s="165">
        <f>SUM(O94:R94)</f>
        <v>1191.325645130059</v>
      </c>
      <c r="U94" s="129">
        <f>S94/T94</f>
        <v>0.98439351398139452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1658.4558060242423</v>
      </c>
      <c r="Q96" s="165">
        <f>SUM(Q91:Q94)</f>
        <v>1917.8110322538557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</v>
      </c>
      <c r="P97" s="120">
        <f>P95/P96</f>
        <v>1.0000000000000002</v>
      </c>
      <c r="Q97" s="120">
        <f>Q95/Q96</f>
        <v>1.0000000000000002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1357.9301986340183</v>
      </c>
      <c r="F102" s="139">
        <f t="shared" ref="F102:H102" si="131">F91*$K91</f>
        <v>0</v>
      </c>
      <c r="G102" s="139">
        <f t="shared" si="131"/>
        <v>414.91579128080139</v>
      </c>
      <c r="H102" s="139">
        <f t="shared" si="131"/>
        <v>277.15401008518029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684.01056980389967</v>
      </c>
      <c r="P102" s="139">
        <f t="shared" ref="P102:R102" si="132">P91*$U91</f>
        <v>0</v>
      </c>
      <c r="Q102" s="139">
        <f t="shared" si="132"/>
        <v>924.3942806187041</v>
      </c>
      <c r="R102" s="139">
        <f t="shared" si="132"/>
        <v>578.34170072867641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618.0201831924677</v>
      </c>
      <c r="G103" s="139">
        <f t="shared" si="133"/>
        <v>615.56283570258381</v>
      </c>
      <c r="H103" s="139">
        <f t="shared" si="133"/>
        <v>816.4169811049486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214.10789466400826</v>
      </c>
      <c r="Q103" s="139">
        <f t="shared" si="134"/>
        <v>879.76228887665752</v>
      </c>
      <c r="R103" s="139">
        <f t="shared" si="134"/>
        <v>1092.8763676106141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331.93708801846208</v>
      </c>
      <c r="F104" s="139">
        <f t="shared" si="135"/>
        <v>691.02978627464552</v>
      </c>
      <c r="G104" s="139">
        <f t="shared" si="135"/>
        <v>31.033125706892271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305.30470013514798</v>
      </c>
      <c r="P104" s="139">
        <f t="shared" si="136"/>
        <v>681.43348428242143</v>
      </c>
      <c r="Q104" s="139">
        <f t="shared" si="136"/>
        <v>126.24528025134244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351.73928804579026</v>
      </c>
      <c r="F105" s="139">
        <f t="shared" si="137"/>
        <v>731.65083692162773</v>
      </c>
      <c r="G105" s="139">
        <f t="shared" si="137"/>
        <v>0</v>
      </c>
      <c r="H105" s="139">
        <f t="shared" si="137"/>
        <v>24.609875032582082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333.16429683864499</v>
      </c>
      <c r="P105" s="139">
        <f t="shared" si="138"/>
        <v>743.0027821954892</v>
      </c>
      <c r="Q105" s="139">
        <f t="shared" si="138"/>
        <v>0</v>
      </c>
      <c r="R105" s="139">
        <f t="shared" si="138"/>
        <v>96.566159071596431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2041.6065746982706</v>
      </c>
      <c r="F107" s="165">
        <f>SUM(F102:F105)</f>
        <v>2040.7008063887411</v>
      </c>
      <c r="G107" s="165">
        <f>SUM(G102:G105)</f>
        <v>1061.5117526902775</v>
      </c>
      <c r="H107" s="165">
        <f>SUM(H102:H105)</f>
        <v>1118.1808662227111</v>
      </c>
      <c r="K107" s="129"/>
      <c r="M107" s="128"/>
      <c r="N107" s="120" t="s">
        <v>195</v>
      </c>
      <c r="O107" s="165">
        <f>SUM(O102:O105)</f>
        <v>1322.4795667776925</v>
      </c>
      <c r="P107" s="165">
        <f>SUM(P102:P105)</f>
        <v>1638.5441611419187</v>
      </c>
      <c r="Q107" s="165">
        <f>SUM(Q102:Q105)</f>
        <v>1930.4018497467039</v>
      </c>
      <c r="R107" s="165">
        <f>SUM(R102:R105)</f>
        <v>1767.7842274108871</v>
      </c>
      <c r="U107" s="129"/>
    </row>
    <row r="108" spans="3:21" x14ac:dyDescent="0.3">
      <c r="C108" s="128"/>
      <c r="D108" s="120" t="s">
        <v>194</v>
      </c>
      <c r="E108" s="120">
        <f>E106/E107</f>
        <v>1.0041111864576406</v>
      </c>
      <c r="F108" s="120">
        <f>F106/F107</f>
        <v>1.0045568628101416</v>
      </c>
      <c r="G108" s="120">
        <f>G106/G107</f>
        <v>0.99292353318628845</v>
      </c>
      <c r="H108" s="120">
        <f>H106/H107</f>
        <v>0.99089515253726101</v>
      </c>
      <c r="K108" s="129"/>
      <c r="M108" s="128"/>
      <c r="N108" s="120" t="s">
        <v>194</v>
      </c>
      <c r="O108" s="120">
        <f>O106/O107</f>
        <v>1.0041836851950345</v>
      </c>
      <c r="P108" s="120">
        <f>P106/P107</f>
        <v>1.0121520343207882</v>
      </c>
      <c r="Q108" s="120">
        <f>Q106/Q107</f>
        <v>0.99347761840649917</v>
      </c>
      <c r="R108" s="120">
        <f>R106/R107</f>
        <v>0.99272893977984855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1363.5129028770637</v>
      </c>
      <c r="F113" s="139">
        <f t="shared" ref="F113:H113" si="139">F102*F$108</f>
        <v>0</v>
      </c>
      <c r="G113" s="139">
        <f t="shared" si="139"/>
        <v>411.97965345331795</v>
      </c>
      <c r="H113" s="139">
        <f t="shared" si="139"/>
        <v>274.63056509966827</v>
      </c>
      <c r="I113" s="120">
        <f>I102</f>
        <v>2050</v>
      </c>
      <c r="J113" s="165">
        <f>SUM(E113:H113)</f>
        <v>2050.1231214300497</v>
      </c>
      <c r="K113" s="129">
        <f>I113/J113</f>
        <v>0.99993994437272438</v>
      </c>
      <c r="M113" s="128"/>
      <c r="N113" s="4" t="s">
        <v>11</v>
      </c>
      <c r="O113" s="139">
        <f>O102*O$108</f>
        <v>686.87225469803536</v>
      </c>
      <c r="P113" s="139">
        <f t="shared" ref="P113:R113" si="140">P102*P$108</f>
        <v>0</v>
      </c>
      <c r="Q113" s="139">
        <f t="shared" si="140"/>
        <v>918.3650283776592</v>
      </c>
      <c r="R113" s="139">
        <f t="shared" si="140"/>
        <v>574.13654339485345</v>
      </c>
      <c r="S113" s="120">
        <f>S102</f>
        <v>2186.7465511512801</v>
      </c>
      <c r="T113" s="165">
        <f>SUM(O113:R113)</f>
        <v>2179.373826470548</v>
      </c>
      <c r="U113" s="129">
        <f>S113/T113</f>
        <v>1.0033829555036329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620.83641638117433</v>
      </c>
      <c r="G114" s="139">
        <f t="shared" si="141"/>
        <v>611.20682572398027</v>
      </c>
      <c r="H114" s="139">
        <f t="shared" si="141"/>
        <v>808.9836290259982</v>
      </c>
      <c r="I114" s="120">
        <f>I103</f>
        <v>2050</v>
      </c>
      <c r="J114" s="165">
        <f>SUM(E114:H114)</f>
        <v>2041.0268711311528</v>
      </c>
      <c r="K114" s="129">
        <f>I114/J114</f>
        <v>1.0043963795850832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216.70974114831697</v>
      </c>
      <c r="Q114" s="139">
        <f t="shared" si="142"/>
        <v>874.02414351703226</v>
      </c>
      <c r="R114" s="139">
        <f t="shared" si="142"/>
        <v>1084.929997728537</v>
      </c>
      <c r="S114" s="120">
        <f>S103</f>
        <v>2186.7465511512801</v>
      </c>
      <c r="T114" s="165">
        <f>SUM(O114:R114)</f>
        <v>2175.6638823938865</v>
      </c>
      <c r="U114" s="129">
        <f>S114/T114</f>
        <v>1.0050939250529816</v>
      </c>
    </row>
    <row r="115" spans="3:71" x14ac:dyDescent="0.3">
      <c r="C115" s="128"/>
      <c r="D115" s="4" t="s">
        <v>13</v>
      </c>
      <c r="E115" s="139">
        <f t="shared" ref="E115:H115" si="143">E104*E$108</f>
        <v>333.30174327951227</v>
      </c>
      <c r="F115" s="139">
        <f t="shared" si="143"/>
        <v>694.1787142084205</v>
      </c>
      <c r="G115" s="139">
        <f t="shared" si="143"/>
        <v>30.813520822701708</v>
      </c>
      <c r="H115" s="139">
        <f t="shared" si="143"/>
        <v>0</v>
      </c>
      <c r="I115" s="120">
        <f>I104</f>
        <v>1054</v>
      </c>
      <c r="J115" s="165">
        <f>SUM(E115:H115)</f>
        <v>1058.2939783106344</v>
      </c>
      <c r="K115" s="129">
        <f>I115/J115</f>
        <v>0.99594254677940341</v>
      </c>
      <c r="M115" s="128"/>
      <c r="N115" s="4" t="s">
        <v>13</v>
      </c>
      <c r="O115" s="139">
        <f t="shared" ref="O115:R115" si="144">O104*O$108</f>
        <v>306.58199888907785</v>
      </c>
      <c r="P115" s="139">
        <f t="shared" si="144"/>
        <v>689.71428737075564</v>
      </c>
      <c r="Q115" s="139">
        <f t="shared" si="144"/>
        <v>125.42186035916473</v>
      </c>
      <c r="R115" s="139">
        <f t="shared" si="144"/>
        <v>0</v>
      </c>
      <c r="S115" s="120">
        <f>S104</f>
        <v>1112.9834646689119</v>
      </c>
      <c r="T115" s="165">
        <f>SUM(O115:R115)</f>
        <v>1121.7181466189982</v>
      </c>
      <c r="U115" s="129">
        <f>S115/T115</f>
        <v>0.99221312236374737</v>
      </c>
    </row>
    <row r="116" spans="3:71" x14ac:dyDescent="0.3">
      <c r="C116" s="128"/>
      <c r="D116" s="4" t="s">
        <v>14</v>
      </c>
      <c r="E116" s="139">
        <f t="shared" ref="E116:H116" si="145">E105*E$108</f>
        <v>353.18535384342425</v>
      </c>
      <c r="F116" s="139">
        <f t="shared" si="145"/>
        <v>734.98486941040483</v>
      </c>
      <c r="G116" s="139">
        <f t="shared" si="145"/>
        <v>0</v>
      </c>
      <c r="H116" s="139">
        <f t="shared" si="145"/>
        <v>24.385805874333354</v>
      </c>
      <c r="I116" s="120">
        <f>I105</f>
        <v>1108</v>
      </c>
      <c r="J116" s="165">
        <f>SUM(E116:H116)</f>
        <v>1112.5560291281624</v>
      </c>
      <c r="K116" s="129">
        <f>I116/J116</f>
        <v>0.99590489916113911</v>
      </c>
      <c r="M116" s="128"/>
      <c r="N116" s="4" t="s">
        <v>14</v>
      </c>
      <c r="O116" s="139">
        <f t="shared" ref="O116:R116" si="146">O105*O$108</f>
        <v>334.55815137484291</v>
      </c>
      <c r="P116" s="139">
        <f t="shared" si="146"/>
        <v>752.03177750516988</v>
      </c>
      <c r="Q116" s="139">
        <f t="shared" si="146"/>
        <v>0</v>
      </c>
      <c r="R116" s="139">
        <f t="shared" si="146"/>
        <v>95.864020713758123</v>
      </c>
      <c r="S116" s="120">
        <f>S105</f>
        <v>1172.7332381057306</v>
      </c>
      <c r="T116" s="165">
        <f>SUM(O116:R116)</f>
        <v>1182.4539495937711</v>
      </c>
      <c r="U116" s="129">
        <f>S116/T116</f>
        <v>0.9917792050241111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2049.9999999999995</v>
      </c>
      <c r="G118" s="165">
        <f>SUM(G113:G116)</f>
        <v>1054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1917.8110322538564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1.0000000000000002</v>
      </c>
      <c r="G119" s="120">
        <f>G117/G118</f>
        <v>1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0.99999999999999978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1363.5129028770637</v>
      </c>
      <c r="F122" s="159">
        <f t="shared" si="148"/>
        <v>0</v>
      </c>
      <c r="G122" s="159">
        <f t="shared" si="148"/>
        <v>411.97965345331795</v>
      </c>
      <c r="H122" s="158">
        <f t="shared" si="148"/>
        <v>274.63056509966827</v>
      </c>
      <c r="N122" s="150"/>
      <c r="O122" s="160" t="str">
        <f>N36</f>
        <v>A</v>
      </c>
      <c r="P122" s="159">
        <f>O113</f>
        <v>686.87225469803536</v>
      </c>
      <c r="Q122" s="159">
        <f t="shared" ref="Q122:S122" si="149">P113</f>
        <v>0</v>
      </c>
      <c r="R122" s="159">
        <f t="shared" si="149"/>
        <v>918.3650283776592</v>
      </c>
      <c r="S122" s="159">
        <f t="shared" si="149"/>
        <v>574.13654339485345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647.69571278636022</v>
      </c>
      <c r="AA122" s="159">
        <f t="shared" ref="AA122:AC122" si="150">Z47</f>
        <v>0</v>
      </c>
      <c r="AB122" s="159">
        <f t="shared" si="150"/>
        <v>927.50915280414404</v>
      </c>
      <c r="AC122" s="159">
        <f t="shared" si="150"/>
        <v>584.21868651602108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750.18160235202106</v>
      </c>
      <c r="AK122" s="159">
        <f t="shared" ref="AK122:AM122" si="151">AJ58</f>
        <v>0</v>
      </c>
      <c r="AL122" s="159">
        <f t="shared" si="151"/>
        <v>1068.6202559275912</v>
      </c>
      <c r="AM122" s="159">
        <f t="shared" si="151"/>
        <v>673.58218168265444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737.03931695584163</v>
      </c>
      <c r="AU122" s="159">
        <f t="shared" si="147"/>
        <v>0</v>
      </c>
      <c r="AV122" s="159">
        <f t="shared" si="147"/>
        <v>1166.663690712177</v>
      </c>
      <c r="AW122" s="158">
        <f t="shared" si="147"/>
        <v>759.23615712788717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863.12748195058032</v>
      </c>
      <c r="BE122" s="159">
        <f t="shared" ref="BE122:BG122" si="152">BD58</f>
        <v>0</v>
      </c>
      <c r="BF122" s="159">
        <f t="shared" si="152"/>
        <v>1216.3544090354078</v>
      </c>
      <c r="BG122" s="159">
        <f t="shared" si="152"/>
        <v>767.05354409016684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926.3791395299877</v>
      </c>
      <c r="BO122" s="159">
        <f t="shared" ref="BO122:BQ122" si="153">BN58</f>
        <v>0</v>
      </c>
      <c r="BP122" s="159">
        <f t="shared" si="153"/>
        <v>1298.6336620261986</v>
      </c>
      <c r="BQ122" s="159">
        <f t="shared" si="153"/>
        <v>819.16077786312758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620.83641638117433</v>
      </c>
      <c r="G123" s="159">
        <f t="shared" si="148"/>
        <v>611.20682572398027</v>
      </c>
      <c r="H123" s="158">
        <f t="shared" si="148"/>
        <v>808.9836290259982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216.70974114831697</v>
      </c>
      <c r="R123" s="159">
        <f t="shared" si="154"/>
        <v>874.02414351703226</v>
      </c>
      <c r="S123" s="159">
        <f t="shared" si="154"/>
        <v>1084.929997728537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188.63390674802534</v>
      </c>
      <c r="AB123" s="159">
        <f t="shared" si="155"/>
        <v>848.11425492417482</v>
      </c>
      <c r="AC123" s="159">
        <f t="shared" si="155"/>
        <v>1060.6938179990952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226.69238834799816</v>
      </c>
      <c r="AL123" s="159">
        <f t="shared" si="156"/>
        <v>1006.2841765656269</v>
      </c>
      <c r="AM123" s="159">
        <f t="shared" si="156"/>
        <v>1259.4074750486418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217.15631035601484</v>
      </c>
      <c r="AV123" s="159">
        <f t="shared" si="147"/>
        <v>1067.0302204981415</v>
      </c>
      <c r="AW123" s="158">
        <f t="shared" si="147"/>
        <v>1378.7526339417498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264.07300791378492</v>
      </c>
      <c r="BF123" s="159">
        <f t="shared" si="157"/>
        <v>1146.6835433155663</v>
      </c>
      <c r="BG123" s="159">
        <f t="shared" si="157"/>
        <v>1435.7788838468036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285.08272534207919</v>
      </c>
      <c r="BP123" s="159">
        <f t="shared" si="158"/>
        <v>1224.9279569753421</v>
      </c>
      <c r="BQ123" s="159">
        <f t="shared" si="158"/>
        <v>1534.1628971018927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333.30174327951227</v>
      </c>
      <c r="F124" s="159">
        <f t="shared" si="148"/>
        <v>694.1787142084205</v>
      </c>
      <c r="G124" s="159">
        <f t="shared" si="148"/>
        <v>30.813520822701708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306.58199888907785</v>
      </c>
      <c r="Q124" s="159">
        <f t="shared" si="159"/>
        <v>689.71428737075564</v>
      </c>
      <c r="R124" s="159">
        <f t="shared" si="159"/>
        <v>125.42186035916473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324.50948378134996</v>
      </c>
      <c r="AA124" s="159">
        <f t="shared" si="160"/>
        <v>701.40389869876878</v>
      </c>
      <c r="AB124" s="159">
        <f t="shared" si="160"/>
        <v>142.18762452553699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344.38892253479185</v>
      </c>
      <c r="AK124" s="159">
        <f t="shared" si="161"/>
        <v>749.98169703972189</v>
      </c>
      <c r="AL124" s="159">
        <f t="shared" si="161"/>
        <v>150.10438866147288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358.99203147503812</v>
      </c>
      <c r="AU124" s="159">
        <f t="shared" si="147"/>
        <v>784.80863526738995</v>
      </c>
      <c r="AV124" s="159">
        <f t="shared" si="147"/>
        <v>173.87096253156395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384.28707211420664</v>
      </c>
      <c r="BE124" s="159">
        <f t="shared" si="162"/>
        <v>846.34922289385315</v>
      </c>
      <c r="BF124" s="159">
        <f t="shared" si="162"/>
        <v>165.70216660384969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406.50546800071942</v>
      </c>
      <c r="BO124" s="159">
        <f t="shared" si="163"/>
        <v>900.0214081424931</v>
      </c>
      <c r="BP124" s="159">
        <f t="shared" si="163"/>
        <v>174.36186451247696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353.18535384342425</v>
      </c>
      <c r="F125" s="154">
        <f t="shared" si="148"/>
        <v>734.98486941040483</v>
      </c>
      <c r="G125" s="154">
        <f t="shared" si="148"/>
        <v>0</v>
      </c>
      <c r="H125" s="153">
        <f t="shared" si="148"/>
        <v>24.385805874333354</v>
      </c>
      <c r="N125" s="152"/>
      <c r="O125" s="155" t="str">
        <f>N39</f>
        <v>D</v>
      </c>
      <c r="P125" s="159">
        <f t="shared" ref="P125:S125" si="164">O116</f>
        <v>334.55815137484291</v>
      </c>
      <c r="Q125" s="159">
        <f t="shared" si="164"/>
        <v>752.03177750516988</v>
      </c>
      <c r="R125" s="159">
        <f t="shared" si="164"/>
        <v>0</v>
      </c>
      <c r="S125" s="159">
        <f t="shared" si="164"/>
        <v>95.864020713758123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355.80720839424583</v>
      </c>
      <c r="AA125" s="159">
        <f t="shared" si="165"/>
        <v>768.41800057744854</v>
      </c>
      <c r="AB125" s="159">
        <f t="shared" si="165"/>
        <v>0</v>
      </c>
      <c r="AC125" s="159">
        <f t="shared" si="165"/>
        <v>110.01805732203202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378.14237122426829</v>
      </c>
      <c r="AK125" s="159">
        <f t="shared" si="166"/>
        <v>822.80863329691556</v>
      </c>
      <c r="AL125" s="159">
        <f t="shared" si="166"/>
        <v>0</v>
      </c>
      <c r="AM125" s="159">
        <f t="shared" si="166"/>
        <v>116.39232199120069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395.19809204097083</v>
      </c>
      <c r="AU125" s="154">
        <f t="shared" si="147"/>
        <v>863.24845363373629</v>
      </c>
      <c r="AV125" s="154">
        <f t="shared" si="147"/>
        <v>0</v>
      </c>
      <c r="AW125" s="153">
        <f t="shared" si="147"/>
        <v>139.55515194911203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423.59698047173976</v>
      </c>
      <c r="BE125" s="159">
        <f t="shared" si="167"/>
        <v>932.15618707784563</v>
      </c>
      <c r="BF125" s="159">
        <f t="shared" si="167"/>
        <v>0</v>
      </c>
      <c r="BG125" s="159">
        <f t="shared" si="167"/>
        <v>129.04714472959702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448.9481277117099</v>
      </c>
      <c r="BO125" s="159">
        <f t="shared" si="168"/>
        <v>993.17234559662882</v>
      </c>
      <c r="BP125" s="159">
        <f t="shared" si="168"/>
        <v>0</v>
      </c>
      <c r="BQ125" s="159">
        <f t="shared" si="168"/>
        <v>136.08847756333358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1.1776871831411696E-85</v>
      </c>
      <c r="F134" s="130" t="e">
        <f t="shared" si="169"/>
        <v>#DIV/0!</v>
      </c>
      <c r="G134" s="148">
        <f t="shared" si="169"/>
        <v>411.97965345331795</v>
      </c>
      <c r="H134" s="148">
        <f t="shared" si="169"/>
        <v>274.63056509966827</v>
      </c>
      <c r="N134" s="130" t="s">
        <v>11</v>
      </c>
      <c r="O134" s="130">
        <f t="shared" ref="O134:R137" si="170">O129*P122</f>
        <v>5.932621899699667E-86</v>
      </c>
      <c r="P134" s="130" t="e">
        <f t="shared" si="170"/>
        <v>#DIV/0!</v>
      </c>
      <c r="Q134" s="148">
        <f t="shared" si="170"/>
        <v>918.3650283776592</v>
      </c>
      <c r="R134" s="148">
        <f t="shared" si="170"/>
        <v>574.13654339485345</v>
      </c>
      <c r="W134" s="130" t="s">
        <v>11</v>
      </c>
      <c r="X134" s="130">
        <f t="shared" ref="X134:AA137" si="171">X129*Z122</f>
        <v>5.5942480479244444E-86</v>
      </c>
      <c r="Y134" s="130" t="e">
        <f t="shared" si="171"/>
        <v>#DIV/0!</v>
      </c>
      <c r="Z134" s="148">
        <f t="shared" si="171"/>
        <v>927.50915280414404</v>
      </c>
      <c r="AA134" s="148">
        <f t="shared" si="171"/>
        <v>584.21868651602108</v>
      </c>
      <c r="AG134" s="130" t="s">
        <v>11</v>
      </c>
      <c r="AH134" s="130">
        <f t="shared" ref="AH134:AK137" si="172">AH129*AJ122</f>
        <v>6.4794345271988712E-86</v>
      </c>
      <c r="AI134" s="130" t="e">
        <f t="shared" si="172"/>
        <v>#DIV/0!</v>
      </c>
      <c r="AJ134" s="148">
        <f t="shared" si="172"/>
        <v>1068.6202559275912</v>
      </c>
      <c r="AK134" s="148">
        <f t="shared" si="172"/>
        <v>673.58218168265444</v>
      </c>
      <c r="AQ134" s="130" t="s">
        <v>11</v>
      </c>
      <c r="AR134" s="130">
        <f t="shared" ref="AR134:AU137" si="173">AR129*AT122</f>
        <v>6.3659225755656608E-86</v>
      </c>
      <c r="AS134" s="130" t="e">
        <f t="shared" si="173"/>
        <v>#DIV/0!</v>
      </c>
      <c r="AT134" s="148">
        <f t="shared" si="173"/>
        <v>1166.663690712177</v>
      </c>
      <c r="AU134" s="148">
        <f t="shared" si="173"/>
        <v>759.23615712788717</v>
      </c>
      <c r="BA134" s="130" t="s">
        <v>11</v>
      </c>
      <c r="BB134" s="130">
        <f t="shared" ref="BB134:BE137" si="174">BB129*BD122</f>
        <v>7.4549655581936091E-86</v>
      </c>
      <c r="BC134" s="130" t="e">
        <f t="shared" si="174"/>
        <v>#DIV/0!</v>
      </c>
      <c r="BD134" s="148">
        <f t="shared" si="174"/>
        <v>1216.3544090354078</v>
      </c>
      <c r="BE134" s="148">
        <f t="shared" si="174"/>
        <v>767.05354409016684</v>
      </c>
      <c r="BK134" s="130" t="s">
        <v>11</v>
      </c>
      <c r="BL134" s="130">
        <f t="shared" ref="BL134:BO137" si="175">BL129*BN122</f>
        <v>8.0012799075959792E-86</v>
      </c>
      <c r="BM134" s="130" t="e">
        <f t="shared" si="175"/>
        <v>#DIV/0!</v>
      </c>
      <c r="BN134" s="148">
        <f t="shared" si="175"/>
        <v>1298.6336620261986</v>
      </c>
      <c r="BO134" s="148">
        <f t="shared" si="175"/>
        <v>819.16077786312758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5.362260150649452E-86</v>
      </c>
      <c r="G135" s="148">
        <f t="shared" si="169"/>
        <v>611.20682572398027</v>
      </c>
      <c r="H135" s="148">
        <f t="shared" si="169"/>
        <v>808.9836290259982</v>
      </c>
      <c r="N135" s="130" t="s">
        <v>12</v>
      </c>
      <c r="O135" s="130" t="e">
        <f t="shared" si="170"/>
        <v>#DIV/0!</v>
      </c>
      <c r="P135" s="130">
        <f t="shared" si="170"/>
        <v>1.8717555519547884E-86</v>
      </c>
      <c r="Q135" s="148">
        <f t="shared" si="170"/>
        <v>874.02414351703226</v>
      </c>
      <c r="R135" s="148">
        <f t="shared" si="170"/>
        <v>1084.929997728537</v>
      </c>
      <c r="W135" s="130" t="s">
        <v>12</v>
      </c>
      <c r="X135" s="130" t="e">
        <f t="shared" si="171"/>
        <v>#DIV/0!</v>
      </c>
      <c r="Y135" s="130">
        <f t="shared" si="171"/>
        <v>1.6292602278588453E-86</v>
      </c>
      <c r="Z135" s="148">
        <f t="shared" si="171"/>
        <v>848.11425492417482</v>
      </c>
      <c r="AA135" s="148">
        <f t="shared" si="171"/>
        <v>1060.6938179990952</v>
      </c>
      <c r="AG135" s="130" t="s">
        <v>12</v>
      </c>
      <c r="AH135" s="130" t="e">
        <f t="shared" si="172"/>
        <v>#DIV/0!</v>
      </c>
      <c r="AI135" s="130">
        <f t="shared" si="172"/>
        <v>1.9579772197958341E-86</v>
      </c>
      <c r="AJ135" s="148">
        <f t="shared" si="172"/>
        <v>1006.2841765656269</v>
      </c>
      <c r="AK135" s="148">
        <f t="shared" si="172"/>
        <v>1259.4074750486418</v>
      </c>
      <c r="AQ135" s="130" t="s">
        <v>12</v>
      </c>
      <c r="AR135" s="130" t="e">
        <f t="shared" si="173"/>
        <v>#DIV/0!</v>
      </c>
      <c r="AS135" s="130">
        <f t="shared" si="173"/>
        <v>1.8756126392708057E-86</v>
      </c>
      <c r="AT135" s="148">
        <f t="shared" si="173"/>
        <v>1067.0302204981415</v>
      </c>
      <c r="AU135" s="148">
        <f t="shared" si="173"/>
        <v>1378.7526339417498</v>
      </c>
      <c r="BA135" s="130" t="s">
        <v>12</v>
      </c>
      <c r="BB135" s="130" t="e">
        <f t="shared" si="174"/>
        <v>#DIV/0!</v>
      </c>
      <c r="BC135" s="130">
        <f t="shared" si="174"/>
        <v>2.2808394125012613E-86</v>
      </c>
      <c r="BD135" s="148">
        <f t="shared" si="174"/>
        <v>1146.6835433155663</v>
      </c>
      <c r="BE135" s="148">
        <f t="shared" si="174"/>
        <v>1435.7788838468036</v>
      </c>
      <c r="BK135" s="130" t="s">
        <v>12</v>
      </c>
      <c r="BL135" s="130" t="e">
        <f t="shared" si="175"/>
        <v>#DIV/0!</v>
      </c>
      <c r="BM135" s="130">
        <f t="shared" si="175"/>
        <v>2.4623035914211046E-86</v>
      </c>
      <c r="BN135" s="148">
        <f t="shared" si="175"/>
        <v>1224.9279569753421</v>
      </c>
      <c r="BO135" s="148">
        <f t="shared" si="175"/>
        <v>1534.1628971018927</v>
      </c>
    </row>
    <row r="136" spans="4:67" x14ac:dyDescent="0.3">
      <c r="D136" s="130" t="s">
        <v>13</v>
      </c>
      <c r="E136" s="148">
        <f t="shared" si="169"/>
        <v>333.30174327951227</v>
      </c>
      <c r="F136" s="148">
        <f t="shared" si="169"/>
        <v>694.1787142084205</v>
      </c>
      <c r="G136" s="130">
        <f t="shared" si="169"/>
        <v>2.6614114515366041E-87</v>
      </c>
      <c r="H136" s="130" t="e">
        <f t="shared" si="169"/>
        <v>#DIV/0!</v>
      </c>
      <c r="N136" s="130" t="s">
        <v>13</v>
      </c>
      <c r="O136" s="148">
        <f t="shared" si="170"/>
        <v>306.58199888907785</v>
      </c>
      <c r="P136" s="148">
        <f t="shared" si="170"/>
        <v>689.71428737075564</v>
      </c>
      <c r="Q136" s="130">
        <f t="shared" si="170"/>
        <v>1.0832880064357364E-86</v>
      </c>
      <c r="R136" s="130" t="e">
        <f t="shared" si="170"/>
        <v>#DIV/0!</v>
      </c>
      <c r="W136" s="130" t="s">
        <v>13</v>
      </c>
      <c r="X136" s="148">
        <f t="shared" si="171"/>
        <v>324.50948378134996</v>
      </c>
      <c r="Y136" s="148">
        <f t="shared" si="171"/>
        <v>701.40389869876878</v>
      </c>
      <c r="Z136" s="130">
        <f t="shared" si="171"/>
        <v>1.2280965046365367E-86</v>
      </c>
      <c r="AA136" s="130" t="e">
        <f t="shared" si="171"/>
        <v>#DIV/0!</v>
      </c>
      <c r="AG136" s="130" t="s">
        <v>13</v>
      </c>
      <c r="AH136" s="148">
        <f t="shared" si="172"/>
        <v>344.38892253479185</v>
      </c>
      <c r="AI136" s="148">
        <f t="shared" si="172"/>
        <v>749.98169703972189</v>
      </c>
      <c r="AJ136" s="130">
        <f t="shared" si="172"/>
        <v>1.2964748209338779E-86</v>
      </c>
      <c r="AK136" s="130" t="e">
        <f t="shared" si="172"/>
        <v>#DIV/0!</v>
      </c>
      <c r="AQ136" s="130" t="s">
        <v>13</v>
      </c>
      <c r="AR136" s="148">
        <f t="shared" si="173"/>
        <v>358.99203147503812</v>
      </c>
      <c r="AS136" s="148">
        <f t="shared" si="173"/>
        <v>784.80863526738995</v>
      </c>
      <c r="AT136" s="130">
        <f t="shared" si="173"/>
        <v>1.501750395333834E-86</v>
      </c>
      <c r="AU136" s="130" t="e">
        <f t="shared" si="173"/>
        <v>#DIV/0!</v>
      </c>
      <c r="BA136" s="130" t="s">
        <v>13</v>
      </c>
      <c r="BB136" s="148">
        <f t="shared" si="174"/>
        <v>384.28707211420664</v>
      </c>
      <c r="BC136" s="148">
        <f t="shared" si="174"/>
        <v>846.34922289385315</v>
      </c>
      <c r="BD136" s="130">
        <f t="shared" si="174"/>
        <v>1.4311952414701214E-86</v>
      </c>
      <c r="BE136" s="130" t="e">
        <f t="shared" si="174"/>
        <v>#DIV/0!</v>
      </c>
      <c r="BK136" s="130" t="s">
        <v>13</v>
      </c>
      <c r="BL136" s="148">
        <f t="shared" si="175"/>
        <v>406.50546800071942</v>
      </c>
      <c r="BM136" s="148">
        <f t="shared" si="175"/>
        <v>900.0214081424931</v>
      </c>
      <c r="BN136" s="130">
        <f t="shared" si="175"/>
        <v>1.5059903916688887E-86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353.18535384342425</v>
      </c>
      <c r="F137" s="148">
        <f t="shared" si="169"/>
        <v>734.98486941040483</v>
      </c>
      <c r="G137" s="130" t="e">
        <f t="shared" si="169"/>
        <v>#DIV/0!</v>
      </c>
      <c r="H137" s="130">
        <f t="shared" si="169"/>
        <v>2.1062397699481371E-87</v>
      </c>
      <c r="N137" s="130" t="s">
        <v>14</v>
      </c>
      <c r="O137" s="148">
        <f t="shared" si="170"/>
        <v>334.55815137484291</v>
      </c>
      <c r="P137" s="148">
        <f t="shared" si="170"/>
        <v>752.03177750516988</v>
      </c>
      <c r="Q137" s="130" t="e">
        <f t="shared" si="170"/>
        <v>#DIV/0!</v>
      </c>
      <c r="R137" s="130">
        <f t="shared" si="170"/>
        <v>8.2799237382172074E-87</v>
      </c>
      <c r="W137" s="130" t="s">
        <v>14</v>
      </c>
      <c r="X137" s="148">
        <f t="shared" si="171"/>
        <v>355.80720839424583</v>
      </c>
      <c r="Y137" s="148">
        <f t="shared" si="171"/>
        <v>768.41800057744854</v>
      </c>
      <c r="Z137" s="130" t="e">
        <f t="shared" si="171"/>
        <v>#DIV/0!</v>
      </c>
      <c r="AA137" s="130">
        <f t="shared" si="171"/>
        <v>9.5024297715743413E-87</v>
      </c>
      <c r="AG137" s="130" t="s">
        <v>14</v>
      </c>
      <c r="AH137" s="148">
        <f t="shared" si="172"/>
        <v>378.14237122426829</v>
      </c>
      <c r="AI137" s="148">
        <f t="shared" si="172"/>
        <v>822.80863329691556</v>
      </c>
      <c r="AJ137" s="130" t="e">
        <f t="shared" si="172"/>
        <v>#DIV/0!</v>
      </c>
      <c r="AK137" s="130">
        <f t="shared" si="172"/>
        <v>1.0052984869878852E-86</v>
      </c>
      <c r="AQ137" s="130" t="s">
        <v>14</v>
      </c>
      <c r="AR137" s="148">
        <f t="shared" si="173"/>
        <v>395.19809204097083</v>
      </c>
      <c r="AS137" s="148">
        <f t="shared" si="173"/>
        <v>863.24845363373629</v>
      </c>
      <c r="AT137" s="130" t="e">
        <f t="shared" si="173"/>
        <v>#DIV/0!</v>
      </c>
      <c r="AU137" s="130">
        <f t="shared" si="173"/>
        <v>1.2053594318396113E-86</v>
      </c>
      <c r="BA137" s="130" t="s">
        <v>14</v>
      </c>
      <c r="BB137" s="148">
        <f t="shared" si="174"/>
        <v>423.59698047173976</v>
      </c>
      <c r="BC137" s="148">
        <f t="shared" si="174"/>
        <v>932.15618707784563</v>
      </c>
      <c r="BD137" s="130" t="e">
        <f t="shared" si="174"/>
        <v>#DIV/0!</v>
      </c>
      <c r="BE137" s="130">
        <f t="shared" si="174"/>
        <v>1.1146001482518603E-86</v>
      </c>
      <c r="BK137" s="130" t="s">
        <v>14</v>
      </c>
      <c r="BL137" s="148">
        <f t="shared" si="175"/>
        <v>448.9481277117099</v>
      </c>
      <c r="BM137" s="148">
        <f t="shared" si="175"/>
        <v>993.17234559662882</v>
      </c>
      <c r="BN137" s="130" t="e">
        <f t="shared" si="175"/>
        <v>#DIV/0!</v>
      </c>
      <c r="BO137" s="130">
        <f t="shared" si="175"/>
        <v>1.1754172289925352E-86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2.2560915731271684E-70</v>
      </c>
      <c r="H140" s="130">
        <f>'Mode Choice Q'!O38</f>
        <v>2.3950637742756935E-68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1.7469116954370078E-48</v>
      </c>
      <c r="H141" s="130">
        <f>'Mode Choice Q'!O39</f>
        <v>6.2286818465079303E-50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6.2471025391369258E-63</v>
      </c>
      <c r="F142" s="130">
        <f>'Mode Choice Q'!M40</f>
        <v>1.7469116954369087E-48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2.2274287979428592E-64</v>
      </c>
      <c r="F143" s="130">
        <f>'Mode Choice Q'!M41</f>
        <v>6.2286818465079303E-50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9.4003325031437272E-5</v>
      </c>
      <c r="F145" s="130" t="e">
        <f t="shared" si="176"/>
        <v>#DIV/0!</v>
      </c>
      <c r="G145" s="217">
        <f t="shared" si="176"/>
        <v>9.2946382445588182E-68</v>
      </c>
      <c r="H145" s="130">
        <f t="shared" si="176"/>
        <v>6.5775771777907805E-66</v>
      </c>
      <c r="N145" s="130" t="s">
        <v>11</v>
      </c>
      <c r="O145" s="130">
        <f t="shared" ref="O145:R148" si="177">O140*P122</f>
        <v>4.7354356293375799E-5</v>
      </c>
      <c r="P145" s="130" t="e">
        <f t="shared" si="177"/>
        <v>#DIV/0!</v>
      </c>
      <c r="Q145" s="149">
        <f t="shared" si="177"/>
        <v>2.8327352306595645E-84</v>
      </c>
      <c r="R145" s="130">
        <f t="shared" si="177"/>
        <v>1.7709481126004839E-84</v>
      </c>
      <c r="W145" s="130" t="s">
        <v>11</v>
      </c>
      <c r="X145" s="130">
        <f t="shared" ref="X145:AA148" si="178">X140*Z122</f>
        <v>4.4653446609895551E-5</v>
      </c>
      <c r="Y145" s="130" t="e">
        <f t="shared" si="178"/>
        <v>#DIV/0!</v>
      </c>
      <c r="Z145" s="149">
        <f t="shared" si="178"/>
        <v>2.860940663810909E-84</v>
      </c>
      <c r="AA145" s="130">
        <f t="shared" si="178"/>
        <v>1.8020469035358666E-84</v>
      </c>
      <c r="AG145" s="130" t="s">
        <v>11</v>
      </c>
      <c r="AH145" s="130">
        <f t="shared" ref="AH145:AK148" si="179">AH140*AJ122</f>
        <v>5.1719030197442593E-5</v>
      </c>
      <c r="AI145" s="130" t="e">
        <f t="shared" si="179"/>
        <v>#DIV/0!</v>
      </c>
      <c r="AJ145" s="149">
        <f t="shared" si="179"/>
        <v>3.2962037464667988E-84</v>
      </c>
      <c r="AK145" s="130">
        <f t="shared" si="179"/>
        <v>2.0776923313028503E-84</v>
      </c>
      <c r="AQ145" s="130" t="s">
        <v>11</v>
      </c>
      <c r="AR145" s="130">
        <f t="shared" ref="AR145:AU148" si="180">AR140*AT122</f>
        <v>5.0812974579526409E-5</v>
      </c>
      <c r="AS145" s="130" t="e">
        <f t="shared" si="180"/>
        <v>#DIV/0!</v>
      </c>
      <c r="AT145" s="149">
        <f t="shared" si="180"/>
        <v>3.598622809984272E-84</v>
      </c>
      <c r="AU145" s="130">
        <f t="shared" si="180"/>
        <v>2.3418955907827848E-84</v>
      </c>
      <c r="BA145" s="130" t="s">
        <v>11</v>
      </c>
      <c r="BB145" s="130">
        <f t="shared" ref="BB145:BE148" si="181">BB140*BD122</f>
        <v>5.9505746559614205E-5</v>
      </c>
      <c r="BC145" s="130" t="e">
        <f t="shared" si="181"/>
        <v>#DIV/0!</v>
      </c>
      <c r="BD145" s="149">
        <f t="shared" si="181"/>
        <v>3.7518959030153275E-84</v>
      </c>
      <c r="BE145" s="130">
        <f t="shared" si="181"/>
        <v>2.3660086468938913E-84</v>
      </c>
      <c r="BK145" s="130" t="s">
        <v>11</v>
      </c>
      <c r="BL145" s="130">
        <f t="shared" ref="BL145:BO148" si="182">BL140*BN122</f>
        <v>6.3866443193777482E-5</v>
      </c>
      <c r="BM145" s="130" t="e">
        <f t="shared" si="182"/>
        <v>#DIV/0!</v>
      </c>
      <c r="BN145" s="149">
        <f t="shared" si="182"/>
        <v>4.0056896903409452E-84</v>
      </c>
      <c r="BO145" s="130">
        <f t="shared" si="182"/>
        <v>2.5267355826109814E-84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4.2801712633073733E-5</v>
      </c>
      <c r="G146" s="130">
        <f t="shared" si="176"/>
        <v>1.0677243521881501E-45</v>
      </c>
      <c r="H146" s="130">
        <f t="shared" si="176"/>
        <v>5.038901644236341E-47</v>
      </c>
      <c r="N146" s="130" t="s">
        <v>12</v>
      </c>
      <c r="O146" s="130" t="e">
        <f t="shared" si="177"/>
        <v>#DIV/0!</v>
      </c>
      <c r="P146" s="130">
        <f t="shared" si="177"/>
        <v>1.494040591156811E-5</v>
      </c>
      <c r="Q146" s="130">
        <f t="shared" si="177"/>
        <v>7.2742513746128E-85</v>
      </c>
      <c r="R146" s="130">
        <f t="shared" si="177"/>
        <v>9.0295600938187113E-85</v>
      </c>
      <c r="W146" s="130" t="s">
        <v>12</v>
      </c>
      <c r="X146" s="130" t="e">
        <f t="shared" si="178"/>
        <v>#DIV/0!</v>
      </c>
      <c r="Y146" s="130">
        <f t="shared" si="178"/>
        <v>1.300480135579855E-5</v>
      </c>
      <c r="Z146" s="130">
        <f t="shared" si="178"/>
        <v>7.0586108295424519E-85</v>
      </c>
      <c r="AA146" s="130">
        <f t="shared" si="178"/>
        <v>8.8278493458720573E-85</v>
      </c>
      <c r="AG146" s="130" t="s">
        <v>12</v>
      </c>
      <c r="AH146" s="130" t="e">
        <f t="shared" si="179"/>
        <v>#DIV/0!</v>
      </c>
      <c r="AI146" s="130">
        <f t="shared" si="179"/>
        <v>1.5628629710115036E-5</v>
      </c>
      <c r="AJ146" s="130">
        <f t="shared" si="179"/>
        <v>8.3750135610424089E-85</v>
      </c>
      <c r="AK146" s="130">
        <f t="shared" si="179"/>
        <v>1.0481685917400167E-84</v>
      </c>
      <c r="AQ146" s="130" t="s">
        <v>12</v>
      </c>
      <c r="AR146" s="130" t="e">
        <f t="shared" si="180"/>
        <v>#DIV/0!</v>
      </c>
      <c r="AS146" s="130">
        <f t="shared" si="180"/>
        <v>1.4971193291938092E-5</v>
      </c>
      <c r="AT146" s="130">
        <f t="shared" si="180"/>
        <v>8.8805854000539392E-85</v>
      </c>
      <c r="AU146" s="130">
        <f t="shared" si="180"/>
        <v>1.1474961323544202E-84</v>
      </c>
      <c r="BA146" s="130" t="s">
        <v>12</v>
      </c>
      <c r="BB146" s="130" t="e">
        <f t="shared" si="181"/>
        <v>#DIV/0!</v>
      </c>
      <c r="BC146" s="130">
        <f t="shared" si="181"/>
        <v>1.8205724890882806E-5</v>
      </c>
      <c r="BD146" s="130">
        <f t="shared" si="181"/>
        <v>9.5435170791098261E-85</v>
      </c>
      <c r="BE146" s="130">
        <f t="shared" si="181"/>
        <v>1.194957438753992E-84</v>
      </c>
      <c r="BK146" s="130" t="s">
        <v>12</v>
      </c>
      <c r="BL146" s="130" t="e">
        <f t="shared" si="182"/>
        <v>#DIV/0!</v>
      </c>
      <c r="BM146" s="130">
        <f t="shared" si="182"/>
        <v>1.9654177114593569E-5</v>
      </c>
      <c r="BN146" s="130">
        <f t="shared" si="182"/>
        <v>1.0194722812775357E-84</v>
      </c>
      <c r="BO146" s="130">
        <f t="shared" si="182"/>
        <v>1.2768396211821493E-84</v>
      </c>
    </row>
    <row r="147" spans="4:67" x14ac:dyDescent="0.3">
      <c r="D147" s="130" t="s">
        <v>13</v>
      </c>
      <c r="E147" s="130">
        <f t="shared" si="176"/>
        <v>2.0821701667402047E-60</v>
      </c>
      <c r="F147" s="130">
        <f t="shared" si="176"/>
        <v>1.2126689145740452E-45</v>
      </c>
      <c r="G147" s="130">
        <f t="shared" si="176"/>
        <v>2.1243461702104247E-6</v>
      </c>
      <c r="H147" s="130" t="e">
        <f t="shared" si="176"/>
        <v>#DIV/0!</v>
      </c>
      <c r="N147" s="130" t="s">
        <v>13</v>
      </c>
      <c r="O147" s="130">
        <f t="shared" si="177"/>
        <v>9.4566496164745426E-85</v>
      </c>
      <c r="P147" s="130">
        <f t="shared" si="177"/>
        <v>5.7402934921317046E-85</v>
      </c>
      <c r="Q147" s="130">
        <f t="shared" si="177"/>
        <v>8.6468355968708489E-6</v>
      </c>
      <c r="R147" s="130" t="e">
        <f t="shared" si="177"/>
        <v>#DIV/0!</v>
      </c>
      <c r="W147" s="130" t="s">
        <v>13</v>
      </c>
      <c r="X147" s="130">
        <f t="shared" si="178"/>
        <v>1.0009630364676254E-84</v>
      </c>
      <c r="Y147" s="130">
        <f t="shared" si="178"/>
        <v>5.8375827625737309E-85</v>
      </c>
      <c r="Z147" s="130">
        <f t="shared" si="178"/>
        <v>9.8027011372749159E-6</v>
      </c>
      <c r="AA147" s="130" t="e">
        <f t="shared" si="178"/>
        <v>#DIV/0!</v>
      </c>
      <c r="AG147" s="130" t="s">
        <v>13</v>
      </c>
      <c r="AH147" s="130">
        <f t="shared" si="179"/>
        <v>1.0622819943792676E-84</v>
      </c>
      <c r="AI147" s="130">
        <f t="shared" si="179"/>
        <v>6.2418817959338493E-85</v>
      </c>
      <c r="AJ147" s="130">
        <f t="shared" si="179"/>
        <v>1.0348498797639782E-5</v>
      </c>
      <c r="AK147" s="130" t="e">
        <f t="shared" si="179"/>
        <v>#DIV/0!</v>
      </c>
      <c r="AQ147" s="130" t="s">
        <v>13</v>
      </c>
      <c r="AR147" s="130">
        <f t="shared" si="180"/>
        <v>1.1073258929315372E-84</v>
      </c>
      <c r="AS147" s="130">
        <f t="shared" si="180"/>
        <v>6.5317363785049226E-85</v>
      </c>
      <c r="AT147" s="130">
        <f t="shared" si="180"/>
        <v>1.1987014255527801E-5</v>
      </c>
      <c r="AU147" s="130" t="e">
        <f t="shared" si="180"/>
        <v>#DIV/0!</v>
      </c>
      <c r="BA147" s="130" t="s">
        <v>13</v>
      </c>
      <c r="BB147" s="130">
        <f t="shared" si="181"/>
        <v>1.1853495007186486E-84</v>
      </c>
      <c r="BC147" s="130">
        <f t="shared" si="181"/>
        <v>7.0439209759863032E-85</v>
      </c>
      <c r="BD147" s="130">
        <f t="shared" si="181"/>
        <v>1.142384101595807E-5</v>
      </c>
      <c r="BE147" s="130" t="e">
        <f t="shared" si="181"/>
        <v>#DIV/0!</v>
      </c>
      <c r="BK147" s="130" t="s">
        <v>13</v>
      </c>
      <c r="BL147" s="130">
        <f t="shared" si="182"/>
        <v>1.2538830694540033E-84</v>
      </c>
      <c r="BM147" s="130">
        <f t="shared" si="182"/>
        <v>7.4906191252529131E-85</v>
      </c>
      <c r="BN147" s="130">
        <f t="shared" si="182"/>
        <v>1.2020858026549676E-5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7.8669522816248182E-62</v>
      </c>
      <c r="F148" s="130">
        <f t="shared" si="176"/>
        <v>4.57798691355459E-47</v>
      </c>
      <c r="G148" s="130" t="e">
        <f t="shared" si="176"/>
        <v>#DIV/0!</v>
      </c>
      <c r="H148" s="130">
        <f t="shared" si="176"/>
        <v>1.6812065591176676E-6</v>
      </c>
      <c r="N148" s="130" t="s">
        <v>14</v>
      </c>
      <c r="O148" s="130">
        <f t="shared" si="177"/>
        <v>1.0319585707417906E-84</v>
      </c>
      <c r="P148" s="130">
        <f t="shared" si="177"/>
        <v>6.2589440255695703E-85</v>
      </c>
      <c r="Q148" s="130" t="e">
        <f t="shared" si="177"/>
        <v>#DIV/0!</v>
      </c>
      <c r="R148" s="130">
        <f t="shared" si="177"/>
        <v>6.6090586154052209E-6</v>
      </c>
      <c r="W148" s="130" t="s">
        <v>14</v>
      </c>
      <c r="X148" s="130">
        <f t="shared" si="178"/>
        <v>1.0975021733150405E-84</v>
      </c>
      <c r="Y148" s="130">
        <f t="shared" si="178"/>
        <v>6.3953218437252449E-85</v>
      </c>
      <c r="Z148" s="130" t="e">
        <f t="shared" si="178"/>
        <v>#DIV/0!</v>
      </c>
      <c r="AA148" s="130">
        <f t="shared" si="178"/>
        <v>7.5848663990990696E-6</v>
      </c>
      <c r="AG148" s="130" t="s">
        <v>14</v>
      </c>
      <c r="AH148" s="130">
        <f t="shared" si="179"/>
        <v>1.1663959145574436E-84</v>
      </c>
      <c r="AI148" s="130">
        <f t="shared" si="179"/>
        <v>6.8479994244995709E-85</v>
      </c>
      <c r="AJ148" s="130" t="e">
        <f t="shared" si="179"/>
        <v>#DIV/0!</v>
      </c>
      <c r="AK148" s="130">
        <f t="shared" si="179"/>
        <v>8.0243210403187678E-6</v>
      </c>
      <c r="AQ148" s="130" t="s">
        <v>14</v>
      </c>
      <c r="AR148" s="130">
        <f t="shared" si="180"/>
        <v>1.2190049967293953E-84</v>
      </c>
      <c r="AS148" s="130">
        <f t="shared" si="180"/>
        <v>7.1845684092995663E-85</v>
      </c>
      <c r="AT148" s="130" t="e">
        <f t="shared" si="180"/>
        <v>#DIV/0!</v>
      </c>
      <c r="AU148" s="130">
        <f t="shared" si="180"/>
        <v>9.6212131772300441E-6</v>
      </c>
      <c r="BA148" s="130" t="s">
        <v>14</v>
      </c>
      <c r="BB148" s="130">
        <f t="shared" si="181"/>
        <v>1.3066025524763976E-84</v>
      </c>
      <c r="BC148" s="130">
        <f t="shared" si="181"/>
        <v>7.7580676409229048E-85</v>
      </c>
      <c r="BD148" s="130" t="e">
        <f t="shared" si="181"/>
        <v>#DIV/0!</v>
      </c>
      <c r="BE148" s="130">
        <f t="shared" si="181"/>
        <v>8.8967700010749158E-6</v>
      </c>
      <c r="BK148" s="130" t="s">
        <v>14</v>
      </c>
      <c r="BL148" s="130">
        <f t="shared" si="182"/>
        <v>1.3847992234136207E-84</v>
      </c>
      <c r="BM148" s="130">
        <f t="shared" si="182"/>
        <v>8.2658875658884015E-85</v>
      </c>
      <c r="BN148" s="130" t="e">
        <f t="shared" si="182"/>
        <v>#DIV/0!</v>
      </c>
      <c r="BO148" s="130">
        <f t="shared" si="182"/>
        <v>9.3822136647378099E-6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9.1913089530364233E-46</v>
      </c>
      <c r="H151" s="130">
        <f>'Mode Choice Q'!T38</f>
        <v>9.7574812005880162E-44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1.0178006810083447E-26</v>
      </c>
      <c r="H152" s="130">
        <f>'Mode Choice Q'!T39</f>
        <v>3.6290080613228593E-28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2.5450673271616037E-38</v>
      </c>
      <c r="F153" s="130">
        <f>'Mode Choice Q'!R40</f>
        <v>1.0178006810082869E-26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9.0745369100447265E-40</v>
      </c>
      <c r="F154" s="130">
        <f>'Mode Choice Q'!R41</f>
        <v>3.6290080613228593E-28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1363.5128088737385</v>
      </c>
      <c r="F156" s="130" t="e">
        <f t="shared" si="183"/>
        <v>#DIV/0!</v>
      </c>
      <c r="G156" s="130">
        <f t="shared" si="183"/>
        <v>3.7866322772543246E-43</v>
      </c>
      <c r="H156" s="130">
        <f t="shared" si="183"/>
        <v>2.6797025760668764E-41</v>
      </c>
      <c r="N156" s="130" t="s">
        <v>11</v>
      </c>
      <c r="O156" s="148">
        <f t="shared" ref="O156:R159" si="184">O151*P122</f>
        <v>686.87220734367907</v>
      </c>
      <c r="P156" s="130" t="e">
        <f t="shared" si="184"/>
        <v>#DIV/0!</v>
      </c>
      <c r="Q156" s="130">
        <f t="shared" si="184"/>
        <v>1.1540553139451562E-59</v>
      </c>
      <c r="R156" s="130">
        <f t="shared" si="184"/>
        <v>7.2148362400670543E-60</v>
      </c>
      <c r="W156" s="130" t="s">
        <v>11</v>
      </c>
      <c r="X156" s="148">
        <f t="shared" ref="X156:AA159" si="185">X151*Z122</f>
        <v>647.69566813291362</v>
      </c>
      <c r="Y156" s="130" t="e">
        <f t="shared" si="185"/>
        <v>#DIV/0!</v>
      </c>
      <c r="Z156" s="130">
        <f t="shared" si="185"/>
        <v>1.1655461972646165E-59</v>
      </c>
      <c r="AA156" s="130">
        <f t="shared" si="185"/>
        <v>7.3415326024654959E-60</v>
      </c>
      <c r="AG156" s="130" t="s">
        <v>11</v>
      </c>
      <c r="AH156" s="148">
        <f t="shared" ref="AH156:AK159" si="186">AH151*AJ122</f>
        <v>750.18155063299082</v>
      </c>
      <c r="AI156" s="130" t="e">
        <f t="shared" si="186"/>
        <v>#DIV/0!</v>
      </c>
      <c r="AJ156" s="130">
        <f t="shared" si="186"/>
        <v>1.3428722205605605E-59</v>
      </c>
      <c r="AK156" s="130">
        <f t="shared" si="186"/>
        <v>8.4645110836033375E-60</v>
      </c>
      <c r="AQ156" s="130" t="s">
        <v>11</v>
      </c>
      <c r="AR156" s="148">
        <f t="shared" ref="AR156:AU159" si="187">AR151*AT122</f>
        <v>737.03926614286706</v>
      </c>
      <c r="AS156" s="130" t="e">
        <f t="shared" si="187"/>
        <v>#DIV/0!</v>
      </c>
      <c r="AT156" s="130">
        <f t="shared" si="187"/>
        <v>1.4660776382477603E-59</v>
      </c>
      <c r="AU156" s="130">
        <f t="shared" si="187"/>
        <v>9.5408742123008835E-60</v>
      </c>
      <c r="BA156" s="130" t="s">
        <v>11</v>
      </c>
      <c r="BB156" s="148">
        <f t="shared" ref="BB156:BE159" si="188">BB151*BD122</f>
        <v>863.12742244483377</v>
      </c>
      <c r="BC156" s="130" t="e">
        <f t="shared" si="188"/>
        <v>#DIV/0!</v>
      </c>
      <c r="BD156" s="130">
        <f t="shared" si="188"/>
        <v>1.5285210412113738E-59</v>
      </c>
      <c r="BE156" s="130">
        <f t="shared" si="188"/>
        <v>9.6391107161551493E-60</v>
      </c>
      <c r="BK156" s="130" t="s">
        <v>11</v>
      </c>
      <c r="BL156" s="148">
        <f t="shared" ref="BL156:BO159" si="189">BL151*BN122</f>
        <v>926.37907566354454</v>
      </c>
      <c r="BM156" s="130" t="e">
        <f t="shared" si="189"/>
        <v>#DIV/0!</v>
      </c>
      <c r="BN156" s="130">
        <f t="shared" si="189"/>
        <v>1.6319165388700801E-59</v>
      </c>
      <c r="BO156" s="130">
        <f t="shared" si="189"/>
        <v>1.0293911674080331E-59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620.83637357946168</v>
      </c>
      <c r="G157" s="130">
        <f t="shared" si="183"/>
        <v>6.2208672345881577E-24</v>
      </c>
      <c r="H157" s="130">
        <f t="shared" si="183"/>
        <v>2.9358081112135689E-25</v>
      </c>
      <c r="N157" s="130" t="s">
        <v>12</v>
      </c>
      <c r="O157" s="130" t="e">
        <f t="shared" si="184"/>
        <v>#DIV/0!</v>
      </c>
      <c r="P157" s="148">
        <f t="shared" si="184"/>
        <v>216.70972620791105</v>
      </c>
      <c r="Q157" s="130">
        <f t="shared" si="184"/>
        <v>4.2381867510794095E-63</v>
      </c>
      <c r="R157" s="130">
        <f t="shared" si="184"/>
        <v>5.2608797781249106E-63</v>
      </c>
      <c r="W157" s="130" t="s">
        <v>12</v>
      </c>
      <c r="X157" s="130" t="e">
        <f t="shared" si="185"/>
        <v>#DIV/0!</v>
      </c>
      <c r="Y157" s="148">
        <f t="shared" si="185"/>
        <v>188.63389374322398</v>
      </c>
      <c r="Z157" s="130">
        <f t="shared" si="185"/>
        <v>4.1125484064516308E-63</v>
      </c>
      <c r="AA157" s="130">
        <f t="shared" si="185"/>
        <v>5.1433573314190683E-63</v>
      </c>
      <c r="AG157" s="130" t="s">
        <v>12</v>
      </c>
      <c r="AH157" s="130" t="e">
        <f t="shared" si="186"/>
        <v>#DIV/0!</v>
      </c>
      <c r="AI157" s="148">
        <f t="shared" si="186"/>
        <v>226.69237271936845</v>
      </c>
      <c r="AJ157" s="130">
        <f t="shared" si="186"/>
        <v>4.8795222609982554E-63</v>
      </c>
      <c r="AK157" s="130">
        <f t="shared" si="186"/>
        <v>6.1069297851238484E-63</v>
      </c>
      <c r="AQ157" s="130" t="s">
        <v>12</v>
      </c>
      <c r="AR157" s="130" t="e">
        <f t="shared" si="187"/>
        <v>#DIV/0!</v>
      </c>
      <c r="AS157" s="148">
        <f t="shared" si="187"/>
        <v>217.15629538482156</v>
      </c>
      <c r="AT157" s="130">
        <f t="shared" si="187"/>
        <v>5.1740828637972719E-63</v>
      </c>
      <c r="AU157" s="130">
        <f t="shared" si="187"/>
        <v>6.6856404248447297E-63</v>
      </c>
      <c r="BA157" s="130" t="s">
        <v>12</v>
      </c>
      <c r="BB157" s="130" t="e">
        <f t="shared" si="188"/>
        <v>#DIV/0!</v>
      </c>
      <c r="BC157" s="148">
        <f t="shared" si="188"/>
        <v>264.07298970806005</v>
      </c>
      <c r="BD157" s="130">
        <f t="shared" si="188"/>
        <v>5.5603258067963435E-63</v>
      </c>
      <c r="BE157" s="130">
        <f t="shared" si="188"/>
        <v>6.9621635605086972E-63</v>
      </c>
      <c r="BK157" s="130" t="s">
        <v>12</v>
      </c>
      <c r="BL157" s="130" t="e">
        <f t="shared" si="189"/>
        <v>#DIV/0!</v>
      </c>
      <c r="BM157" s="148">
        <f t="shared" si="189"/>
        <v>285.08270568790209</v>
      </c>
      <c r="BN157" s="130">
        <f t="shared" si="189"/>
        <v>5.939736878880048E-63</v>
      </c>
      <c r="BO157" s="130">
        <f t="shared" si="189"/>
        <v>7.4392325575021581E-63</v>
      </c>
    </row>
    <row r="158" spans="4:67" x14ac:dyDescent="0.3">
      <c r="D158" s="130" t="s">
        <v>13</v>
      </c>
      <c r="E158" s="130">
        <f t="shared" si="183"/>
        <v>8.4827537690669132E-36</v>
      </c>
      <c r="F158" s="130">
        <f t="shared" si="183"/>
        <v>7.0653556806278736E-24</v>
      </c>
      <c r="G158" s="148">
        <f t="shared" si="183"/>
        <v>30.813518698355537</v>
      </c>
      <c r="H158" s="130" t="e">
        <f t="shared" si="183"/>
        <v>#DIV/0!</v>
      </c>
      <c r="N158" s="130" t="s">
        <v>13</v>
      </c>
      <c r="O158" s="130">
        <f t="shared" si="184"/>
        <v>3.8526356518921139E-60</v>
      </c>
      <c r="P158" s="130">
        <f t="shared" si="184"/>
        <v>3.3444590477813834E-63</v>
      </c>
      <c r="Q158" s="148">
        <f t="shared" si="184"/>
        <v>125.42185171232913</v>
      </c>
      <c r="R158" s="130" t="e">
        <f t="shared" si="184"/>
        <v>#DIV/0!</v>
      </c>
      <c r="W158" s="130" t="s">
        <v>13</v>
      </c>
      <c r="X158" s="130">
        <f t="shared" si="185"/>
        <v>4.0779198097846122E-60</v>
      </c>
      <c r="Y158" s="130">
        <f t="shared" si="185"/>
        <v>3.4011425572966877E-63</v>
      </c>
      <c r="Z158" s="148">
        <f t="shared" si="185"/>
        <v>142.18761472283586</v>
      </c>
      <c r="AA158" s="130" t="e">
        <f t="shared" si="185"/>
        <v>#DIV/0!</v>
      </c>
      <c r="AG158" s="130" t="s">
        <v>13</v>
      </c>
      <c r="AH158" s="130">
        <f t="shared" si="186"/>
        <v>4.3277330237327208E-60</v>
      </c>
      <c r="AI158" s="130">
        <f t="shared" si="186"/>
        <v>3.6366987291168116E-63</v>
      </c>
      <c r="AJ158" s="148">
        <f t="shared" si="186"/>
        <v>150.10437831297409</v>
      </c>
      <c r="AK158" s="130" t="e">
        <f t="shared" si="186"/>
        <v>#DIV/0!</v>
      </c>
      <c r="AQ158" s="130" t="s">
        <v>13</v>
      </c>
      <c r="AR158" s="130">
        <f t="shared" si="187"/>
        <v>4.5112417043973425E-60</v>
      </c>
      <c r="AS158" s="130">
        <f t="shared" si="187"/>
        <v>3.8055762930513909E-63</v>
      </c>
      <c r="AT158" s="148">
        <f t="shared" si="187"/>
        <v>173.87095054454969</v>
      </c>
      <c r="AU158" s="130" t="e">
        <f t="shared" si="187"/>
        <v>#DIV/0!</v>
      </c>
      <c r="BA158" s="130" t="s">
        <v>13</v>
      </c>
      <c r="BB158" s="130">
        <f t="shared" si="188"/>
        <v>4.8291096018461395E-60</v>
      </c>
      <c r="BC158" s="130">
        <f t="shared" si="188"/>
        <v>4.1039896779295116E-63</v>
      </c>
      <c r="BD158" s="148">
        <f t="shared" si="188"/>
        <v>165.70215518000867</v>
      </c>
      <c r="BE158" s="130" t="e">
        <f t="shared" si="188"/>
        <v>#DIV/0!</v>
      </c>
      <c r="BK158" s="130" t="s">
        <v>13</v>
      </c>
      <c r="BL158" s="130">
        <f t="shared" si="189"/>
        <v>5.1083151143367875E-60</v>
      </c>
      <c r="BM158" s="130">
        <f t="shared" si="189"/>
        <v>4.3642487864558802E-63</v>
      </c>
      <c r="BN158" s="148">
        <f t="shared" si="189"/>
        <v>174.36185249161892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3.2049935295393604E-37</v>
      </c>
      <c r="F159" s="130">
        <f t="shared" si="183"/>
        <v>2.6672660160406882E-25</v>
      </c>
      <c r="G159" s="130" t="e">
        <f t="shared" si="183"/>
        <v>#DIV/0!</v>
      </c>
      <c r="H159" s="148">
        <f t="shared" si="183"/>
        <v>24.385804193126795</v>
      </c>
      <c r="N159" s="130" t="s">
        <v>14</v>
      </c>
      <c r="O159" s="130">
        <f t="shared" si="184"/>
        <v>4.2041955049167022E-60</v>
      </c>
      <c r="P159" s="130">
        <f t="shared" si="184"/>
        <v>3.6466396717460916E-63</v>
      </c>
      <c r="Q159" s="130" t="e">
        <f t="shared" si="184"/>
        <v>#DIV/0!</v>
      </c>
      <c r="R159" s="148">
        <f t="shared" si="184"/>
        <v>95.864014104699507</v>
      </c>
      <c r="W159" s="130" t="s">
        <v>14</v>
      </c>
      <c r="X159" s="130">
        <f t="shared" si="185"/>
        <v>4.4712199060187999E-60</v>
      </c>
      <c r="Y159" s="130">
        <f t="shared" si="185"/>
        <v>3.726097286321483E-63</v>
      </c>
      <c r="Z159" s="130" t="e">
        <f t="shared" si="185"/>
        <v>#DIV/0!</v>
      </c>
      <c r="AA159" s="148">
        <f t="shared" si="185"/>
        <v>110.01804973716563</v>
      </c>
      <c r="AG159" s="130" t="s">
        <v>14</v>
      </c>
      <c r="AH159" s="130">
        <f t="shared" si="186"/>
        <v>4.7518927600075068E-60</v>
      </c>
      <c r="AI159" s="130">
        <f t="shared" si="186"/>
        <v>3.9898401825381471E-63</v>
      </c>
      <c r="AJ159" s="130" t="e">
        <f t="shared" si="186"/>
        <v>#DIV/0!</v>
      </c>
      <c r="AK159" s="148">
        <f t="shared" si="186"/>
        <v>116.39231396687966</v>
      </c>
      <c r="AQ159" s="130" t="s">
        <v>14</v>
      </c>
      <c r="AR159" s="130">
        <f t="shared" si="187"/>
        <v>4.9662219715243273E-60</v>
      </c>
      <c r="AS159" s="130">
        <f t="shared" si="187"/>
        <v>4.1859348923225633E-63</v>
      </c>
      <c r="AT159" s="130" t="e">
        <f t="shared" si="187"/>
        <v>#DIV/0!</v>
      </c>
      <c r="AU159" s="148">
        <f t="shared" si="187"/>
        <v>139.55514232789886</v>
      </c>
      <c r="BA159" s="130" t="s">
        <v>14</v>
      </c>
      <c r="BB159" s="130">
        <f t="shared" si="188"/>
        <v>5.3230940985211637E-60</v>
      </c>
      <c r="BC159" s="130">
        <f t="shared" si="188"/>
        <v>4.5200719354419501E-63</v>
      </c>
      <c r="BD159" s="130" t="e">
        <f t="shared" si="188"/>
        <v>#DIV/0!</v>
      </c>
      <c r="BE159" s="148">
        <f t="shared" si="188"/>
        <v>129.04713583282702</v>
      </c>
      <c r="BK159" s="130" t="s">
        <v>14</v>
      </c>
      <c r="BL159" s="130">
        <f t="shared" si="189"/>
        <v>5.6416670546209506E-60</v>
      </c>
      <c r="BM159" s="130">
        <f t="shared" si="189"/>
        <v>4.8159423373687003E-63</v>
      </c>
      <c r="BN159" s="130" t="e">
        <f t="shared" si="189"/>
        <v>#DIV/0!</v>
      </c>
      <c r="BO159" s="148">
        <f t="shared" si="189"/>
        <v>136.08846818111991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-298.75767741415393</v>
      </c>
      <c r="J28" s="206">
        <f t="shared" si="7"/>
        <v>-303.42262353500325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-296.17126501975889</v>
      </c>
      <c r="J29" s="206">
        <f t="shared" si="10"/>
        <v>-292.83741007909055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-315.89425690389248</v>
      </c>
      <c r="H30" s="206">
        <f t="shared" si="10"/>
        <v>-296.17126501975883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-312.56040196322414</v>
      </c>
      <c r="H31" s="206">
        <f t="shared" si="10"/>
        <v>-292.83741007909055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1.7831557272287723E-130</v>
      </c>
      <c r="J33" s="206">
        <f t="shared" si="13"/>
        <v>1.6796891393803868E-132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2.3683937351107273E-129</v>
      </c>
      <c r="J34" s="206">
        <f t="shared" si="16"/>
        <v>6.6424563289972188E-128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6.4397255920983763E-138</v>
      </c>
      <c r="H35" s="206">
        <f t="shared" si="16"/>
        <v>2.3683937351108618E-129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1.8061015523772009E-136</v>
      </c>
      <c r="H36" s="206">
        <f t="shared" si="16"/>
        <v>6.6424563289972188E-128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2.2560915731271684E-70</v>
      </c>
      <c r="O38" s="206">
        <f t="shared" si="20"/>
        <v>2.3950637742756935E-68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9.1913089530364233E-46</v>
      </c>
      <c r="T38" s="206">
        <f t="shared" si="21"/>
        <v>9.7574812005880162E-44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1.7469116954370078E-48</v>
      </c>
      <c r="O39" s="206">
        <f t="shared" si="20"/>
        <v>6.2286818465079303E-50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1.0178006810083447E-26</v>
      </c>
      <c r="T39" s="206">
        <f t="shared" si="21"/>
        <v>3.6290080613228593E-28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6.2471025391369258E-63</v>
      </c>
      <c r="M40" s="206">
        <f t="shared" si="20"/>
        <v>1.7469116954369087E-48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2.5450673271616037E-38</v>
      </c>
      <c r="R40" s="206">
        <f t="shared" si="21"/>
        <v>1.0178006810082869E-26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2.2274287979428592E-64</v>
      </c>
      <c r="M41" s="206">
        <f t="shared" si="20"/>
        <v>6.2286818465079303E-50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9.0745369100447265E-40</v>
      </c>
      <c r="R41" s="206">
        <f t="shared" si="21"/>
        <v>3.6290080613228593E-28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14.287889746956761</v>
      </c>
      <c r="J46">
        <f>'Trip Length Frequency'!L28</f>
        <v>14.502676160734989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14.1688045038795</v>
      </c>
      <c r="J47">
        <f>'Trip Length Frequency'!L29</f>
        <v>14.015305036101594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15.076903029784633</v>
      </c>
      <c r="H48">
        <f>'Trip Length Frequency'!J30</f>
        <v>14.168804503879498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14.923403562006728</v>
      </c>
      <c r="H49">
        <f>'Trip Length Frequency'!J31</f>
        <v>14.015305036101593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5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Gravity!BL134</f>
        <v>8.0012799075959792E-86</v>
      </c>
      <c r="G25" s="4" t="e">
        <f>Gravity!BM134</f>
        <v>#DIV/0!</v>
      </c>
      <c r="H25" s="4">
        <f>Gravity!BN134</f>
        <v>1298.6336620261986</v>
      </c>
      <c r="I25" s="4">
        <f>Gravity!BO134</f>
        <v>819.16077786312758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Gravity!BL135</f>
        <v>#DIV/0!</v>
      </c>
      <c r="G26" s="4">
        <f>Gravity!BM135</f>
        <v>2.4623035914211046E-86</v>
      </c>
      <c r="H26" s="4">
        <f>Gravity!BN135</f>
        <v>1224.9279569753421</v>
      </c>
      <c r="I26" s="4">
        <f>Gravity!BO135</f>
        <v>1534.1628971018927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Gravity!BL136</f>
        <v>406.50546800071942</v>
      </c>
      <c r="G27" s="4">
        <f>Gravity!BM136</f>
        <v>900.0214081424931</v>
      </c>
      <c r="H27" s="4">
        <f>Gravity!BN136</f>
        <v>1.5059903916688887E-86</v>
      </c>
      <c r="I27" s="4" t="e">
        <f>Gravity!BO136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Gravity!BL137</f>
        <v>448.9481277117099</v>
      </c>
      <c r="G28" s="4">
        <f>Gravity!BM137</f>
        <v>993.17234559662882</v>
      </c>
      <c r="H28" s="4" t="e">
        <f>Gravity!BN137</f>
        <v>#DIV/0!</v>
      </c>
      <c r="I28" s="4">
        <f>Gravity!BO137</f>
        <v>1.1754172289925352E-86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1298.6336620261986</v>
      </c>
      <c r="D36" s="31">
        <f>E36-H36</f>
        <v>0</v>
      </c>
      <c r="E36">
        <f>W6*G66+(W6*0.17/X6^3.8)*(G66^4.8/4.8)</f>
        <v>3450.7966383022226</v>
      </c>
      <c r="F36" s="258"/>
      <c r="G36" s="32" t="s">
        <v>62</v>
      </c>
      <c r="H36" s="33">
        <f>W6*G66+0.17*W6/X6^3.8*G66^4.8/4.8</f>
        <v>3450.7966383022226</v>
      </c>
      <c r="I36" s="32" t="s">
        <v>63</v>
      </c>
      <c r="J36" s="33">
        <f>W6*(1+0.17*(G66/X6)^3.8)</f>
        <v>2.5220909514359544</v>
      </c>
      <c r="K36" s="34">
        <v>1</v>
      </c>
      <c r="L36" s="35" t="s">
        <v>61</v>
      </c>
      <c r="M36" s="36" t="s">
        <v>64</v>
      </c>
      <c r="N36" s="37">
        <f>J36+J54+J51</f>
        <v>15.141483649948823</v>
      </c>
      <c r="O36" s="38" t="s">
        <v>65</v>
      </c>
      <c r="P36" s="39">
        <v>0</v>
      </c>
      <c r="Q36" s="39">
        <f>IF(P36&lt;=0,0,P36)</f>
        <v>0</v>
      </c>
      <c r="R36" s="40">
        <f>G58</f>
        <v>1298.6336641938819</v>
      </c>
      <c r="S36" s="40" t="s">
        <v>39</v>
      </c>
      <c r="T36" s="40">
        <f>I58</f>
        <v>1298.6336620261986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819.16077786312758</v>
      </c>
      <c r="D37" s="31">
        <f t="shared" ref="D37:D54" si="1">E37-H37</f>
        <v>0</v>
      </c>
      <c r="E37">
        <f t="shared" ref="E37:E54" si="2">W7*G67+(W7*0.17/X7^3.8)*(G67^4.8/4.8)</f>
        <v>1228.8229863923739</v>
      </c>
      <c r="F37" s="258"/>
      <c r="G37" s="44" t="s">
        <v>67</v>
      </c>
      <c r="H37" s="33">
        <f t="shared" ref="H37:H53" si="3">W7*G67+0.17*W7/X7^3.8*G67^4.8/4.8</f>
        <v>1228.8229863923739</v>
      </c>
      <c r="I37" s="44" t="s">
        <v>68</v>
      </c>
      <c r="J37" s="33">
        <f t="shared" ref="J37:J54" si="4">W7*(1+0.17*(G67/X7)^3.8)</f>
        <v>2.5061134871145514</v>
      </c>
      <c r="K37" s="34">
        <v>2</v>
      </c>
      <c r="L37" s="45"/>
      <c r="M37" s="46" t="s">
        <v>69</v>
      </c>
      <c r="N37" s="47">
        <f>J36+J47+J39+J40+J51</f>
        <v>14.507860495953091</v>
      </c>
      <c r="O37" s="48" t="s">
        <v>70</v>
      </c>
      <c r="P37" s="39">
        <v>887.16569900907677</v>
      </c>
      <c r="Q37" s="39">
        <f t="shared" ref="Q37:Q60" si="5">IF(P37&lt;=0,0,P37)</f>
        <v>887.16569900907677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1224.9279569753421</v>
      </c>
      <c r="D38" s="31">
        <f t="shared" si="1"/>
        <v>0</v>
      </c>
      <c r="E38">
        <f t="shared" si="2"/>
        <v>3095.484677709896</v>
      </c>
      <c r="F38" s="258"/>
      <c r="G38" s="44" t="s">
        <v>72</v>
      </c>
      <c r="H38" s="33">
        <f t="shared" si="3"/>
        <v>3095.484677709896</v>
      </c>
      <c r="I38" s="44" t="s">
        <v>73</v>
      </c>
      <c r="J38" s="33">
        <f t="shared" si="4"/>
        <v>2.5672737632896556</v>
      </c>
      <c r="K38" s="34">
        <v>3</v>
      </c>
      <c r="L38" s="45"/>
      <c r="M38" s="46" t="s">
        <v>74</v>
      </c>
      <c r="N38" s="47">
        <f>J36+J47+J39+J49+J43</f>
        <v>14.243162960781188</v>
      </c>
      <c r="O38" s="48" t="s">
        <v>75</v>
      </c>
      <c r="P38" s="39">
        <v>5.4315589113858171E-6</v>
      </c>
      <c r="Q38" s="39">
        <f t="shared" si="5"/>
        <v>5.4315589113858171E-6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1534.1628971018927</v>
      </c>
      <c r="D39" s="31">
        <f t="shared" si="1"/>
        <v>0</v>
      </c>
      <c r="E39">
        <f t="shared" si="2"/>
        <v>8759.2915706611257</v>
      </c>
      <c r="F39" s="258"/>
      <c r="G39" s="44" t="s">
        <v>77</v>
      </c>
      <c r="H39" s="33">
        <f t="shared" si="3"/>
        <v>8759.2915706611257</v>
      </c>
      <c r="I39" s="44" t="s">
        <v>78</v>
      </c>
      <c r="J39" s="33">
        <f t="shared" si="4"/>
        <v>3.9844890588795585</v>
      </c>
      <c r="K39" s="34">
        <v>4</v>
      </c>
      <c r="L39" s="45"/>
      <c r="M39" s="46" t="s">
        <v>79</v>
      </c>
      <c r="N39" s="47">
        <f>J36+J47+J48+J42+J43</f>
        <v>14.243175423412094</v>
      </c>
      <c r="O39" s="48" t="s">
        <v>80</v>
      </c>
      <c r="P39" s="39">
        <v>5.4328911330864541E-6</v>
      </c>
      <c r="Q39" s="39">
        <f t="shared" si="5"/>
        <v>5.4328911330864541E-6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4578.7317778269571</v>
      </c>
      <c r="F40" s="258"/>
      <c r="G40" s="44" t="s">
        <v>81</v>
      </c>
      <c r="H40" s="33">
        <f t="shared" si="3"/>
        <v>4578.7317778269571</v>
      </c>
      <c r="I40" s="44" t="s">
        <v>82</v>
      </c>
      <c r="J40" s="33">
        <f t="shared" si="4"/>
        <v>2.7787634416002427</v>
      </c>
      <c r="K40" s="34">
        <v>5</v>
      </c>
      <c r="L40" s="45"/>
      <c r="M40" s="46" t="s">
        <v>83</v>
      </c>
      <c r="N40" s="47">
        <f>J45+J38+J39+J40+J51</f>
        <v>14.507893666534102</v>
      </c>
      <c r="O40" s="48" t="s">
        <v>84</v>
      </c>
      <c r="P40" s="39">
        <v>411.46794344922654</v>
      </c>
      <c r="Q40" s="39">
        <f t="shared" si="5"/>
        <v>411.46794344922654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6635.3909760875977</v>
      </c>
      <c r="F41" s="258"/>
      <c r="G41" s="44" t="s">
        <v>85</v>
      </c>
      <c r="H41" s="33">
        <f t="shared" si="3"/>
        <v>6635.3909760875977</v>
      </c>
      <c r="I41" s="44" t="s">
        <v>86</v>
      </c>
      <c r="J41" s="33">
        <f t="shared" si="4"/>
        <v>4.5443200483328212</v>
      </c>
      <c r="K41" s="34">
        <v>6</v>
      </c>
      <c r="L41" s="45"/>
      <c r="M41" s="46" t="s">
        <v>87</v>
      </c>
      <c r="N41" s="47">
        <f>J45+J38+J39+J49+J43</f>
        <v>14.243196131362197</v>
      </c>
      <c r="O41" s="48" t="s">
        <v>88</v>
      </c>
      <c r="P41" s="39">
        <v>5.4350296809891275E-6</v>
      </c>
      <c r="Q41" s="39">
        <f t="shared" si="5"/>
        <v>5.4350296809891275E-6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6554.4479741205605</v>
      </c>
      <c r="F42" s="258"/>
      <c r="G42" s="44" t="s">
        <v>89</v>
      </c>
      <c r="H42" s="33">
        <f t="shared" si="3"/>
        <v>6554.4479741205605</v>
      </c>
      <c r="I42" s="44" t="s">
        <v>90</v>
      </c>
      <c r="J42" s="33">
        <f t="shared" si="4"/>
        <v>2.7364764430248938</v>
      </c>
      <c r="K42" s="34">
        <v>7</v>
      </c>
      <c r="L42" s="45"/>
      <c r="M42" s="46" t="s">
        <v>91</v>
      </c>
      <c r="N42" s="47">
        <f>J45+J38+J48+J42+J43</f>
        <v>14.243208593993106</v>
      </c>
      <c r="O42" s="48" t="s">
        <v>92</v>
      </c>
      <c r="P42" s="39">
        <v>5.4360989584931783E-6</v>
      </c>
      <c r="Q42" s="39">
        <f t="shared" si="5"/>
        <v>5.4360989584931783E-6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1854.144013166444</v>
      </c>
      <c r="F43" s="258"/>
      <c r="G43" s="44" t="s">
        <v>93</v>
      </c>
      <c r="H43" s="33">
        <f t="shared" si="3"/>
        <v>1854.144013166444</v>
      </c>
      <c r="I43" s="44" t="s">
        <v>94</v>
      </c>
      <c r="J43" s="33">
        <f t="shared" si="4"/>
        <v>2.6309920049630149</v>
      </c>
      <c r="K43" s="34">
        <v>8</v>
      </c>
      <c r="L43" s="53"/>
      <c r="M43" s="54" t="s">
        <v>95</v>
      </c>
      <c r="N43" s="55">
        <f>J45+J46+J41+J42+J43</f>
        <v>14.969763200572508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1.4595327780372611E-5</v>
      </c>
      <c r="F44" s="258"/>
      <c r="G44" s="44" t="s">
        <v>97</v>
      </c>
      <c r="H44" s="33">
        <f t="shared" si="3"/>
        <v>1.4595327780372611E-5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14.616234954163341</v>
      </c>
      <c r="O44" s="38" t="s">
        <v>100</v>
      </c>
      <c r="P44" s="39">
        <v>348.89249189317275</v>
      </c>
      <c r="Q44" s="39">
        <f t="shared" si="5"/>
        <v>348.89249189317275</v>
      </c>
      <c r="R44" s="40">
        <f>G59</f>
        <v>819.16077779813077</v>
      </c>
      <c r="S44" s="40" t="s">
        <v>39</v>
      </c>
      <c r="T44" s="40">
        <f>I59</f>
        <v>819.16077786312758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1858.9683224535379</v>
      </c>
      <c r="F45" s="258"/>
      <c r="G45" s="44" t="s">
        <v>101</v>
      </c>
      <c r="H45" s="33">
        <f t="shared" si="3"/>
        <v>1858.9683224535379</v>
      </c>
      <c r="I45" s="44" t="s">
        <v>102</v>
      </c>
      <c r="J45" s="33">
        <f t="shared" si="4"/>
        <v>2.5579747042517771</v>
      </c>
      <c r="K45" s="34">
        <v>10</v>
      </c>
      <c r="L45" s="45"/>
      <c r="M45" s="46" t="s">
        <v>103</v>
      </c>
      <c r="N45" s="47">
        <f>J36+J47+J48+J42+J50</f>
        <v>14.616247416794247</v>
      </c>
      <c r="O45" s="48" t="s">
        <v>104</v>
      </c>
      <c r="P45" s="39">
        <v>141.72407677048244</v>
      </c>
      <c r="Q45" s="39">
        <f t="shared" si="5"/>
        <v>141.72407677048244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8.8817841970012523E-15</v>
      </c>
      <c r="F46" s="258"/>
      <c r="G46" s="44" t="s">
        <v>105</v>
      </c>
      <c r="H46" s="33">
        <f t="shared" si="3"/>
        <v>8.8817841970012523E-15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14.61626812474435</v>
      </c>
      <c r="O46" s="48" t="s">
        <v>108</v>
      </c>
      <c r="P46" s="39">
        <v>166.96834047867759</v>
      </c>
      <c r="Q46" s="39">
        <f t="shared" si="5"/>
        <v>166.96834047867759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3474.0562996240706</v>
      </c>
      <c r="F47" s="258"/>
      <c r="G47" s="44" t="s">
        <v>109</v>
      </c>
      <c r="H47" s="33">
        <f t="shared" si="3"/>
        <v>3474.0562996240706</v>
      </c>
      <c r="I47" s="44" t="s">
        <v>110</v>
      </c>
      <c r="J47" s="33">
        <f t="shared" si="4"/>
        <v>2.603124345524467</v>
      </c>
      <c r="K47" s="34">
        <v>12</v>
      </c>
      <c r="L47" s="45"/>
      <c r="M47" s="46" t="s">
        <v>111</v>
      </c>
      <c r="N47" s="47">
        <f>J45+J38+J48+J42+J50</f>
        <v>14.616280587375259</v>
      </c>
      <c r="O47" s="48" t="s">
        <v>112</v>
      </c>
      <c r="P47" s="39">
        <v>161.57586865579805</v>
      </c>
      <c r="Q47" s="39">
        <f t="shared" si="5"/>
        <v>161.57586865579805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1137.4059447099075</v>
      </c>
      <c r="F48" s="258"/>
      <c r="G48" s="44" t="s">
        <v>113</v>
      </c>
      <c r="H48" s="33">
        <f t="shared" si="3"/>
        <v>1137.4059447099075</v>
      </c>
      <c r="I48" s="44" t="s">
        <v>114</v>
      </c>
      <c r="J48" s="33">
        <f t="shared" si="4"/>
        <v>3.7504916784637641</v>
      </c>
      <c r="K48" s="34">
        <v>13</v>
      </c>
      <c r="L48" s="45"/>
      <c r="M48" s="46" t="s">
        <v>115</v>
      </c>
      <c r="N48" s="47">
        <f>J45+J46+J41+J42+J50</f>
        <v>15.342835193954661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1289.9172232001415</v>
      </c>
      <c r="F49" s="258"/>
      <c r="G49" s="44" t="s">
        <v>117</v>
      </c>
      <c r="H49" s="33">
        <f t="shared" si="3"/>
        <v>1289.9172232001415</v>
      </c>
      <c r="I49" s="44" t="s">
        <v>118</v>
      </c>
      <c r="J49" s="33">
        <f t="shared" si="4"/>
        <v>2.5024665999781908</v>
      </c>
      <c r="K49" s="34">
        <v>14</v>
      </c>
      <c r="L49" s="53"/>
      <c r="M49" s="54" t="s">
        <v>119</v>
      </c>
      <c r="N49" s="55">
        <f>J45+J46+J53+J44</f>
        <v>15.057974704251777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6130.4395347438285</v>
      </c>
      <c r="F50" s="258"/>
      <c r="G50" s="44" t="s">
        <v>121</v>
      </c>
      <c r="H50" s="33">
        <f t="shared" si="3"/>
        <v>6130.4395347438285</v>
      </c>
      <c r="I50" s="44" t="s">
        <v>122</v>
      </c>
      <c r="J50" s="33">
        <f t="shared" si="4"/>
        <v>3.0040639983451682</v>
      </c>
      <c r="K50" s="34">
        <v>15</v>
      </c>
      <c r="L50" s="35" t="s">
        <v>71</v>
      </c>
      <c r="M50" s="36" t="s">
        <v>123</v>
      </c>
      <c r="N50" s="37">
        <f>J37+J46+J41+J42+J43</f>
        <v>14.917901983435282</v>
      </c>
      <c r="O50" s="38" t="s">
        <v>124</v>
      </c>
      <c r="P50" s="39">
        <v>0</v>
      </c>
      <c r="Q50" s="39">
        <f t="shared" si="5"/>
        <v>0</v>
      </c>
      <c r="R50" s="40">
        <f>G60</f>
        <v>1224.927957005141</v>
      </c>
      <c r="S50" s="40" t="s">
        <v>39</v>
      </c>
      <c r="T50" s="40">
        <f>I60</f>
        <v>1224.9279569753421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4519.3026757597418</v>
      </c>
      <c r="F51" s="258"/>
      <c r="G51" s="44" t="s">
        <v>125</v>
      </c>
      <c r="H51" s="33">
        <f t="shared" si="3"/>
        <v>4519.3026757597418</v>
      </c>
      <c r="I51" s="44" t="s">
        <v>126</v>
      </c>
      <c r="J51" s="33">
        <f t="shared" si="4"/>
        <v>2.6193926985128679</v>
      </c>
      <c r="K51" s="34">
        <v>16</v>
      </c>
      <c r="L51" s="45"/>
      <c r="M51" s="46" t="s">
        <v>127</v>
      </c>
      <c r="N51" s="47">
        <f>J37+J38+J39+J40+J51</f>
        <v>14.456032449396876</v>
      </c>
      <c r="O51" s="48" t="s">
        <v>128</v>
      </c>
      <c r="P51" s="39">
        <v>491.27888726016988</v>
      </c>
      <c r="Q51" s="39">
        <f t="shared" si="5"/>
        <v>491.27888726016988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6635.3910026179401</v>
      </c>
      <c r="F52" s="258"/>
      <c r="G52" s="44" t="s">
        <v>129</v>
      </c>
      <c r="H52" s="33">
        <f t="shared" si="3"/>
        <v>6635.3910026179392</v>
      </c>
      <c r="I52" s="44" t="s">
        <v>130</v>
      </c>
      <c r="J52" s="33">
        <f t="shared" si="4"/>
        <v>4.544320068331408</v>
      </c>
      <c r="K52" s="34">
        <v>17</v>
      </c>
      <c r="L52" s="45"/>
      <c r="M52" s="46" t="s">
        <v>131</v>
      </c>
      <c r="N52" s="47">
        <f>J37+J38+J39+J49+J43</f>
        <v>14.191334914224971</v>
      </c>
      <c r="O52" s="48" t="s">
        <v>132</v>
      </c>
      <c r="P52" s="39">
        <v>5.4220792768306487E-6</v>
      </c>
      <c r="Q52" s="39">
        <f t="shared" si="5"/>
        <v>5.4220792768306487E-6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4.3785983341117831E-5</v>
      </c>
      <c r="F53" s="258"/>
      <c r="G53" s="44" t="s">
        <v>133</v>
      </c>
      <c r="H53" s="33">
        <f t="shared" si="3"/>
        <v>4.3785983341117831E-5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14.19134737685588</v>
      </c>
      <c r="O53" s="48" t="s">
        <v>136</v>
      </c>
      <c r="P53" s="39">
        <v>5.4231485543346987E-6</v>
      </c>
      <c r="Q53" s="39">
        <f t="shared" si="5"/>
        <v>5.4231485543346987E-6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14.456108564652141</v>
      </c>
      <c r="O54" s="56" t="s">
        <v>140</v>
      </c>
      <c r="P54" s="39">
        <v>733.64905889974341</v>
      </c>
      <c r="Q54" s="39">
        <f t="shared" si="5"/>
        <v>733.64905889974341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61202.591675757649</v>
      </c>
      <c r="K55" s="34">
        <v>20</v>
      </c>
      <c r="L55" s="35" t="s">
        <v>76</v>
      </c>
      <c r="M55" s="36" t="s">
        <v>142</v>
      </c>
      <c r="N55" s="37">
        <f>J37+J38+J39+J49+J50</f>
        <v>14.564406907607124</v>
      </c>
      <c r="O55" s="38" t="s">
        <v>143</v>
      </c>
      <c r="P55" s="39">
        <v>5.4219192259822951E-6</v>
      </c>
      <c r="Q55" s="39">
        <f t="shared" si="5"/>
        <v>5.4219192259822951E-6</v>
      </c>
      <c r="R55" s="40">
        <f>G61</f>
        <v>1534.1628971018938</v>
      </c>
      <c r="S55" s="40" t="s">
        <v>39</v>
      </c>
      <c r="T55" s="40">
        <f>I61</f>
        <v>1534.1628971018927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14.564419370238033</v>
      </c>
      <c r="O56" s="48" t="s">
        <v>145</v>
      </c>
      <c r="P56" s="39">
        <v>5.423006032625756E-6</v>
      </c>
      <c r="Q56" s="39">
        <f t="shared" si="5"/>
        <v>5.423006032625756E-6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15.290973976817435</v>
      </c>
      <c r="O57" s="48" t="s">
        <v>148</v>
      </c>
      <c r="P57" s="39">
        <v>3.5527136788005009E-15</v>
      </c>
      <c r="Q57" s="39">
        <f t="shared" si="5"/>
        <v>3.5527136788005009E-15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1298.6336641938819</v>
      </c>
      <c r="H58" s="68" t="s">
        <v>39</v>
      </c>
      <c r="I58" s="69">
        <f>C36</f>
        <v>1298.6336620261986</v>
      </c>
      <c r="K58" s="34">
        <v>23</v>
      </c>
      <c r="L58" s="45"/>
      <c r="M58" s="46" t="s">
        <v>149</v>
      </c>
      <c r="N58" s="47">
        <f>J37+J46+J53+J44</f>
        <v>15.006113487114551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819.16077779813077</v>
      </c>
      <c r="H59" s="68" t="s">
        <v>39</v>
      </c>
      <c r="I59" s="69">
        <f t="shared" ref="I59:I60" si="6">C37</f>
        <v>819.16077786312758</v>
      </c>
      <c r="K59" s="34">
        <v>24</v>
      </c>
      <c r="L59" s="45"/>
      <c r="M59" s="46" t="s">
        <v>151</v>
      </c>
      <c r="N59" s="47">
        <f>J52+J53+J44</f>
        <v>14.544320068331409</v>
      </c>
      <c r="O59" s="48" t="s">
        <v>152</v>
      </c>
      <c r="P59" s="39">
        <v>5.8381311121490442E-6</v>
      </c>
      <c r="Q59" s="39">
        <f t="shared" si="5"/>
        <v>5.8381311121490442E-6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1224.927957005141</v>
      </c>
      <c r="H60" s="68" t="s">
        <v>39</v>
      </c>
      <c r="I60" s="69">
        <f t="shared" si="6"/>
        <v>1224.9279569753421</v>
      </c>
      <c r="K60" s="34">
        <v>25</v>
      </c>
      <c r="L60" s="53"/>
      <c r="M60" s="54" t="s">
        <v>153</v>
      </c>
      <c r="N60" s="55">
        <f>J52+J41+J42+J50</f>
        <v>14.829180558034293</v>
      </c>
      <c r="O60" s="56" t="s">
        <v>154</v>
      </c>
      <c r="P60" s="39">
        <v>1534.1628804188374</v>
      </c>
      <c r="Q60" s="71">
        <f t="shared" si="5"/>
        <v>1534.1628804188374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1534.1628971018938</v>
      </c>
      <c r="H61" s="74" t="s">
        <v>39</v>
      </c>
      <c r="I61" s="69">
        <f>C39</f>
        <v>1534.1628971018927</v>
      </c>
      <c r="K61" s="264" t="s">
        <v>155</v>
      </c>
      <c r="L61" s="264"/>
      <c r="M61" s="264"/>
      <c r="N61" s="76">
        <f>SUM(N36:N60)</f>
        <v>365.97772476054871</v>
      </c>
      <c r="U61" s="77" t="s">
        <v>156</v>
      </c>
      <c r="V61" s="78">
        <f>SUMPRODUCT($Q$36:$Q$60,V36:V60)</f>
        <v>1377.782278537182</v>
      </c>
      <c r="W61" s="78">
        <f>SUMPRODUCT($Q$36:$Q$60,W36:W60)</f>
        <v>491.27890895032294</v>
      </c>
      <c r="X61" s="78">
        <f t="shared" ref="X61:AN61" si="7">SUMPRODUCT($Q$36:$Q$60,X36:X60)</f>
        <v>1231.2910724051542</v>
      </c>
      <c r="Y61" s="78">
        <f t="shared" si="7"/>
        <v>2305.7733838009103</v>
      </c>
      <c r="Z61" s="78">
        <f t="shared" si="7"/>
        <v>1789.9125297184733</v>
      </c>
      <c r="AA61" s="78">
        <f t="shared" si="7"/>
        <v>2267.8119393185807</v>
      </c>
      <c r="AB61" s="78">
        <f t="shared" si="7"/>
        <v>2571.1119064600061</v>
      </c>
      <c r="AC61" s="78">
        <f t="shared" si="7"/>
        <v>733.64909148054994</v>
      </c>
      <c r="AD61" s="78">
        <f t="shared" si="7"/>
        <v>5.8381311121490442E-6</v>
      </c>
      <c r="AE61" s="78">
        <f t="shared" si="7"/>
        <v>740.0121634548309</v>
      </c>
      <c r="AF61" s="78">
        <f t="shared" si="7"/>
        <v>3.5527136788005009E-15</v>
      </c>
      <c r="AG61" s="78">
        <f t="shared" si="7"/>
        <v>1377.782278537182</v>
      </c>
      <c r="AH61" s="78">
        <f t="shared" si="7"/>
        <v>303.29996714142516</v>
      </c>
      <c r="AI61" s="78">
        <f t="shared" si="7"/>
        <v>515.86085408243753</v>
      </c>
      <c r="AJ61" s="78">
        <f t="shared" si="7"/>
        <v>2353.3236690618933</v>
      </c>
      <c r="AK61" s="78">
        <f t="shared" si="7"/>
        <v>1789.9125297184733</v>
      </c>
      <c r="AL61" s="78">
        <f t="shared" si="7"/>
        <v>2267.8119451567118</v>
      </c>
      <c r="AM61" s="78">
        <f t="shared" si="7"/>
        <v>5.8381311121490442E-6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0.45926075951239403</v>
      </c>
      <c r="W64">
        <f t="shared" ref="W64:AN64" si="8">W61/W63</f>
        <v>0.32751927263354863</v>
      </c>
      <c r="X64">
        <f t="shared" si="8"/>
        <v>0.61564553620257711</v>
      </c>
      <c r="Y64">
        <f t="shared" si="8"/>
        <v>0.76859112793363682</v>
      </c>
      <c r="Z64">
        <f t="shared" si="8"/>
        <v>0.89495626485923663</v>
      </c>
      <c r="AA64">
        <f t="shared" si="8"/>
        <v>1.5118746262123872</v>
      </c>
      <c r="AB64">
        <f t="shared" si="8"/>
        <v>0.8570373021533354</v>
      </c>
      <c r="AC64">
        <f t="shared" si="8"/>
        <v>0.73364909148054991</v>
      </c>
      <c r="AD64">
        <f t="shared" si="8"/>
        <v>5.8381311121490444E-9</v>
      </c>
      <c r="AE64">
        <f t="shared" si="8"/>
        <v>0.59200973076386476</v>
      </c>
      <c r="AF64">
        <f t="shared" si="8"/>
        <v>1.7763568394002505E-18</v>
      </c>
      <c r="AG64">
        <f t="shared" si="8"/>
        <v>0.68889113926859102</v>
      </c>
      <c r="AH64">
        <f t="shared" si="8"/>
        <v>0.15164998357071258</v>
      </c>
      <c r="AI64">
        <f t="shared" si="8"/>
        <v>0.25793042704121877</v>
      </c>
      <c r="AJ64">
        <f t="shared" si="8"/>
        <v>1.0459216306941748</v>
      </c>
      <c r="AK64">
        <f t="shared" si="8"/>
        <v>0.71596501188738926</v>
      </c>
      <c r="AL64">
        <f t="shared" si="8"/>
        <v>1.5118746301044745</v>
      </c>
      <c r="AM64">
        <f t="shared" si="8"/>
        <v>3.8920874080993629E-9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1377.782278537182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491.27890895032294</v>
      </c>
      <c r="H67" s="6"/>
      <c r="U67" t="s">
        <v>162</v>
      </c>
      <c r="V67" s="82">
        <f>AA15*(1+0.17*(V61/AA16)^3.8)</f>
        <v>2.5220909514359544</v>
      </c>
      <c r="W67" s="82">
        <f t="shared" ref="W67:AN67" si="9">AB15*(1+0.17*(W61/AB16)^3.8)</f>
        <v>2.5061134871145514</v>
      </c>
      <c r="X67" s="82">
        <f t="shared" si="9"/>
        <v>2.5672737632896556</v>
      </c>
      <c r="Y67" s="82">
        <f t="shared" si="9"/>
        <v>3.9844890588795585</v>
      </c>
      <c r="Z67" s="82">
        <f t="shared" si="9"/>
        <v>2.7787634416002427</v>
      </c>
      <c r="AA67" s="82">
        <f t="shared" si="9"/>
        <v>4.5443200483328212</v>
      </c>
      <c r="AB67" s="82">
        <f t="shared" si="9"/>
        <v>2.7364764430248938</v>
      </c>
      <c r="AC67" s="82">
        <f t="shared" si="9"/>
        <v>2.6309920049630149</v>
      </c>
      <c r="AD67" s="82">
        <f t="shared" si="9"/>
        <v>2.5</v>
      </c>
      <c r="AE67" s="82">
        <f t="shared" si="9"/>
        <v>2.5579747042517771</v>
      </c>
      <c r="AF67" s="82">
        <f t="shared" si="9"/>
        <v>2.5</v>
      </c>
      <c r="AG67" s="82">
        <f t="shared" si="9"/>
        <v>2.603124345524467</v>
      </c>
      <c r="AH67" s="82">
        <f t="shared" si="9"/>
        <v>3.7504916784637641</v>
      </c>
      <c r="AI67" s="82">
        <f t="shared" si="9"/>
        <v>2.5024665999781908</v>
      </c>
      <c r="AJ67" s="82">
        <f t="shared" si="9"/>
        <v>3.0040639983451682</v>
      </c>
      <c r="AK67" s="82">
        <f t="shared" si="9"/>
        <v>2.6193926985128679</v>
      </c>
      <c r="AL67" s="82">
        <f t="shared" si="9"/>
        <v>4.544320068331408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1231.2910724051542</v>
      </c>
      <c r="H68" s="6"/>
    </row>
    <row r="69" spans="6:40" x14ac:dyDescent="0.3">
      <c r="F69" s="4" t="s">
        <v>45</v>
      </c>
      <c r="G69" s="4">
        <f>Y61</f>
        <v>2305.7733838009103</v>
      </c>
      <c r="H69" s="6"/>
    </row>
    <row r="70" spans="6:40" x14ac:dyDescent="0.3">
      <c r="F70" s="4" t="s">
        <v>46</v>
      </c>
      <c r="G70" s="4">
        <f>Z61</f>
        <v>1789.9125297184733</v>
      </c>
      <c r="U70" s="41" t="s">
        <v>65</v>
      </c>
      <c r="V70">
        <f t="shared" ref="V70:V94" si="10">SUMPRODUCT($V$67:$AN$67,V36:AN36)</f>
        <v>15.141483649948823</v>
      </c>
      <c r="X70">
        <v>15.000195603366421</v>
      </c>
    </row>
    <row r="71" spans="6:40" x14ac:dyDescent="0.3">
      <c r="F71" s="4" t="s">
        <v>47</v>
      </c>
      <c r="G71" s="4">
        <f>AA61</f>
        <v>2267.8119393185807</v>
      </c>
      <c r="U71" s="41" t="s">
        <v>70</v>
      </c>
      <c r="V71">
        <f t="shared" si="10"/>
        <v>14.507860495953091</v>
      </c>
      <c r="X71">
        <v>13.75090229828113</v>
      </c>
    </row>
    <row r="72" spans="6:40" x14ac:dyDescent="0.3">
      <c r="F72" s="4" t="s">
        <v>48</v>
      </c>
      <c r="G72" s="4">
        <f>AB61</f>
        <v>2571.1119064600061</v>
      </c>
      <c r="U72" s="41" t="s">
        <v>75</v>
      </c>
      <c r="V72">
        <f t="shared" si="10"/>
        <v>14.243162960781188</v>
      </c>
      <c r="X72">
        <v>14.225219683523857</v>
      </c>
    </row>
    <row r="73" spans="6:40" x14ac:dyDescent="0.3">
      <c r="F73" s="4" t="s">
        <v>49</v>
      </c>
      <c r="G73" s="4">
        <f>AC61</f>
        <v>733.64909148054994</v>
      </c>
      <c r="U73" s="41" t="s">
        <v>80</v>
      </c>
      <c r="V73">
        <f t="shared" si="10"/>
        <v>14.243175423412094</v>
      </c>
      <c r="X73">
        <v>14.272326357392505</v>
      </c>
    </row>
    <row r="74" spans="6:40" x14ac:dyDescent="0.3">
      <c r="F74" s="4" t="s">
        <v>50</v>
      </c>
      <c r="G74" s="4">
        <f>AD61</f>
        <v>5.8381311121490442E-6</v>
      </c>
      <c r="U74" s="41" t="s">
        <v>84</v>
      </c>
      <c r="V74">
        <f t="shared" si="10"/>
        <v>14.507893666534102</v>
      </c>
      <c r="X74">
        <v>13.805151472614</v>
      </c>
    </row>
    <row r="75" spans="6:40" x14ac:dyDescent="0.3">
      <c r="F75" s="4" t="s">
        <v>51</v>
      </c>
      <c r="G75" s="4">
        <f>AE61</f>
        <v>740.0121634548309</v>
      </c>
      <c r="U75" s="41" t="s">
        <v>88</v>
      </c>
      <c r="V75">
        <f t="shared" si="10"/>
        <v>14.243196131362197</v>
      </c>
      <c r="X75">
        <v>14.279468857856727</v>
      </c>
    </row>
    <row r="76" spans="6:40" x14ac:dyDescent="0.3">
      <c r="F76" s="4" t="s">
        <v>52</v>
      </c>
      <c r="G76" s="4">
        <f>AF61</f>
        <v>3.5527136788005009E-15</v>
      </c>
      <c r="U76" s="41" t="s">
        <v>92</v>
      </c>
      <c r="V76">
        <f t="shared" si="10"/>
        <v>14.243208593993105</v>
      </c>
      <c r="X76">
        <v>14.326575531725375</v>
      </c>
    </row>
    <row r="77" spans="6:40" x14ac:dyDescent="0.3">
      <c r="F77" s="4" t="s">
        <v>53</v>
      </c>
      <c r="G77" s="4">
        <f>AG61</f>
        <v>1377.782278537182</v>
      </c>
      <c r="U77" s="41" t="s">
        <v>96</v>
      </c>
      <c r="V77">
        <f t="shared" si="10"/>
        <v>14.969763200572507</v>
      </c>
      <c r="X77">
        <v>13.750902037729439</v>
      </c>
    </row>
    <row r="78" spans="6:40" x14ac:dyDescent="0.3">
      <c r="F78" s="4" t="s">
        <v>54</v>
      </c>
      <c r="G78" s="4">
        <f>AH61</f>
        <v>303.29996714142516</v>
      </c>
      <c r="U78" s="41" t="s">
        <v>100</v>
      </c>
      <c r="V78">
        <f t="shared" si="10"/>
        <v>14.616234954163341</v>
      </c>
      <c r="X78">
        <v>13.750771910176033</v>
      </c>
    </row>
    <row r="79" spans="6:40" x14ac:dyDescent="0.3">
      <c r="F79" s="4" t="s">
        <v>55</v>
      </c>
      <c r="G79" s="4">
        <f>AI61</f>
        <v>515.86085408243753</v>
      </c>
      <c r="U79" s="41" t="s">
        <v>104</v>
      </c>
      <c r="V79">
        <f t="shared" si="10"/>
        <v>14.616247416794248</v>
      </c>
      <c r="X79">
        <v>13.801434953032715</v>
      </c>
    </row>
    <row r="80" spans="6:40" x14ac:dyDescent="0.3">
      <c r="F80" s="4" t="s">
        <v>56</v>
      </c>
      <c r="G80" s="4">
        <f>AJ61</f>
        <v>2353.3236690618933</v>
      </c>
      <c r="U80" s="41" t="s">
        <v>108</v>
      </c>
      <c r="V80">
        <f t="shared" si="10"/>
        <v>14.61626812474435</v>
      </c>
      <c r="X80">
        <v>13.808577453496937</v>
      </c>
    </row>
    <row r="81" spans="6:24" x14ac:dyDescent="0.3">
      <c r="F81" s="4" t="s">
        <v>57</v>
      </c>
      <c r="G81" s="4">
        <f>AK61</f>
        <v>1789.9125297184733</v>
      </c>
      <c r="U81" s="41" t="s">
        <v>112</v>
      </c>
      <c r="V81">
        <f t="shared" si="10"/>
        <v>14.616280587375259</v>
      </c>
      <c r="X81">
        <v>13.855684127365585</v>
      </c>
    </row>
    <row r="82" spans="6:24" x14ac:dyDescent="0.3">
      <c r="F82" s="4" t="s">
        <v>58</v>
      </c>
      <c r="G82" s="4">
        <f>AL61</f>
        <v>2267.8119451567118</v>
      </c>
      <c r="U82" s="41" t="s">
        <v>116</v>
      </c>
      <c r="V82">
        <f t="shared" si="10"/>
        <v>15.342835193954661</v>
      </c>
      <c r="X82">
        <v>13.280010633369649</v>
      </c>
    </row>
    <row r="83" spans="6:24" x14ac:dyDescent="0.3">
      <c r="F83" s="4" t="s">
        <v>59</v>
      </c>
      <c r="G83" s="4">
        <f>AM61</f>
        <v>5.8381311121490442E-6</v>
      </c>
      <c r="U83" s="41" t="s">
        <v>120</v>
      </c>
      <c r="V83">
        <f t="shared" si="10"/>
        <v>15.057974704251777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14.917901983435282</v>
      </c>
      <c r="X84">
        <v>13.696318465991869</v>
      </c>
    </row>
    <row r="85" spans="6:24" x14ac:dyDescent="0.3">
      <c r="U85" s="41" t="s">
        <v>128</v>
      </c>
      <c r="V85">
        <f t="shared" si="10"/>
        <v>14.456032449396876</v>
      </c>
      <c r="X85">
        <v>13.75056790087643</v>
      </c>
    </row>
    <row r="86" spans="6:24" x14ac:dyDescent="0.3">
      <c r="U86" s="41" t="s">
        <v>132</v>
      </c>
      <c r="V86">
        <f t="shared" si="10"/>
        <v>14.191334914224971</v>
      </c>
      <c r="X86">
        <v>14.224885286119157</v>
      </c>
    </row>
    <row r="87" spans="6:24" x14ac:dyDescent="0.3">
      <c r="U87" s="41" t="s">
        <v>136</v>
      </c>
      <c r="V87">
        <f t="shared" si="10"/>
        <v>14.19134737685588</v>
      </c>
      <c r="X87">
        <v>14.271991959987805</v>
      </c>
    </row>
    <row r="88" spans="6:24" x14ac:dyDescent="0.3">
      <c r="U88" s="41" t="s">
        <v>140</v>
      </c>
      <c r="V88">
        <f t="shared" si="10"/>
        <v>14.456108564652137</v>
      </c>
      <c r="X88">
        <v>11.68222407686552</v>
      </c>
    </row>
    <row r="89" spans="6:24" x14ac:dyDescent="0.3">
      <c r="U89" s="41" t="s">
        <v>143</v>
      </c>
      <c r="V89">
        <f t="shared" si="10"/>
        <v>14.564406907607124</v>
      </c>
      <c r="X89">
        <v>13.753993881759367</v>
      </c>
    </row>
    <row r="90" spans="6:24" x14ac:dyDescent="0.3">
      <c r="U90" s="41" t="s">
        <v>145</v>
      </c>
      <c r="V90">
        <f t="shared" si="10"/>
        <v>14.564419370238033</v>
      </c>
      <c r="X90">
        <v>13.801100555628015</v>
      </c>
    </row>
    <row r="91" spans="6:24" x14ac:dyDescent="0.3">
      <c r="U91" s="41" t="s">
        <v>148</v>
      </c>
      <c r="V91">
        <f t="shared" si="10"/>
        <v>15.290973976817435</v>
      </c>
      <c r="X91">
        <v>13.225427061632079</v>
      </c>
    </row>
    <row r="92" spans="6:24" x14ac:dyDescent="0.3">
      <c r="U92" s="41" t="s">
        <v>150</v>
      </c>
      <c r="V92">
        <f t="shared" si="10"/>
        <v>15.006113487114551</v>
      </c>
      <c r="X92">
        <v>15.239521451121469</v>
      </c>
    </row>
    <row r="93" spans="6:24" x14ac:dyDescent="0.3">
      <c r="U93" s="41" t="s">
        <v>152</v>
      </c>
      <c r="V93">
        <f t="shared" si="10"/>
        <v>14.544320068331409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14.829180558034292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2.5220909514359544</v>
      </c>
      <c r="K97" s="4" t="s">
        <v>61</v>
      </c>
      <c r="L97" s="76">
        <f>MIN(N36:N43)</f>
        <v>14.243162960781188</v>
      </c>
      <c r="M97" s="135" t="s">
        <v>11</v>
      </c>
      <c r="N97" s="4">
        <v>15</v>
      </c>
      <c r="O97" s="4">
        <v>99999</v>
      </c>
      <c r="P97" s="76">
        <f>L97</f>
        <v>14.243162960781188</v>
      </c>
      <c r="Q97" s="76">
        <f>L98</f>
        <v>14.616234954163341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2.5061134871145514</v>
      </c>
      <c r="K98" s="4" t="s">
        <v>66</v>
      </c>
      <c r="L98" s="76">
        <f>MIN(N44:N49)</f>
        <v>14.616234954163341</v>
      </c>
      <c r="M98" s="135" t="s">
        <v>12</v>
      </c>
      <c r="N98" s="4">
        <v>99999</v>
      </c>
      <c r="O98" s="4">
        <v>15</v>
      </c>
      <c r="P98" s="76">
        <f>L99</f>
        <v>14.191334914224971</v>
      </c>
      <c r="Q98" s="76">
        <f>L100</f>
        <v>14.544320068331409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2.5672737632896556</v>
      </c>
      <c r="K99" s="4" t="s">
        <v>71</v>
      </c>
      <c r="L99" s="76">
        <f>MIN(N50:N54)</f>
        <v>14.191334914224971</v>
      </c>
      <c r="M99" s="135" t="s">
        <v>13</v>
      </c>
      <c r="N99" s="76">
        <f>L101</f>
        <v>14.969763200572507</v>
      </c>
      <c r="O99" s="76">
        <f>L102</f>
        <v>14.456108564652137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3.9844890588795585</v>
      </c>
      <c r="K100" s="4" t="s">
        <v>76</v>
      </c>
      <c r="L100" s="76">
        <f>MIN(N55:N60)</f>
        <v>14.544320068331409</v>
      </c>
      <c r="M100" s="135" t="s">
        <v>14</v>
      </c>
      <c r="N100" s="76">
        <f>L104</f>
        <v>15.342835193954659</v>
      </c>
      <c r="O100" s="76">
        <f>L105</f>
        <v>14.829180558034292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2.7787634416002427</v>
      </c>
      <c r="K101" s="4" t="s">
        <v>252</v>
      </c>
      <c r="L101" s="76">
        <f>J104+J103+J102+J107+J106</f>
        <v>14.969763200572507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4.5443200483328212</v>
      </c>
      <c r="K102" s="4" t="s">
        <v>253</v>
      </c>
      <c r="L102" s="76">
        <f>J104+J103+J102+J113</f>
        <v>14.456108564652137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2.7364764430248938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2.6309920049630149</v>
      </c>
      <c r="K104" s="4" t="s">
        <v>255</v>
      </c>
      <c r="L104" s="76">
        <f>J111+J103+J102+J107+J106</f>
        <v>15.342835193954659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14.829180558034292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2.5579747042517771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2.603124345524467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3.7504916784637641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2.5024665999781908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3.0040639983451682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2.6193926985128679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4.544320068331408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2024-01-07T17:41:16Z</dcterms:modified>
</cp:coreProperties>
</file>