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58003443-79D8-497B-AF63-D1C4F8D38C55}" xr6:coauthVersionLast="47" xr6:coauthVersionMax="47" xr10:uidLastSave="{00000000-0000-0000-0000-000000000000}"/>
  <bookViews>
    <workbookView xWindow="-72" yWindow="624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L99" i="7" s="1"/>
  <c r="P98" i="7" s="1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100" i="7" l="1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7" i="4"/>
  <c r="T88" i="4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T91" i="4"/>
  <c r="T92" i="4" s="1"/>
  <c r="S91" i="4" l="1"/>
  <c r="S92" i="4" s="1"/>
  <c r="AI39" i="5"/>
  <c r="R37" i="5"/>
  <c r="O37" i="5"/>
  <c r="P37" i="5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N38" i="5"/>
  <c r="AO38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B49" i="5" l="1"/>
  <c r="AC124" i="5" s="1"/>
  <c r="AA147" i="5" s="1"/>
  <c r="AB48" i="5"/>
  <c r="AC123" i="5" s="1"/>
  <c r="AA137" i="5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G122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I26" i="7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I25" i="7" s="1"/>
  <c r="BO145" i="5"/>
  <c r="BO156" i="5"/>
  <c r="BO61" i="5"/>
  <c r="BP125" i="5" s="1"/>
  <c r="BP61" i="5"/>
  <c r="BQ125" i="5" s="1"/>
  <c r="BM61" i="5"/>
  <c r="J61" i="5"/>
  <c r="K61" i="5" s="1"/>
  <c r="BN146" i="5"/>
  <c r="BN135" i="5"/>
  <c r="H26" i="7" s="1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G28" i="7" s="1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G26" i="7" s="1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H28" i="7" s="1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I27" i="7" s="1"/>
  <c r="BO158" i="5"/>
  <c r="BP122" i="5"/>
  <c r="BO63" i="5"/>
  <c r="BO64" i="5" s="1"/>
  <c r="BN147" i="5"/>
  <c r="BN136" i="5"/>
  <c r="H27" i="7" s="1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G27" i="7" s="1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I28" i="7" s="1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F26" i="7" s="1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F28" i="7" s="1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G25" i="7" s="1"/>
  <c r="BM145" i="5"/>
  <c r="BL156" i="5"/>
  <c r="BL134" i="5"/>
  <c r="F25" i="7" s="1"/>
  <c r="BL145" i="5"/>
  <c r="AH156" i="5"/>
  <c r="AH134" i="5"/>
  <c r="AH145" i="5"/>
  <c r="AJ156" i="5"/>
  <c r="AJ134" i="5"/>
  <c r="AJ145" i="5"/>
  <c r="BN134" i="5"/>
  <c r="H25" i="7" s="1"/>
  <c r="BN156" i="5"/>
  <c r="BN145" i="5"/>
  <c r="E83" i="5"/>
  <c r="AK134" i="5"/>
  <c r="AK156" i="5"/>
  <c r="AK145" i="5"/>
  <c r="P69" i="5"/>
  <c r="P70" i="5"/>
  <c r="P71" i="5"/>
  <c r="BL147" i="5"/>
  <c r="BL136" i="5"/>
  <c r="F27" i="7" s="1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<sst xmlns="http://schemas.openxmlformats.org/spreadsheetml/2006/main" count="2044" uniqueCount="259">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</sst>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14.243162960781188</v>
      </c>
      <c r="L28" s="147">
        <v>14.616234954163341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14.191334914224971</v>
      </c>
      <c r="L29" s="147">
        <v>14.544320068331409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14.969763200572507</v>
      </c>
      <c r="J30" s="4">
        <v>14.456108564652137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15.342835193954659</v>
      </c>
      <c r="J31" s="4">
        <v>14.829180558034292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14.755787778018361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2.3979507024117873E-11</v>
      </c>
      <c r="V44" s="215">
        <f t="shared" si="1"/>
        <v>1.196551871254795E-11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2.6409069279980554E-11</v>
      </c>
      <c r="V45" s="215">
        <f t="shared" si="1"/>
        <v>1.3682226609424317E-11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6.1874518736209616E-12</v>
      </c>
      <c r="T46" s="215">
        <f t="shared" si="1"/>
        <v>1.6127175107007562E-11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3.0826919986644386E-12</v>
      </c>
      <c r="T47" s="215">
        <f t="shared" si="1"/>
        <v>8.0435067531078069E-12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2.3979507024117873E-11</v>
      </c>
      <c r="V53" s="216">
        <f t="shared" si="2"/>
        <v>1.196551871254795E-11</v>
      </c>
      <c r="W53" s="165">
        <f>N40</f>
        <v>2050</v>
      </c>
      <c r="X53" s="165">
        <f>SUM(S53:V53)</f>
        <v>4.1792933016535326E-11</v>
      </c>
      <c r="Y53" s="129">
        <f>W53/X53</f>
        <v>49051355146309.539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2.6409069279980554E-11</v>
      </c>
      <c r="V54" s="216">
        <f t="shared" si="2"/>
        <v>1.3682226609424317E-11</v>
      </c>
      <c r="W54" s="165">
        <f>N41</f>
        <v>2050</v>
      </c>
      <c r="X54" s="165">
        <f>SUM(S54:V54)</f>
        <v>4.593920316927438E-11</v>
      </c>
      <c r="Y54" s="129">
        <f>W54/X54</f>
        <v>44624195862654.977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6.1874518736209616E-12</v>
      </c>
      <c r="T55" s="216">
        <f t="shared" si="2"/>
        <v>1.6127175107007562E-11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2.8162534260498031E-11</v>
      </c>
      <c r="Y55" s="129">
        <f>W55/X55</f>
        <v>37425609153306.391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3.0826919986644386E-12</v>
      </c>
      <c r="T56" s="216">
        <f t="shared" si="2"/>
        <v>8.0435067531078069E-12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1.6974106031641751E-11</v>
      </c>
      <c r="Y56" s="129">
        <f>W56/X56</f>
        <v>65275897177415.781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1.5118051152154909E-11</v>
      </c>
      <c r="T58" s="165">
        <f>SUM(T53:T56)</f>
        <v>3.001858913998487E-11</v>
      </c>
      <c r="U58" s="165">
        <f>SUM(U53:U56)</f>
        <v>5.6236483583967931E-11</v>
      </c>
      <c r="V58" s="165">
        <f>SUM(V53:V56)</f>
        <v>3.1495652601841775E-11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135599488278474.02</v>
      </c>
      <c r="T59" s="120">
        <f>T57/T58</f>
        <v>68291017623789.406</v>
      </c>
      <c r="U59" s="120">
        <f>U57/U58</f>
        <v>18742281395070.684</v>
      </c>
      <c r="V59" s="120">
        <f>V57/V58</f>
        <v>35179458384526.609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792.97323465026795</v>
      </c>
      <c r="T64" s="216">
        <f t="shared" si="3"/>
        <v>0</v>
      </c>
      <c r="U64" s="216">
        <f t="shared" si="3"/>
        <v>449.43066836109119</v>
      </c>
      <c r="V64" s="216">
        <f t="shared" si="3"/>
        <v>420.940467597355</v>
      </c>
      <c r="W64" s="165">
        <f>W53</f>
        <v>2050</v>
      </c>
      <c r="X64" s="165">
        <f>SUM(S64:V64)</f>
        <v>1663.3443706087141</v>
      </c>
      <c r="Y64" s="129">
        <f>W64/X64</f>
        <v>1.2324567517247111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399.35953911185482</v>
      </c>
      <c r="U65" s="216">
        <f t="shared" si="3"/>
        <v>494.96620782731225</v>
      </c>
      <c r="V65" s="216">
        <f t="shared" si="3"/>
        <v>481.33332161390535</v>
      </c>
      <c r="W65" s="165">
        <f>W54</f>
        <v>2050</v>
      </c>
      <c r="X65" s="165">
        <f>SUM(S65:V65)</f>
        <v>1375.6590685530723</v>
      </c>
      <c r="Y65" s="129">
        <f>W65/X65</f>
        <v>1.4901948068835138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839.01530781068766</v>
      </c>
      <c r="T66" s="216">
        <f t="shared" si="3"/>
        <v>1101.3411994545911</v>
      </c>
      <c r="U66" s="216">
        <f t="shared" si="3"/>
        <v>109.60312381159666</v>
      </c>
      <c r="V66" s="216">
        <f t="shared" si="3"/>
        <v>0</v>
      </c>
      <c r="W66" s="165">
        <f>W55</f>
        <v>1054</v>
      </c>
      <c r="X66" s="165">
        <f>SUM(S66:V66)</f>
        <v>2049.9596310768752</v>
      </c>
      <c r="Y66" s="129">
        <f>W66/X66</f>
        <v>0.51415646631359158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418.01145753904416</v>
      </c>
      <c r="T67" s="216">
        <f t="shared" si="3"/>
        <v>549.29926143355431</v>
      </c>
      <c r="U67" s="216">
        <f t="shared" si="3"/>
        <v>0</v>
      </c>
      <c r="V67" s="216">
        <f t="shared" si="3"/>
        <v>205.72621078873951</v>
      </c>
      <c r="W67" s="165">
        <f>W56</f>
        <v>1108</v>
      </c>
      <c r="X67" s="165">
        <f>SUM(S67:V67)</f>
        <v>1173.0369297613379</v>
      </c>
      <c r="Y67" s="129">
        <f>W67/X67</f>
        <v>0.94455679261984526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2050.0000000000005</v>
      </c>
      <c r="U69" s="165">
        <f>SUM(U64:U67)</f>
        <v>1054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0.99999999999999978</v>
      </c>
      <c r="U70" s="120">
        <f>U68/U69</f>
        <v>1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977.30521698170639</v>
      </c>
      <c r="T75" s="216">
        <f t="shared" si="4"/>
        <v>0</v>
      </c>
      <c r="U75" s="216">
        <f t="shared" si="4"/>
        <v>553.9038616537764</v>
      </c>
      <c r="V75" s="216">
        <f t="shared" si="4"/>
        <v>518.7909213645172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595.12351126387955</v>
      </c>
      <c r="U76" s="216">
        <f t="shared" si="4"/>
        <v>737.59607248708676</v>
      </c>
      <c r="V76" s="216">
        <f t="shared" si="4"/>
        <v>717.28041624903392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431.38514584695349</v>
      </c>
      <c r="T77" s="216">
        <f t="shared" si="4"/>
        <v>566.26169931714503</v>
      </c>
      <c r="U77" s="216">
        <f t="shared" si="4"/>
        <v>56.353154835901606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394.83556161142621</v>
      </c>
      <c r="T78" s="216">
        <f t="shared" si="4"/>
        <v>518.84434856812788</v>
      </c>
      <c r="U78" s="216">
        <f t="shared" si="4"/>
        <v>0</v>
      </c>
      <c r="V78" s="216">
        <f t="shared" si="4"/>
        <v>194.32008982044599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1803.5259244400863</v>
      </c>
      <c r="T80" s="165">
        <f>SUM(T75:T78)</f>
        <v>1680.2295591491525</v>
      </c>
      <c r="U80" s="165">
        <f>SUM(U75:U78)</f>
        <v>1347.8530889767649</v>
      </c>
      <c r="V80" s="165">
        <f>SUM(V75:V78)</f>
        <v>1430.391427433997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1.1366623413724606</v>
      </c>
      <c r="T81" s="120">
        <f>T79/T80</f>
        <v>1.2200713818164792</v>
      </c>
      <c r="U81" s="120">
        <f>U79/U80</f>
        <v>0.78198433391591204</v>
      </c>
      <c r="V81" s="120">
        <f>V79/V80</f>
        <v>0.7746131434719653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1110.8660361699469</v>
      </c>
      <c r="T86" s="131">
        <f t="shared" si="5"/>
        <v>0</v>
      </c>
      <c r="U86" s="131">
        <f t="shared" si="5"/>
        <v>433.14414230877986</v>
      </c>
      <c r="V86" s="131">
        <f t="shared" si="5"/>
        <v>401.86226640288584</v>
      </c>
      <c r="W86" s="165">
        <f>W75</f>
        <v>2050</v>
      </c>
      <c r="X86" s="165">
        <f>SUM(S86:V86)</f>
        <v>1945.8724448816126</v>
      </c>
      <c r="Y86" s="129">
        <f>W86/X86</f>
        <v>1.0535120148251662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726.0931647391966</v>
      </c>
      <c r="U87" s="131">
        <f t="shared" si="5"/>
        <v>576.78857344280732</v>
      </c>
      <c r="V87" s="131">
        <f t="shared" si="5"/>
        <v>555.61483798154393</v>
      </c>
      <c r="W87" s="165">
        <f>W76</f>
        <v>2050</v>
      </c>
      <c r="X87" s="165">
        <f>SUM(S87:V87)</f>
        <v>1858.4965761635481</v>
      </c>
      <c r="Y87" s="129">
        <f>W87/X87</f>
        <v>1.1030421181790757</v>
      </c>
    </row>
    <row r="88" spans="17:25" ht="15.6" x14ac:dyDescent="0.3">
      <c r="Q88" s="128"/>
      <c r="R88" s="131">
        <v>3</v>
      </c>
      <c r="S88" s="131">
        <f t="shared" si="5"/>
        <v>490.33924991169857</v>
      </c>
      <c r="T88" s="131">
        <f t="shared" si="5"/>
        <v>690.87969395561686</v>
      </c>
      <c r="U88" s="131">
        <f t="shared" si="5"/>
        <v>44.067284248412776</v>
      </c>
      <c r="V88" s="131">
        <f t="shared" si="5"/>
        <v>0</v>
      </c>
      <c r="W88" s="165">
        <f>W77</f>
        <v>1054</v>
      </c>
      <c r="X88" s="165">
        <f>SUM(S88:V88)</f>
        <v>1225.2862281157281</v>
      </c>
      <c r="Y88" s="129">
        <f>W88/X88</f>
        <v>0.86020717103861044</v>
      </c>
    </row>
    <row r="89" spans="17:25" ht="15.6" x14ac:dyDescent="0.3">
      <c r="Q89" s="128"/>
      <c r="R89" s="131">
        <v>4</v>
      </c>
      <c r="S89" s="131">
        <f t="shared" si="5"/>
        <v>448.79471391835415</v>
      </c>
      <c r="T89" s="131">
        <f t="shared" si="5"/>
        <v>633.02714130518677</v>
      </c>
      <c r="U89" s="131">
        <f t="shared" si="5"/>
        <v>0</v>
      </c>
      <c r="V89" s="131">
        <f t="shared" si="5"/>
        <v>150.52289561557032</v>
      </c>
      <c r="W89" s="165">
        <f>W78</f>
        <v>1108</v>
      </c>
      <c r="X89" s="165">
        <f>SUM(S89:V89)</f>
        <v>1232.3447508391114</v>
      </c>
      <c r="Y89" s="129">
        <f>W89/X89</f>
        <v>0.89909905425860392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2049.9999999999995</v>
      </c>
      <c r="T91" s="165">
        <f>SUM(T86:T89)</f>
        <v>2050.0000000000005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1.0000000000000002</v>
      </c>
      <c r="T92" s="120">
        <f>T90/T91</f>
        <v>0.99999999999999978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1170.3107159662468</v>
      </c>
      <c r="T97" s="131">
        <f t="shared" si="6"/>
        <v>0</v>
      </c>
      <c r="U97" s="131">
        <f t="shared" si="6"/>
        <v>456.3225580734412</v>
      </c>
      <c r="V97" s="131">
        <f t="shared" si="6"/>
        <v>423.36672596031195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800.91134242927194</v>
      </c>
      <c r="U98" s="131">
        <f t="shared" si="6"/>
        <v>636.22208979184154</v>
      </c>
      <c r="V98" s="131">
        <f t="shared" si="6"/>
        <v>612.86656777888618</v>
      </c>
      <c r="W98" s="165">
        <f>W87</f>
        <v>2050</v>
      </c>
      <c r="X98" s="165">
        <f>SUM(S98:V98)</f>
        <v>2049.9999999999995</v>
      </c>
      <c r="Y98" s="129">
        <f>W98/X98</f>
        <v>1.0000000000000002</v>
      </c>
    </row>
    <row r="99" spans="17:25" ht="15.6" x14ac:dyDescent="0.3">
      <c r="Q99" s="128"/>
      <c r="R99" s="131">
        <v>3</v>
      </c>
      <c r="S99" s="131">
        <f t="shared" si="6"/>
        <v>421.79333901573642</v>
      </c>
      <c r="T99" s="131">
        <f t="shared" si="6"/>
        <v>594.29966706558218</v>
      </c>
      <c r="U99" s="131">
        <f t="shared" si="6"/>
        <v>37.906993918681472</v>
      </c>
      <c r="V99" s="131">
        <f t="shared" si="6"/>
        <v>0</v>
      </c>
      <c r="W99" s="165">
        <f>W88</f>
        <v>1054</v>
      </c>
      <c r="X99" s="165">
        <f>SUM(S99:V99)</f>
        <v>1054.0000000000002</v>
      </c>
      <c r="Y99" s="129">
        <f>W99/X99</f>
        <v>0.99999999999999978</v>
      </c>
    </row>
    <row r="100" spans="17:25" ht="15.6" x14ac:dyDescent="0.3">
      <c r="Q100" s="128"/>
      <c r="R100" s="131">
        <v>4</v>
      </c>
      <c r="S100" s="131">
        <f t="shared" si="6"/>
        <v>403.51090284025292</v>
      </c>
      <c r="T100" s="131">
        <f t="shared" si="6"/>
        <v>569.15410406752108</v>
      </c>
      <c r="U100" s="131">
        <f t="shared" si="6"/>
        <v>0</v>
      </c>
      <c r="V100" s="131">
        <f t="shared" si="6"/>
        <v>135.33499309222583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1995.6149578222362</v>
      </c>
      <c r="T102" s="165">
        <f>SUM(T97:T100)</f>
        <v>1964.3651135623752</v>
      </c>
      <c r="U102" s="165">
        <f>SUM(U97:U100)</f>
        <v>1130.4516417839643</v>
      </c>
      <c r="V102" s="165">
        <f>SUM(V97:V100)</f>
        <v>1171.5682868314241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1.027252272270555</v>
      </c>
      <c r="T103" s="120">
        <f>T101/T102</f>
        <v>1.043594180046461</v>
      </c>
      <c r="U103" s="120">
        <f>U101/U102</f>
        <v>0.93237071011430783</v>
      </c>
      <c r="V103" s="120">
        <f>V101/V102</f>
        <v>0.94574086073689456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1202.2043422389072</v>
      </c>
      <c r="T108" s="131">
        <f t="shared" ref="T108:V108" si="7">T97*T$103</f>
        <v>0</v>
      </c>
      <c r="U108" s="131">
        <f t="shared" si="7"/>
        <v>425.46178751211187</v>
      </c>
      <c r="V108" s="131">
        <f t="shared" si="7"/>
        <v>400.39521181706641</v>
      </c>
      <c r="W108" s="165">
        <f>W97</f>
        <v>2050</v>
      </c>
      <c r="X108" s="165">
        <f>SUM(S108:V108)</f>
        <v>2028.0613415680855</v>
      </c>
      <c r="Y108" s="129">
        <f>W108/X108</f>
        <v>1.0108175517092357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835.82641569238638</v>
      </c>
      <c r="U109" s="131">
        <f t="shared" si="8"/>
        <v>593.19484164962819</v>
      </c>
      <c r="V109" s="131">
        <f t="shared" si="8"/>
        <v>579.61295532807014</v>
      </c>
      <c r="W109" s="165">
        <f>W98</f>
        <v>2050</v>
      </c>
      <c r="X109" s="165">
        <f>SUM(S109:V109)</f>
        <v>2008.6342126700847</v>
      </c>
      <c r="Y109" s="129">
        <f>W109/X109</f>
        <v>1.0205939872322136</v>
      </c>
    </row>
    <row r="110" spans="17:25" ht="15.6" x14ac:dyDescent="0.3">
      <c r="Q110" s="70"/>
      <c r="R110" s="131">
        <v>3</v>
      </c>
      <c r="S110" s="131">
        <f t="shared" ref="S110:V110" si="9">S99*S$103</f>
        <v>433.28816593249979</v>
      </c>
      <c r="T110" s="131">
        <f t="shared" si="9"/>
        <v>620.20767375319099</v>
      </c>
      <c r="U110" s="131">
        <f t="shared" si="9"/>
        <v>35.343370838259794</v>
      </c>
      <c r="V110" s="131">
        <f t="shared" si="9"/>
        <v>0</v>
      </c>
      <c r="W110" s="165">
        <f>W99</f>
        <v>1054</v>
      </c>
      <c r="X110" s="165">
        <f>SUM(S110:V110)</f>
        <v>1088.8392105239504</v>
      </c>
      <c r="Y110" s="129">
        <f>W110/X110</f>
        <v>0.96800334687875011</v>
      </c>
    </row>
    <row r="111" spans="17:25" ht="15.6" x14ac:dyDescent="0.3">
      <c r="Q111" s="70"/>
      <c r="R111" s="131">
        <v>4</v>
      </c>
      <c r="S111" s="131">
        <f t="shared" ref="S111:V111" si="10">S100*S$103</f>
        <v>414.507491828593</v>
      </c>
      <c r="T111" s="131">
        <f t="shared" si="10"/>
        <v>593.96591055442275</v>
      </c>
      <c r="U111" s="131">
        <f t="shared" si="10"/>
        <v>0</v>
      </c>
      <c r="V111" s="131">
        <f t="shared" si="10"/>
        <v>127.99183285486333</v>
      </c>
      <c r="W111" s="165">
        <f>W100</f>
        <v>1108</v>
      </c>
      <c r="X111" s="165">
        <f>SUM(S111:V111)</f>
        <v>1136.4652352378791</v>
      </c>
      <c r="Y111" s="129">
        <f>W111/X111</f>
        <v>0.97495283238301522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14.755787778018361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2.3979507024117873E-11</v>
      </c>
      <c r="H7" s="132">
        <f>'Trip Length Frequency'!V44</f>
        <v>1.196551871254795E-11</v>
      </c>
      <c r="I7" s="120">
        <f>SUMPRODUCT(E18:H18,E7:H7)</f>
        <v>5.0520405060655856E-8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2.3979507024117873E-11</v>
      </c>
      <c r="R7" s="132">
        <f t="shared" si="0"/>
        <v>1.196551871254795E-11</v>
      </c>
      <c r="S7" s="120">
        <f>SUMPRODUCT(O18:R18,O7:R7)</f>
        <v>7.475291100648081E-8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2.3979507024117873E-11</v>
      </c>
      <c r="AB7" s="132">
        <f t="shared" si="1"/>
        <v>1.196551871254795E-11</v>
      </c>
      <c r="AC7" s="120">
        <f>SUMPRODUCT(Y18:AB18,Y7:AB7)</f>
        <v>7.475291100648081E-8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2.3979507024117873E-11</v>
      </c>
      <c r="AL7" s="132">
        <f t="shared" si="2"/>
        <v>1.196551871254795E-11</v>
      </c>
      <c r="AM7" s="120">
        <f>SUMPRODUCT(AI18:AL18,AI7:AL7)</f>
        <v>8.4682029788475445E-8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2.3979507024117873E-11</v>
      </c>
      <c r="AV7" s="132">
        <f t="shared" si="3"/>
        <v>1.196551871254795E-11</v>
      </c>
      <c r="AW7" s="120">
        <f>SUMPRODUCT(AS18:AV18,AS7:AV7)</f>
        <v>9.0214988359921995E-8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2.3979507024117873E-11</v>
      </c>
      <c r="BF7" s="132">
        <f t="shared" si="4"/>
        <v>1.196551871254795E-11</v>
      </c>
      <c r="BG7" s="120">
        <f>SUMPRODUCT(BC18:BF18,BC7:BF7)</f>
        <v>9.6165419512253246E-8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2.3979507024117873E-11</v>
      </c>
      <c r="BP7" s="132">
        <f t="shared" si="5"/>
        <v>1.196551871254795E-11</v>
      </c>
      <c r="BQ7" s="120">
        <f>SUMPRODUCT(BM18:BP18,BM7:BP7)</f>
        <v>1.087724859498038E-7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2.6409069279980554E-11</v>
      </c>
      <c r="H8" s="132">
        <f>'Trip Length Frequency'!V45</f>
        <v>1.3682226609424317E-11</v>
      </c>
      <c r="I8" s="120">
        <f>SUMPRODUCT(E18:H18,E8:H8)</f>
        <v>5.4983276028074132E-8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2.6409069279980554E-11</v>
      </c>
      <c r="R8" s="132">
        <f t="shared" si="0"/>
        <v>1.3682226609424317E-11</v>
      </c>
      <c r="S8" s="120">
        <f>SUMPRODUCT(O18:R18,O8:R8)</f>
        <v>8.4357457828954322E-8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2.6409069279980554E-11</v>
      </c>
      <c r="AB8" s="132">
        <f t="shared" si="1"/>
        <v>1.3682226609424317E-11</v>
      </c>
      <c r="AC8" s="120">
        <f>SUMPRODUCT(Y18:AB18,Y8:AB8)</f>
        <v>8.4357457828954322E-8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2.6409069279980554E-11</v>
      </c>
      <c r="AL8" s="132">
        <f t="shared" si="2"/>
        <v>1.3682226609424317E-11</v>
      </c>
      <c r="AM8" s="120">
        <f>SUMPRODUCT(AI18:AL18,AI8:AL8)</f>
        <v>9.5588408746459319E-8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2.6409069279980554E-11</v>
      </c>
      <c r="AV8" s="132">
        <f t="shared" si="3"/>
        <v>1.3682226609424317E-11</v>
      </c>
      <c r="AW8" s="120">
        <f>SUMPRODUCT(AS18:AV18,AS8:AV8)</f>
        <v>1.0184654810609612E-7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2.6409069279980554E-11</v>
      </c>
      <c r="BF8" s="132">
        <f t="shared" si="4"/>
        <v>1.3682226609424317E-11</v>
      </c>
      <c r="BG8" s="120">
        <f>SUMPRODUCT(BC18:BF18,BC8:BF8)</f>
        <v>1.0857669732447682E-7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2.6409069279980554E-11</v>
      </c>
      <c r="BP8" s="132">
        <f t="shared" si="5"/>
        <v>1.3682226609424317E-11</v>
      </c>
      <c r="BQ8" s="120">
        <f>SUMPRODUCT(BM18:BP18,BM8:BP8)</f>
        <v>1.228240514773754E-7</v>
      </c>
      <c r="BS8" s="129"/>
    </row>
    <row r="9" spans="2:71" x14ac:dyDescent="0.3">
      <c r="C9" s="128"/>
      <c r="D9" s="4" t="s">
        <v>13</v>
      </c>
      <c r="E9" s="132">
        <f>'Trip Length Frequency'!S46</f>
        <v>6.1874518736209616E-12</v>
      </c>
      <c r="F9" s="132">
        <f>'Trip Length Frequency'!T46</f>
        <v>1.6127175107007562E-11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5.1908679583270929E-8</v>
      </c>
      <c r="K9" s="129"/>
      <c r="M9" s="128"/>
      <c r="N9" s="4" t="s">
        <v>13</v>
      </c>
      <c r="O9" s="132">
        <f t="shared" si="0"/>
        <v>6.1874518736209616E-12</v>
      </c>
      <c r="P9" s="132">
        <f t="shared" si="0"/>
        <v>1.6127175107007562E-11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4.6178401131191431E-8</v>
      </c>
      <c r="U9" s="129"/>
      <c r="W9" s="128"/>
      <c r="X9" s="4" t="s">
        <v>13</v>
      </c>
      <c r="Y9" s="132">
        <f t="shared" si="1"/>
        <v>6.1874518736209616E-12</v>
      </c>
      <c r="Z9" s="132">
        <f t="shared" si="1"/>
        <v>1.6127175107007562E-11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4.6178401131191431E-8</v>
      </c>
      <c r="AE9" s="129"/>
      <c r="AG9" s="128"/>
      <c r="AH9" s="4" t="s">
        <v>13</v>
      </c>
      <c r="AI9" s="132">
        <f t="shared" si="2"/>
        <v>6.1874518736209616E-12</v>
      </c>
      <c r="AJ9" s="132">
        <f t="shared" si="2"/>
        <v>1.6127175107007562E-11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5.2350204670013875E-8</v>
      </c>
      <c r="AO9" s="129"/>
      <c r="AQ9" s="128"/>
      <c r="AR9" s="4" t="s">
        <v>13</v>
      </c>
      <c r="AS9" s="132">
        <f t="shared" si="3"/>
        <v>6.1874518736209616E-12</v>
      </c>
      <c r="AT9" s="132">
        <f t="shared" si="3"/>
        <v>1.6127175107007562E-11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5.579446097829946E-8</v>
      </c>
      <c r="AY9" s="129"/>
      <c r="BA9" s="128"/>
      <c r="BB9" s="4" t="s">
        <v>13</v>
      </c>
      <c r="BC9" s="132">
        <f t="shared" si="4"/>
        <v>6.1874518736209616E-12</v>
      </c>
      <c r="BD9" s="132">
        <f t="shared" si="4"/>
        <v>1.6127175107007562E-11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5.950226578771578E-8</v>
      </c>
      <c r="BI9" s="129"/>
      <c r="BK9" s="128"/>
      <c r="BL9" s="4" t="s">
        <v>13</v>
      </c>
      <c r="BM9" s="132">
        <f t="shared" si="5"/>
        <v>6.1874518736209616E-12</v>
      </c>
      <c r="BN9" s="132">
        <f t="shared" si="5"/>
        <v>1.6127175107007562E-11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6.7336711921749353E-8</v>
      </c>
      <c r="BS9" s="129"/>
    </row>
    <row r="10" spans="2:71" x14ac:dyDescent="0.3">
      <c r="C10" s="128"/>
      <c r="D10" s="4" t="s">
        <v>14</v>
      </c>
      <c r="E10" s="132">
        <f>'Trip Length Frequency'!S47</f>
        <v>3.0826919986644386E-12</v>
      </c>
      <c r="F10" s="132">
        <f>'Trip Length Frequency'!T47</f>
        <v>8.0435067531078069E-12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2.9288188707228516E-8</v>
      </c>
      <c r="K10" s="129"/>
      <c r="M10" s="128"/>
      <c r="N10" s="4" t="s">
        <v>14</v>
      </c>
      <c r="O10" s="132">
        <f t="shared" si="0"/>
        <v>3.0826919986644386E-12</v>
      </c>
      <c r="P10" s="132">
        <f t="shared" si="0"/>
        <v>8.0435067531078069E-12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2.7696324898623129E-8</v>
      </c>
      <c r="U10" s="129"/>
      <c r="W10" s="128"/>
      <c r="X10" s="4" t="s">
        <v>14</v>
      </c>
      <c r="Y10" s="132">
        <f t="shared" si="1"/>
        <v>3.0826919986644386E-12</v>
      </c>
      <c r="Z10" s="132">
        <f t="shared" si="1"/>
        <v>8.0435067531078069E-12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2.7696324898623129E-8</v>
      </c>
      <c r="AE10" s="129"/>
      <c r="AG10" s="128"/>
      <c r="AH10" s="4" t="s">
        <v>14</v>
      </c>
      <c r="AI10" s="132">
        <f t="shared" si="2"/>
        <v>3.0826919986644386E-12</v>
      </c>
      <c r="AJ10" s="132">
        <f t="shared" si="2"/>
        <v>8.0435067531078069E-12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3.1404561265477845E-8</v>
      </c>
      <c r="AO10" s="129"/>
      <c r="AQ10" s="128"/>
      <c r="AR10" s="4" t="s">
        <v>14</v>
      </c>
      <c r="AS10" s="132">
        <f t="shared" si="3"/>
        <v>3.0826919986644386E-12</v>
      </c>
      <c r="AT10" s="132">
        <f t="shared" si="3"/>
        <v>8.0435067531078069E-12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3.3474118324229022E-8</v>
      </c>
      <c r="AY10" s="129"/>
      <c r="BA10" s="128"/>
      <c r="BB10" s="4" t="s">
        <v>14</v>
      </c>
      <c r="BC10" s="132">
        <f t="shared" si="4"/>
        <v>3.0826919986644386E-12</v>
      </c>
      <c r="BD10" s="132">
        <f t="shared" si="4"/>
        <v>8.0435067531078069E-12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3.5702115346108519E-8</v>
      </c>
      <c r="BI10" s="129"/>
      <c r="BK10" s="128"/>
      <c r="BL10" s="4" t="s">
        <v>14</v>
      </c>
      <c r="BM10" s="132">
        <f t="shared" si="5"/>
        <v>3.0826919986644386E-12</v>
      </c>
      <c r="BN10" s="132">
        <f t="shared" si="5"/>
        <v>8.0435067531078069E-12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4.040669559793831E-8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486.45354909853444</v>
      </c>
      <c r="F14" s="139">
        <f t="shared" si="6"/>
        <v>0</v>
      </c>
      <c r="G14" s="139">
        <f t="shared" si="6"/>
        <v>1025.5761165177573</v>
      </c>
      <c r="H14" s="139">
        <f t="shared" si="6"/>
        <v>537.97033438370818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227.18149371292054</v>
      </c>
      <c r="P14" s="139">
        <f t="shared" si="7"/>
        <v>0</v>
      </c>
      <c r="Q14" s="139">
        <f t="shared" si="7"/>
        <v>1345.2915176137501</v>
      </c>
      <c r="R14" s="139">
        <f t="shared" si="7"/>
        <v>614.27353982460954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242.47353099741449</v>
      </c>
      <c r="Z14" s="139">
        <f t="shared" ref="Z14:AB14" si="8">$AC14*(Z$18*Z7*1)/$AC7</f>
        <v>0</v>
      </c>
      <c r="AA14" s="139">
        <f t="shared" si="8"/>
        <v>1435.8457599934534</v>
      </c>
      <c r="AB14" s="139">
        <f t="shared" si="8"/>
        <v>655.62151108914452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258.72638436208672</v>
      </c>
      <c r="AJ14" s="139">
        <f t="shared" ref="AJ14:AL14" si="9">$AM14*(AJ$18*AJ7*1)/$AM7</f>
        <v>0</v>
      </c>
      <c r="AK14" s="139">
        <f t="shared" si="9"/>
        <v>1532.983747291247</v>
      </c>
      <c r="AL14" s="139">
        <f t="shared" si="9"/>
        <v>700.67390830893282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276.37482874715096</v>
      </c>
      <c r="AT14" s="139">
        <f t="shared" ref="AT14:AV14" si="10">$AW14*(AT$18*AT7*1)/$AW7</f>
        <v>0</v>
      </c>
      <c r="AU14" s="139">
        <f t="shared" si="10"/>
        <v>1637.6524491498399</v>
      </c>
      <c r="AV14" s="139">
        <f t="shared" si="10"/>
        <v>748.9118868989151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295.40592301265741</v>
      </c>
      <c r="BD14" s="139">
        <f t="shared" ref="BD14:BF14" si="11">$BG14*(BD$18*BD7*1)/$BG7</f>
        <v>0</v>
      </c>
      <c r="BE14" s="139">
        <f t="shared" si="11"/>
        <v>1750.2743530017494</v>
      </c>
      <c r="BF14" s="139">
        <f t="shared" si="11"/>
        <v>800.85515906174851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315.92849045254144</v>
      </c>
      <c r="BN14" s="139">
        <f t="shared" ref="BN14:BP14" si="12">$BQ14*(BN$18*BN7*1)/$BQ7</f>
        <v>0</v>
      </c>
      <c r="BO14" s="139">
        <f t="shared" si="12"/>
        <v>1871.4561470876006</v>
      </c>
      <c r="BP14" s="139">
        <f t="shared" si="12"/>
        <v>856.78894187917172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446.96918988790935</v>
      </c>
      <c r="G15" s="139">
        <f t="shared" si="6"/>
        <v>1037.8078593228681</v>
      </c>
      <c r="H15" s="139">
        <f t="shared" si="6"/>
        <v>565.22295078922275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251.40814750859758</v>
      </c>
      <c r="Q15" s="139">
        <f t="shared" si="7"/>
        <v>1312.9067320504948</v>
      </c>
      <c r="R15" s="139">
        <f t="shared" si="7"/>
        <v>622.43167159218763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268.33092894864393</v>
      </c>
      <c r="AA15" s="139">
        <f t="shared" si="13"/>
        <v>1401.2810902319306</v>
      </c>
      <c r="AB15" s="139">
        <f t="shared" si="13"/>
        <v>664.3287828994379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286.92617321920159</v>
      </c>
      <c r="AK15" s="139">
        <f t="shared" si="14"/>
        <v>1495.6722055885496</v>
      </c>
      <c r="AL15" s="139">
        <f t="shared" si="14"/>
        <v>709.78566115451565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306.78591566095849</v>
      </c>
      <c r="AU15" s="139">
        <f t="shared" si="15"/>
        <v>1597.5960121746477</v>
      </c>
      <c r="AV15" s="139">
        <f t="shared" si="15"/>
        <v>758.55723696029975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328.19313521585894</v>
      </c>
      <c r="BE15" s="139">
        <f t="shared" si="16"/>
        <v>1707.2663389926258</v>
      </c>
      <c r="BF15" s="139">
        <f t="shared" si="16"/>
        <v>811.07596086767012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351.26894051879566</v>
      </c>
      <c r="BO15" s="139">
        <f t="shared" si="17"/>
        <v>1825.2742861140994</v>
      </c>
      <c r="BP15" s="139">
        <f t="shared" si="17"/>
        <v>867.63035278641894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257.55282874969197</v>
      </c>
      <c r="F16" s="139">
        <f t="shared" si="6"/>
        <v>671.29404048530955</v>
      </c>
      <c r="G16" s="139">
        <f t="shared" si="6"/>
        <v>125.15313076499847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198.04495607273077</v>
      </c>
      <c r="P16" s="139">
        <f t="shared" si="7"/>
        <v>644.63224401395576</v>
      </c>
      <c r="Q16" s="139">
        <f t="shared" si="7"/>
        <v>270.30626458222548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209.32303025316585</v>
      </c>
      <c r="Z16" s="139">
        <f t="shared" si="18"/>
        <v>681.3421426716111</v>
      </c>
      <c r="AA16" s="139">
        <f t="shared" si="18"/>
        <v>285.69940644176921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221.10378056335256</v>
      </c>
      <c r="AJ16" s="139">
        <f t="shared" si="19"/>
        <v>721.41647383365773</v>
      </c>
      <c r="AK16" s="139">
        <f t="shared" si="19"/>
        <v>301.95475383897644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233.96096483118146</v>
      </c>
      <c r="AT16" s="139">
        <f t="shared" si="20"/>
        <v>764.17780340067623</v>
      </c>
      <c r="AU16" s="139">
        <f t="shared" si="20"/>
        <v>319.53286104213424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247.7936014635728</v>
      </c>
      <c r="BD16" s="139">
        <f t="shared" si="21"/>
        <v>810.14833889403542</v>
      </c>
      <c r="BE16" s="139">
        <f t="shared" si="21"/>
        <v>338.39652125430155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262.67595232977044</v>
      </c>
      <c r="BN16" s="139">
        <f t="shared" si="22"/>
        <v>859.57169499248437</v>
      </c>
      <c r="BO16" s="139">
        <f t="shared" si="22"/>
        <v>358.64109333343475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239.07339152175911</v>
      </c>
      <c r="F17" s="139">
        <f t="shared" si="6"/>
        <v>623.80167724403907</v>
      </c>
      <c r="G17" s="139">
        <f t="shared" si="6"/>
        <v>0</v>
      </c>
      <c r="H17" s="139">
        <f t="shared" si="6"/>
        <v>245.12493123420185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173.3442164119696</v>
      </c>
      <c r="P17" s="139">
        <f t="shared" si="7"/>
        <v>564.84127278849792</v>
      </c>
      <c r="Q17" s="139">
        <f t="shared" si="7"/>
        <v>0</v>
      </c>
      <c r="R17" s="139">
        <f t="shared" si="7"/>
        <v>434.54774890526312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183.64017013716776</v>
      </c>
      <c r="Z17" s="139">
        <f t="shared" si="23"/>
        <v>598.39058713591805</v>
      </c>
      <c r="AA17" s="139">
        <f t="shared" si="23"/>
        <v>0</v>
      </c>
      <c r="AB17" s="139">
        <f t="shared" si="23"/>
        <v>460.35814862165472</v>
      </c>
      <c r="AC17" s="120">
        <v>1242.3889058947407</v>
      </c>
      <c r="AD17" s="165">
        <f>SUM(Y17:AB17)</f>
        <v>1242.3889058947404</v>
      </c>
      <c r="AE17" s="129">
        <f>AC17/AD17</f>
        <v>1.0000000000000002</v>
      </c>
      <c r="AG17" s="128"/>
      <c r="AH17" s="4" t="s">
        <v>14</v>
      </c>
      <c r="AI17" s="139">
        <f t="shared" ref="AI17:AL17" si="24">$AM17*(AI$18*AI10*1)/$AM10</f>
        <v>194.38060045261142</v>
      </c>
      <c r="AJ17" s="139">
        <f t="shared" si="24"/>
        <v>634.90922074722528</v>
      </c>
      <c r="AK17" s="139">
        <f t="shared" si="24"/>
        <v>0</v>
      </c>
      <c r="AL17" s="139">
        <f t="shared" si="24"/>
        <v>488.05350531254805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206.13139755042286</v>
      </c>
      <c r="AT17" s="139">
        <f t="shared" si="25"/>
        <v>674.00635440101246</v>
      </c>
      <c r="AU17" s="139">
        <f t="shared" si="25"/>
        <v>0</v>
      </c>
      <c r="AV17" s="139">
        <f t="shared" si="25"/>
        <v>517.86394567238415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218.78890430668943</v>
      </c>
      <c r="BD17" s="139">
        <f t="shared" si="26"/>
        <v>716.09160024967014</v>
      </c>
      <c r="BE17" s="139">
        <f t="shared" si="26"/>
        <v>0</v>
      </c>
      <c r="BF17" s="139">
        <f t="shared" si="26"/>
        <v>549.91980772282284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232.42308296579225</v>
      </c>
      <c r="BN17" s="139">
        <f t="shared" si="27"/>
        <v>761.39474710636307</v>
      </c>
      <c r="BO17" s="139">
        <f t="shared" si="27"/>
        <v>0</v>
      </c>
      <c r="BP17" s="139">
        <f t="shared" si="27"/>
        <v>584.39112079951678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983.07976936998557</v>
      </c>
      <c r="F19" s="165">
        <f>SUM(F14:F17)</f>
        <v>1742.0649076172581</v>
      </c>
      <c r="G19" s="165">
        <f>SUM(G14:G17)</f>
        <v>2188.5371066056241</v>
      </c>
      <c r="H19" s="165">
        <f>SUM(H14:H17)</f>
        <v>1348.3182164071327</v>
      </c>
      <c r="K19" s="129"/>
      <c r="M19" s="128"/>
      <c r="N19" s="120" t="s">
        <v>195</v>
      </c>
      <c r="O19" s="165">
        <f>SUM(O14:O17)</f>
        <v>598.57066619762088</v>
      </c>
      <c r="P19" s="165">
        <f>SUM(P14:P17)</f>
        <v>1460.8816643110513</v>
      </c>
      <c r="Q19" s="165">
        <f>SUM(Q14:Q17)</f>
        <v>2928.5045142464705</v>
      </c>
      <c r="R19" s="165">
        <f>SUM(R14:R17)</f>
        <v>1671.2529603220605</v>
      </c>
      <c r="U19" s="129"/>
      <c r="W19" s="128"/>
      <c r="X19" s="120" t="s">
        <v>195</v>
      </c>
      <c r="Y19" s="165">
        <f>SUM(Y14:Y17)</f>
        <v>635.43673138774807</v>
      </c>
      <c r="Z19" s="165">
        <f>SUM(Z14:Z17)</f>
        <v>1548.063658756173</v>
      </c>
      <c r="AA19" s="165">
        <f>SUM(AA14:AA17)</f>
        <v>3122.8262566671533</v>
      </c>
      <c r="AB19" s="165">
        <f>SUM(AB14:AB17)</f>
        <v>1780.3084426102371</v>
      </c>
      <c r="AE19" s="129"/>
      <c r="AG19" s="128"/>
      <c r="AH19" s="120" t="s">
        <v>195</v>
      </c>
      <c r="AI19" s="165">
        <f>SUM(AI14:AI17)</f>
        <v>674.21076537805061</v>
      </c>
      <c r="AJ19" s="165">
        <f>SUM(AJ14:AJ17)</f>
        <v>1643.2518678000847</v>
      </c>
      <c r="AK19" s="165">
        <f>SUM(AK14:AK17)</f>
        <v>3330.6107067187731</v>
      </c>
      <c r="AL19" s="165">
        <f>SUM(AL14:AL17)</f>
        <v>1898.5130747759968</v>
      </c>
      <c r="AO19" s="129"/>
      <c r="AQ19" s="128"/>
      <c r="AR19" s="120" t="s">
        <v>195</v>
      </c>
      <c r="AS19" s="165">
        <f>SUM(AS14:AS17)</f>
        <v>716.4671911287553</v>
      </c>
      <c r="AT19" s="165">
        <f>SUM(AT14:AT17)</f>
        <v>1744.9700734626472</v>
      </c>
      <c r="AU19" s="165">
        <f>SUM(AU14:AU17)</f>
        <v>3554.7813223666221</v>
      </c>
      <c r="AV19" s="165">
        <f>SUM(AV14:AV17)</f>
        <v>2025.333069531599</v>
      </c>
      <c r="AY19" s="129"/>
      <c r="BA19" s="128"/>
      <c r="BB19" s="120" t="s">
        <v>195</v>
      </c>
      <c r="BC19" s="165">
        <f>SUM(BC14:BC17)</f>
        <v>761.98842878291964</v>
      </c>
      <c r="BD19" s="165">
        <f>SUM(BD14:BD17)</f>
        <v>1854.4330743595644</v>
      </c>
      <c r="BE19" s="165">
        <f>SUM(BE14:BE17)</f>
        <v>3795.9372132486769</v>
      </c>
      <c r="BF19" s="165">
        <f>SUM(BF14:BF17)</f>
        <v>2161.8509276522414</v>
      </c>
      <c r="BI19" s="129"/>
      <c r="BK19" s="128"/>
      <c r="BL19" s="120" t="s">
        <v>195</v>
      </c>
      <c r="BM19" s="165">
        <f>SUM(BM14:BM17)</f>
        <v>811.02752574810415</v>
      </c>
      <c r="BN19" s="165">
        <f>SUM(BN14:BN17)</f>
        <v>1972.2353826176432</v>
      </c>
      <c r="BO19" s="165">
        <f>SUM(BO14:BO17)</f>
        <v>4055.3715265351348</v>
      </c>
      <c r="BP19" s="165">
        <f>SUM(BP14:BP17)</f>
        <v>2308.8104154651073</v>
      </c>
      <c r="BS19" s="129"/>
    </row>
    <row r="20" spans="3:71" x14ac:dyDescent="0.3">
      <c r="C20" s="128"/>
      <c r="D20" s="120" t="s">
        <v>194</v>
      </c>
      <c r="E20" s="120">
        <f>E18/E19</f>
        <v>2.0852834773659912</v>
      </c>
      <c r="F20" s="120">
        <f>F18/F19</f>
        <v>1.1767644196472138</v>
      </c>
      <c r="G20" s="120">
        <f>G18/G19</f>
        <v>0.48160024192357981</v>
      </c>
      <c r="H20" s="120">
        <f>H18/H19</f>
        <v>0.82176446666462066</v>
      </c>
      <c r="K20" s="129"/>
      <c r="M20" s="128"/>
      <c r="N20" s="120" t="s">
        <v>194</v>
      </c>
      <c r="O20" s="120">
        <f>O18/O19</f>
        <v>2.2186393018523005</v>
      </c>
      <c r="P20" s="120">
        <f>P18/P19</f>
        <v>1.1352430840497727</v>
      </c>
      <c r="Q20" s="120">
        <f>Q18/Q19</f>
        <v>0.65487726685213088</v>
      </c>
      <c r="R20" s="120">
        <f>R18/R19</f>
        <v>1.0500687828244522</v>
      </c>
      <c r="U20" s="129"/>
      <c r="W20" s="128"/>
      <c r="X20" s="120" t="s">
        <v>194</v>
      </c>
      <c r="Y20" s="120">
        <f>Y18/Y19</f>
        <v>2.0899207416947281</v>
      </c>
      <c r="Z20" s="120">
        <f>Z18/Z19</f>
        <v>1.0713098241429986</v>
      </c>
      <c r="AA20" s="120">
        <f>AA18/AA19</f>
        <v>0.61412671555434084</v>
      </c>
      <c r="AB20" s="120">
        <f>AB18/AB19</f>
        <v>0.98574523371024392</v>
      </c>
      <c r="AE20" s="129"/>
      <c r="AG20" s="128"/>
      <c r="AH20" s="120" t="s">
        <v>194</v>
      </c>
      <c r="AI20" s="120">
        <f>AI18/AI19</f>
        <v>2.2295686862677413</v>
      </c>
      <c r="AJ20" s="120">
        <f>AJ18/AJ19</f>
        <v>1.1451327194793357</v>
      </c>
      <c r="AK20" s="120">
        <f>AK18/AK19</f>
        <v>0.65215334150583459</v>
      </c>
      <c r="AL20" s="120">
        <f>AL18/AL19</f>
        <v>1.0479658259245743</v>
      </c>
      <c r="AO20" s="129"/>
      <c r="AQ20" s="128"/>
      <c r="AR20" s="120" t="s">
        <v>194</v>
      </c>
      <c r="AS20" s="120">
        <f>AS18/AS19</f>
        <v>2.234699608903516</v>
      </c>
      <c r="AT20" s="120">
        <f>AT18/AT19</f>
        <v>1.1498257365880828</v>
      </c>
      <c r="AU20" s="120">
        <f>AU18/AU19</f>
        <v>0.65085770617145722</v>
      </c>
      <c r="AV20" s="120">
        <f>AV18/AV19</f>
        <v>1.0469361405886441</v>
      </c>
      <c r="AY20" s="129"/>
      <c r="BA20" s="128"/>
      <c r="BB20" s="120" t="s">
        <v>194</v>
      </c>
      <c r="BC20" s="120">
        <f>BC18/BC19</f>
        <v>2.2396114560570535</v>
      </c>
      <c r="BD20" s="120">
        <f>BD18/BD19</f>
        <v>1.1543509981516074</v>
      </c>
      <c r="BE20" s="120">
        <f>BE18/BE19</f>
        <v>0.64960475346573476</v>
      </c>
      <c r="BF20" s="120">
        <f>BF18/BF19</f>
        <v>1.0459213781394732</v>
      </c>
      <c r="BI20" s="129"/>
      <c r="BK20" s="128"/>
      <c r="BL20" s="120" t="s">
        <v>194</v>
      </c>
      <c r="BM20" s="120">
        <f>BM18/BM19</f>
        <v>2.3801392269878043</v>
      </c>
      <c r="BN20" s="120">
        <f>BN18/BN19</f>
        <v>1.2288377184420196</v>
      </c>
      <c r="BO20" s="120">
        <f>BO18/BO19</f>
        <v>0.68763567286853522</v>
      </c>
      <c r="BP20" s="120">
        <f>BP18/BP19</f>
        <v>1.1081631167103747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1014.3935484412198</v>
      </c>
      <c r="F25" s="139">
        <f t="shared" si="28"/>
        <v>0</v>
      </c>
      <c r="G25" s="139">
        <f t="shared" si="28"/>
        <v>493.91770582599742</v>
      </c>
      <c r="H25" s="139">
        <f t="shared" si="28"/>
        <v>442.08490491621558</v>
      </c>
      <c r="I25" s="120">
        <f>I14</f>
        <v>2050</v>
      </c>
      <c r="J25" s="165">
        <f>SUM(E25:H25)</f>
        <v>1950.3961591834327</v>
      </c>
      <c r="K25" s="129">
        <f>I25/J25</f>
        <v>1.0510685177201478</v>
      </c>
      <c r="M25" s="128"/>
      <c r="N25" s="4" t="s">
        <v>11</v>
      </c>
      <c r="O25" s="139">
        <f t="shared" ref="O25:R28" si="29">O14*O$20</f>
        <v>504.03379060499685</v>
      </c>
      <c r="P25" s="139">
        <f t="shared" si="29"/>
        <v>0</v>
      </c>
      <c r="Q25" s="139">
        <f t="shared" si="29"/>
        <v>881.00083217424799</v>
      </c>
      <c r="R25" s="139">
        <f t="shared" si="29"/>
        <v>645.02946828489542</v>
      </c>
      <c r="S25" s="120">
        <f>S14</f>
        <v>2186.7465511512801</v>
      </c>
      <c r="T25" s="165">
        <f>SUM(O25:R25)</f>
        <v>2030.06409106414</v>
      </c>
      <c r="U25" s="129">
        <f>S25/T25</f>
        <v>1.0771810411192528</v>
      </c>
      <c r="W25" s="128"/>
      <c r="X25" s="4" t="s">
        <v>11</v>
      </c>
      <c r="Y25" s="139">
        <f>Y14*Y$20</f>
        <v>506.75046174345613</v>
      </c>
      <c r="Z25" s="139">
        <f t="shared" ref="Z25:AB25" si="30">Z14*Z$20</f>
        <v>0</v>
      </c>
      <c r="AA25" s="139">
        <f t="shared" si="30"/>
        <v>881.79124062740584</v>
      </c>
      <c r="AB25" s="139">
        <f t="shared" si="30"/>
        <v>646.27577967403204</v>
      </c>
      <c r="AC25" s="120">
        <f>AC14</f>
        <v>2333.9408020800124</v>
      </c>
      <c r="AD25" s="165">
        <f>SUM(Y25:AB25)</f>
        <v>2034.8174820448939</v>
      </c>
      <c r="AE25" s="129">
        <f>AC25/AD25</f>
        <v>1.1470025310252956</v>
      </c>
      <c r="AG25" s="128"/>
      <c r="AH25" s="4" t="s">
        <v>11</v>
      </c>
      <c r="AI25" s="139">
        <f t="shared" ref="AI25:AL28" si="31">AI14*AI$20</f>
        <v>576.84824488498032</v>
      </c>
      <c r="AJ25" s="139">
        <f t="shared" si="31"/>
        <v>0</v>
      </c>
      <c r="AK25" s="139">
        <f t="shared" si="31"/>
        <v>999.74047327012261</v>
      </c>
      <c r="AL25" s="139">
        <f t="shared" si="31"/>
        <v>734.28231102477025</v>
      </c>
      <c r="AM25" s="120">
        <f>AM14</f>
        <v>2492.3840399622668</v>
      </c>
      <c r="AN25" s="165">
        <f>SUM(AI25:AL25)</f>
        <v>2310.8710291798734</v>
      </c>
      <c r="AO25" s="129">
        <f>AM25/AN25</f>
        <v>1.0785474431460644</v>
      </c>
      <c r="AQ25" s="128"/>
      <c r="AR25" s="4" t="s">
        <v>11</v>
      </c>
      <c r="AS25" s="139">
        <f t="shared" ref="AS25:AV28" si="32">AS14*AS$20</f>
        <v>617.61472171203445</v>
      </c>
      <c r="AT25" s="139">
        <f t="shared" si="32"/>
        <v>0</v>
      </c>
      <c r="AU25" s="139">
        <f t="shared" si="32"/>
        <v>1065.8787165597337</v>
      </c>
      <c r="AV25" s="139">
        <f t="shared" si="32"/>
        <v>784.06292051090929</v>
      </c>
      <c r="AW25" s="120">
        <f>AW14</f>
        <v>2662.939164795906</v>
      </c>
      <c r="AX25" s="165">
        <f>SUM(AS25:AV25)</f>
        <v>2467.5563587826773</v>
      </c>
      <c r="AY25" s="129">
        <f>AW25/AX25</f>
        <v>1.0791806863165698</v>
      </c>
      <c r="BA25" s="128"/>
      <c r="BB25" s="4" t="s">
        <v>11</v>
      </c>
      <c r="BC25" s="139">
        <f t="shared" ref="BC25:BF28" si="33">BC14*BC$20</f>
        <v>661.59448936625552</v>
      </c>
      <c r="BD25" s="139">
        <f t="shared" si="33"/>
        <v>0</v>
      </c>
      <c r="BE25" s="139">
        <f t="shared" si="33"/>
        <v>1136.9865395790998</v>
      </c>
      <c r="BF25" s="139">
        <f t="shared" si="33"/>
        <v>837.631531655971</v>
      </c>
      <c r="BG25" s="120">
        <f>BG14</f>
        <v>2846.535435076155</v>
      </c>
      <c r="BH25" s="165">
        <f>SUM(BC25:BF25)</f>
        <v>2636.212560601326</v>
      </c>
      <c r="BI25" s="129">
        <f>BG25/BH25</f>
        <v>1.0797822139299929</v>
      </c>
      <c r="BK25" s="128"/>
      <c r="BL25" s="4" t="s">
        <v>11</v>
      </c>
      <c r="BM25" s="139">
        <f t="shared" ref="BM25:BP28" si="34">BM14*BM$20</f>
        <v>751.95379304913592</v>
      </c>
      <c r="BN25" s="139">
        <f t="shared" si="34"/>
        <v>0</v>
      </c>
      <c r="BO25" s="139">
        <f t="shared" si="34"/>
        <v>1286.8800069465387</v>
      </c>
      <c r="BP25" s="139">
        <f t="shared" si="34"/>
        <v>949.46190419580705</v>
      </c>
      <c r="BQ25" s="120">
        <f>BQ14</f>
        <v>3044.1735794193137</v>
      </c>
      <c r="BR25" s="165">
        <f>SUM(BM25:BP25)</f>
        <v>2988.2957041914819</v>
      </c>
      <c r="BS25" s="129">
        <f>BQ25/BR25</f>
        <v>1.0186989109375808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525.97743933863092</v>
      </c>
      <c r="G26" s="139">
        <f t="shared" si="28"/>
        <v>499.80851612008576</v>
      </c>
      <c r="H26" s="139">
        <f t="shared" si="28"/>
        <v>464.48013670190875</v>
      </c>
      <c r="I26" s="120">
        <f>I15</f>
        <v>2050</v>
      </c>
      <c r="J26" s="165">
        <f>SUM(E26:H26)</f>
        <v>1490.2660921606255</v>
      </c>
      <c r="K26" s="129">
        <f>I26/J26</f>
        <v>1.3755932653797807</v>
      </c>
      <c r="M26" s="128"/>
      <c r="N26" s="4" t="s">
        <v>12</v>
      </c>
      <c r="O26" s="139">
        <f t="shared" si="29"/>
        <v>0</v>
      </c>
      <c r="P26" s="139">
        <f t="shared" si="29"/>
        <v>285.4093607329005</v>
      </c>
      <c r="Q26" s="139">
        <f t="shared" si="29"/>
        <v>859.79277231699098</v>
      </c>
      <c r="R26" s="139">
        <f t="shared" si="29"/>
        <v>653.59606778019759</v>
      </c>
      <c r="S26" s="120">
        <f>S15</f>
        <v>2186.7465511512801</v>
      </c>
      <c r="T26" s="165">
        <f>SUM(O26:R26)</f>
        <v>1798.7982008300892</v>
      </c>
      <c r="U26" s="129">
        <f>S26/T26</f>
        <v>1.2156708574325708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287.4655603040992</v>
      </c>
      <c r="AA26" s="139">
        <f t="shared" si="35"/>
        <v>860.56415351254145</v>
      </c>
      <c r="AB26" s="139">
        <f t="shared" si="35"/>
        <v>654.8589313596483</v>
      </c>
      <c r="AC26" s="120">
        <f>AC15</f>
        <v>2333.9408020800124</v>
      </c>
      <c r="AD26" s="165">
        <f>SUM(Y26:AB26)</f>
        <v>1802.8886451762889</v>
      </c>
      <c r="AE26" s="129">
        <f>AC26/AD26</f>
        <v>1.2945562713063714</v>
      </c>
      <c r="AG26" s="128"/>
      <c r="AH26" s="4" t="s">
        <v>12</v>
      </c>
      <c r="AI26" s="139">
        <f t="shared" si="31"/>
        <v>0</v>
      </c>
      <c r="AJ26" s="139">
        <f t="shared" si="31"/>
        <v>328.56854902830327</v>
      </c>
      <c r="AK26" s="139">
        <f t="shared" si="31"/>
        <v>975.40762667197419</v>
      </c>
      <c r="AL26" s="139">
        <f t="shared" si="31"/>
        <v>743.831116621212</v>
      </c>
      <c r="AM26" s="120">
        <f>AM15</f>
        <v>2492.3840399622668</v>
      </c>
      <c r="AN26" s="165">
        <f>SUM(AI26:AL26)</f>
        <v>2047.8072923214895</v>
      </c>
      <c r="AO26" s="129">
        <f>AM26/AN26</f>
        <v>1.2170989181002401</v>
      </c>
      <c r="AQ26" s="128"/>
      <c r="AR26" s="4" t="s">
        <v>12</v>
      </c>
      <c r="AS26" s="139">
        <f t="shared" si="32"/>
        <v>0</v>
      </c>
      <c r="AT26" s="139">
        <f t="shared" si="32"/>
        <v>352.75034144971107</v>
      </c>
      <c r="AU26" s="139">
        <f t="shared" si="32"/>
        <v>1039.8076758726586</v>
      </c>
      <c r="AV26" s="139">
        <f t="shared" si="32"/>
        <v>794.16098607880178</v>
      </c>
      <c r="AW26" s="120">
        <f>AW15</f>
        <v>2662.939164795906</v>
      </c>
      <c r="AX26" s="165">
        <f>SUM(AS26:AV26)</f>
        <v>2186.7190034011714</v>
      </c>
      <c r="AY26" s="129">
        <f>AW26/AX26</f>
        <v>1.2177783979807342</v>
      </c>
      <c r="BA26" s="128"/>
      <c r="BB26" s="4" t="s">
        <v>12</v>
      </c>
      <c r="BC26" s="139">
        <f t="shared" si="33"/>
        <v>0</v>
      </c>
      <c r="BD26" s="139">
        <f t="shared" si="33"/>
        <v>378.85007322293222</v>
      </c>
      <c r="BE26" s="139">
        <f t="shared" si="33"/>
        <v>1109.0483292416523</v>
      </c>
      <c r="BF26" s="139">
        <f t="shared" si="33"/>
        <v>848.32168676651099</v>
      </c>
      <c r="BG26" s="120">
        <f>BG15</f>
        <v>2846.535435076155</v>
      </c>
      <c r="BH26" s="165">
        <f>SUM(BC26:BF26)</f>
        <v>2336.2200892310957</v>
      </c>
      <c r="BI26" s="129">
        <f>BG26/BH26</f>
        <v>1.2184363314900764</v>
      </c>
      <c r="BK26" s="128"/>
      <c r="BL26" s="4" t="s">
        <v>12</v>
      </c>
      <c r="BM26" s="139">
        <f t="shared" si="34"/>
        <v>0</v>
      </c>
      <c r="BN26" s="139">
        <f t="shared" si="34"/>
        <v>431.65252342666236</v>
      </c>
      <c r="BO26" s="139">
        <f t="shared" si="34"/>
        <v>1255.1237119017039</v>
      </c>
      <c r="BP26" s="139">
        <f t="shared" si="34"/>
        <v>961.47595589631999</v>
      </c>
      <c r="BQ26" s="120">
        <f>BQ15</f>
        <v>3044.1735794193137</v>
      </c>
      <c r="BR26" s="165">
        <f>SUM(BM26:BP26)</f>
        <v>2648.2521912246862</v>
      </c>
      <c r="BS26" s="129">
        <f>BQ26/BR26</f>
        <v>1.1495029021429917</v>
      </c>
    </row>
    <row r="27" spans="3:71" x14ac:dyDescent="0.3">
      <c r="C27" s="128"/>
      <c r="D27" s="4" t="s">
        <v>13</v>
      </c>
      <c r="E27" s="139">
        <f t="shared" si="28"/>
        <v>537.07065834060529</v>
      </c>
      <c r="F27" s="139">
        <f t="shared" si="28"/>
        <v>789.95494196432855</v>
      </c>
      <c r="G27" s="139">
        <f t="shared" si="28"/>
        <v>60.273778053916679</v>
      </c>
      <c r="H27" s="139">
        <f t="shared" si="28"/>
        <v>0</v>
      </c>
      <c r="I27" s="120">
        <f>I16</f>
        <v>1054</v>
      </c>
      <c r="J27" s="165">
        <f>SUM(E27:H27)</f>
        <v>1387.2993783588506</v>
      </c>
      <c r="K27" s="129">
        <f>I27/J27</f>
        <v>0.75974949347044496</v>
      </c>
      <c r="M27" s="128"/>
      <c r="N27" s="4" t="s">
        <v>13</v>
      </c>
      <c r="O27" s="139">
        <f t="shared" si="29"/>
        <v>439.39032307657294</v>
      </c>
      <c r="P27" s="139">
        <f t="shared" si="29"/>
        <v>731.8142967723287</v>
      </c>
      <c r="Q27" s="139">
        <f t="shared" si="29"/>
        <v>177.01742776261676</v>
      </c>
      <c r="R27" s="139">
        <f t="shared" si="29"/>
        <v>0</v>
      </c>
      <c r="S27" s="120">
        <f>S16</f>
        <v>1112.9834646689119</v>
      </c>
      <c r="T27" s="165">
        <f>SUM(O27:R27)</f>
        <v>1348.2220476115183</v>
      </c>
      <c r="U27" s="129">
        <f>S27/T27</f>
        <v>0.8255194065700453</v>
      </c>
      <c r="W27" s="128"/>
      <c r="X27" s="4" t="s">
        <v>13</v>
      </c>
      <c r="Y27" s="139">
        <f t="shared" ref="Y27:AB27" si="36">Y16*Y$20</f>
        <v>437.46854264048437</v>
      </c>
      <c r="Z27" s="139">
        <f t="shared" si="36"/>
        <v>729.92853104673759</v>
      </c>
      <c r="AA27" s="139">
        <f t="shared" si="36"/>
        <v>175.45563811390841</v>
      </c>
      <c r="AB27" s="139">
        <f t="shared" si="36"/>
        <v>0</v>
      </c>
      <c r="AC27" s="120">
        <f>AC16</f>
        <v>1176.364579366546</v>
      </c>
      <c r="AD27" s="165">
        <f>SUM(Y27:AB27)</f>
        <v>1342.8527118011305</v>
      </c>
      <c r="AE27" s="129">
        <f>AC27/AD27</f>
        <v>0.87601906674390329</v>
      </c>
      <c r="AG27" s="128"/>
      <c r="AH27" s="4" t="s">
        <v>13</v>
      </c>
      <c r="AI27" s="139">
        <f t="shared" si="31"/>
        <v>492.96606555946494</v>
      </c>
      <c r="AJ27" s="139">
        <f t="shared" si="31"/>
        <v>826.11760855832949</v>
      </c>
      <c r="AK27" s="139">
        <f t="shared" si="31"/>
        <v>196.92080169966022</v>
      </c>
      <c r="AL27" s="139">
        <f t="shared" si="31"/>
        <v>0</v>
      </c>
      <c r="AM27" s="120">
        <f>AM16</f>
        <v>1244.4750082359867</v>
      </c>
      <c r="AN27" s="165">
        <f>SUM(AI27:AL27)</f>
        <v>1516.0044758174547</v>
      </c>
      <c r="AO27" s="129">
        <f>AM27/AN27</f>
        <v>0.82089138131663175</v>
      </c>
      <c r="AQ27" s="128"/>
      <c r="AR27" s="4" t="s">
        <v>13</v>
      </c>
      <c r="AS27" s="139">
        <f t="shared" si="32"/>
        <v>522.83247660693053</v>
      </c>
      <c r="AT27" s="139">
        <f t="shared" si="32"/>
        <v>878.67130567944571</v>
      </c>
      <c r="AU27" s="139">
        <f t="shared" si="32"/>
        <v>207.97042498428647</v>
      </c>
      <c r="AV27" s="139">
        <f t="shared" si="32"/>
        <v>0</v>
      </c>
      <c r="AW27" s="120">
        <f>AW16</f>
        <v>1317.6716292739918</v>
      </c>
      <c r="AX27" s="165">
        <f>SUM(AS27:AV27)</f>
        <v>1609.4742072706626</v>
      </c>
      <c r="AY27" s="129">
        <f>AW27/AX27</f>
        <v>0.81869695290643518</v>
      </c>
      <c r="BA27" s="128"/>
      <c r="BB27" s="4" t="s">
        <v>13</v>
      </c>
      <c r="BC27" s="139">
        <f t="shared" si="33"/>
        <v>554.9613885754535</v>
      </c>
      <c r="BD27" s="139">
        <f t="shared" si="33"/>
        <v>935.19554365319641</v>
      </c>
      <c r="BE27" s="139">
        <f t="shared" si="33"/>
        <v>219.82398876306283</v>
      </c>
      <c r="BF27" s="139">
        <f t="shared" si="33"/>
        <v>0</v>
      </c>
      <c r="BG27" s="120">
        <f>BG16</f>
        <v>1396.3384616119097</v>
      </c>
      <c r="BH27" s="165">
        <f>SUM(BC27:BF27)</f>
        <v>1709.9809209917128</v>
      </c>
      <c r="BI27" s="129">
        <f>BG27/BH27</f>
        <v>0.81658131062777917</v>
      </c>
      <c r="BK27" s="128"/>
      <c r="BL27" s="4" t="s">
        <v>13</v>
      </c>
      <c r="BM27" s="139">
        <f t="shared" si="34"/>
        <v>625.20533812646511</v>
      </c>
      <c r="BN27" s="139">
        <f t="shared" si="34"/>
        <v>1056.2741205119041</v>
      </c>
      <c r="BO27" s="139">
        <f t="shared" si="34"/>
        <v>246.61440953264355</v>
      </c>
      <c r="BP27" s="139">
        <f t="shared" si="34"/>
        <v>0</v>
      </c>
      <c r="BQ27" s="120">
        <f>BQ16</f>
        <v>1480.8887406556896</v>
      </c>
      <c r="BR27" s="165">
        <f>SUM(BM27:BP27)</f>
        <v>1928.0938681710127</v>
      </c>
      <c r="BS27" s="129">
        <f>BQ27/BR27</f>
        <v>0.76805842552699921</v>
      </c>
    </row>
    <row r="28" spans="3:71" x14ac:dyDescent="0.3">
      <c r="C28" s="128"/>
      <c r="D28" s="4" t="s">
        <v>14</v>
      </c>
      <c r="E28" s="139">
        <f t="shared" si="28"/>
        <v>498.53579321817489</v>
      </c>
      <c r="F28" s="139">
        <f t="shared" si="28"/>
        <v>734.06761869704019</v>
      </c>
      <c r="G28" s="139">
        <f t="shared" si="28"/>
        <v>0</v>
      </c>
      <c r="H28" s="139">
        <f t="shared" si="28"/>
        <v>201.4349583818757</v>
      </c>
      <c r="I28" s="120">
        <f>I17</f>
        <v>1108</v>
      </c>
      <c r="J28" s="165">
        <f>SUM(E28:H28)</f>
        <v>1434.0383702970908</v>
      </c>
      <c r="K28" s="129">
        <f>I28/J28</f>
        <v>0.77264320324319835</v>
      </c>
      <c r="M28" s="128"/>
      <c r="N28" s="4" t="s">
        <v>14</v>
      </c>
      <c r="O28" s="139">
        <f t="shared" si="29"/>
        <v>384.58829128038633</v>
      </c>
      <c r="P28" s="139">
        <f t="shared" si="29"/>
        <v>641.23214851901332</v>
      </c>
      <c r="Q28" s="139">
        <f t="shared" si="29"/>
        <v>0</v>
      </c>
      <c r="R28" s="139">
        <f t="shared" si="29"/>
        <v>456.30502577205533</v>
      </c>
      <c r="S28" s="120">
        <f>S17</f>
        <v>1172.7332381057306</v>
      </c>
      <c r="T28" s="165">
        <f>SUM(O28:R28)</f>
        <v>1482.1254655714549</v>
      </c>
      <c r="U28" s="129">
        <f>S28/T28</f>
        <v>0.79125098741459543</v>
      </c>
      <c r="W28" s="128"/>
      <c r="X28" s="4" t="s">
        <v>14</v>
      </c>
      <c r="Y28" s="139">
        <f t="shared" ref="Y28:AB28" si="37">Y17*Y$20</f>
        <v>383.79340057801568</v>
      </c>
      <c r="Z28" s="139">
        <f t="shared" si="37"/>
        <v>641.06171467340607</v>
      </c>
      <c r="AA28" s="139">
        <f t="shared" si="37"/>
        <v>0</v>
      </c>
      <c r="AB28" s="139">
        <f t="shared" si="37"/>
        <v>453.79585080346823</v>
      </c>
      <c r="AC28" s="120">
        <f>AC17</f>
        <v>1242.3889058947407</v>
      </c>
      <c r="AD28" s="165">
        <f>SUM(Y28:AB28)</f>
        <v>1478.65096605489</v>
      </c>
      <c r="AE28" s="129">
        <f>AC28/AD28</f>
        <v>0.84021782991120109</v>
      </c>
      <c r="AG28" s="128"/>
      <c r="AH28" s="4" t="s">
        <v>14</v>
      </c>
      <c r="AI28" s="139">
        <f t="shared" si="31"/>
        <v>433.38489998706353</v>
      </c>
      <c r="AJ28" s="139">
        <f t="shared" si="31"/>
        <v>727.05532257677601</v>
      </c>
      <c r="AK28" s="139">
        <f t="shared" si="31"/>
        <v>0</v>
      </c>
      <c r="AL28" s="139">
        <f t="shared" si="31"/>
        <v>511.46339479024806</v>
      </c>
      <c r="AM28" s="120">
        <f>AM17</f>
        <v>1317.3433265123847</v>
      </c>
      <c r="AN28" s="165">
        <f>SUM(AI28:AL28)</f>
        <v>1671.9036173540876</v>
      </c>
      <c r="AO28" s="129">
        <f>AM28/AN28</f>
        <v>0.78793018499306733</v>
      </c>
      <c r="AQ28" s="128"/>
      <c r="AR28" s="4" t="s">
        <v>14</v>
      </c>
      <c r="AS28" s="139">
        <f t="shared" si="32"/>
        <v>460.64175348866513</v>
      </c>
      <c r="AT28" s="139">
        <f t="shared" si="32"/>
        <v>774.98985291419251</v>
      </c>
      <c r="AU28" s="139">
        <f t="shared" si="32"/>
        <v>0</v>
      </c>
      <c r="AV28" s="139">
        <f t="shared" si="32"/>
        <v>542.1704806322532</v>
      </c>
      <c r="AW28" s="120">
        <f>AW17</f>
        <v>1398.0016976238194</v>
      </c>
      <c r="AX28" s="165">
        <f>SUM(AS28:AV28)</f>
        <v>1777.8020870351108</v>
      </c>
      <c r="AY28" s="129">
        <f>AW28/AX28</f>
        <v>0.78636520218924089</v>
      </c>
      <c r="BA28" s="128"/>
      <c r="BB28" s="4" t="s">
        <v>14</v>
      </c>
      <c r="BC28" s="139">
        <f t="shared" si="33"/>
        <v>490.00213654343207</v>
      </c>
      <c r="BD28" s="139">
        <f t="shared" si="33"/>
        <v>826.62105351618857</v>
      </c>
      <c r="BE28" s="139">
        <f t="shared" si="33"/>
        <v>0</v>
      </c>
      <c r="BF28" s="139">
        <f t="shared" si="33"/>
        <v>575.17288315964902</v>
      </c>
      <c r="BG28" s="120">
        <f>BG17</f>
        <v>1484.8003122791824</v>
      </c>
      <c r="BH28" s="165">
        <f>SUM(BC28:BF28)</f>
        <v>1891.7960732192696</v>
      </c>
      <c r="BI28" s="129">
        <f>BG28/BH28</f>
        <v>0.78486277315952857</v>
      </c>
      <c r="BK28" s="128"/>
      <c r="BL28" s="4" t="s">
        <v>14</v>
      </c>
      <c r="BM28" s="139">
        <f t="shared" si="34"/>
        <v>553.19929702432307</v>
      </c>
      <c r="BN28" s="139">
        <f t="shared" si="34"/>
        <v>935.6305838679217</v>
      </c>
      <c r="BO28" s="139">
        <f t="shared" si="34"/>
        <v>0</v>
      </c>
      <c r="BP28" s="139">
        <f t="shared" si="34"/>
        <v>647.60068580306165</v>
      </c>
      <c r="BQ28" s="120">
        <f>BQ17</f>
        <v>1578.2089508716722</v>
      </c>
      <c r="BR28" s="165">
        <f>SUM(BM28:BP28)</f>
        <v>2136.4305666953064</v>
      </c>
      <c r="BS28" s="129">
        <f>BQ28/BR28</f>
        <v>0.73871296145743326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1658.455806024243</v>
      </c>
      <c r="AA30" s="165">
        <f>SUM(AA25:AA28)</f>
        <v>1917.8110322538557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1989.5768224362303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2465.8588575838153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1.0000000000000002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0.99999999999999978</v>
      </c>
      <c r="AA31" s="120">
        <f>AA29/AA30</f>
        <v>1.0000000000000002</v>
      </c>
      <c r="AB31" s="120">
        <f>AB29/AB30</f>
        <v>1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1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0.99999999999999978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1066.1971233449938</v>
      </c>
      <c r="F36" s="139">
        <f t="shared" si="38"/>
        <v>0</v>
      </c>
      <c r="G36" s="139">
        <f t="shared" si="38"/>
        <v>519.14135093826712</v>
      </c>
      <c r="H36" s="139">
        <f t="shared" si="38"/>
        <v>464.66152571673916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542.93564332317396</v>
      </c>
      <c r="P36" s="139">
        <f t="shared" ref="P36:R36" si="39">P25*$U25</f>
        <v>0</v>
      </c>
      <c r="Q36" s="139">
        <f t="shared" si="39"/>
        <v>948.99739362838454</v>
      </c>
      <c r="R36" s="139">
        <f t="shared" si="39"/>
        <v>694.81351419972168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581.24406221798142</v>
      </c>
      <c r="Z36" s="139">
        <f t="shared" ref="Z36:AB36" si="40">Z25*$AE25</f>
        <v>0</v>
      </c>
      <c r="AA36" s="139">
        <f t="shared" si="40"/>
        <v>1011.41678483557</v>
      </c>
      <c r="AB36" s="139">
        <f t="shared" si="40"/>
        <v>741.27995502646104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622.1581996039904</v>
      </c>
      <c r="AJ36" s="139">
        <f t="shared" ref="AJ36:AL36" si="41">AJ25*$AO25</f>
        <v>0</v>
      </c>
      <c r="AK36" s="139">
        <f t="shared" si="41"/>
        <v>1078.2675312551271</v>
      </c>
      <c r="AL36" s="139">
        <f t="shared" si="41"/>
        <v>791.95830910314919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666.51787925641065</v>
      </c>
      <c r="AT36" s="139">
        <f t="shared" ref="AT36:AV36" si="42">AT25*$AY25</f>
        <v>0</v>
      </c>
      <c r="AU36" s="139">
        <f t="shared" si="42"/>
        <v>1150.275724867158</v>
      </c>
      <c r="AV36" s="139">
        <f t="shared" si="42"/>
        <v>846.14556067233718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714.37796245177844</v>
      </c>
      <c r="BD36" s="139">
        <f t="shared" ref="BD36:BF36" si="43">BD25*$BI25</f>
        <v>0</v>
      </c>
      <c r="BE36" s="139">
        <f t="shared" si="43"/>
        <v>1227.6978429153219</v>
      </c>
      <c r="BF36" s="139">
        <f t="shared" si="43"/>
        <v>904.45962970905521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766.01451005453782</v>
      </c>
      <c r="BN36" s="139">
        <f t="shared" ref="BN36:BP36" si="44">BN25*$BS25</f>
        <v>0</v>
      </c>
      <c r="BO36" s="139">
        <f t="shared" si="44"/>
        <v>1310.9432615837854</v>
      </c>
      <c r="BP36" s="139">
        <f t="shared" si="44"/>
        <v>967.2158077809903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723.53102329592275</v>
      </c>
      <c r="G37" s="139">
        <f t="shared" si="38"/>
        <v>687.53322875425147</v>
      </c>
      <c r="H37" s="139">
        <f t="shared" si="38"/>
        <v>638.93574794982555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346.96384228144706</v>
      </c>
      <c r="Q37" s="139">
        <f t="shared" si="45"/>
        <v>1045.2250167369234</v>
      </c>
      <c r="R37" s="139">
        <f t="shared" si="45"/>
        <v>794.55769213290944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372.14034387627152</v>
      </c>
      <c r="AA37" s="139">
        <f t="shared" si="46"/>
        <v>1114.0487217911195</v>
      </c>
      <c r="AB37" s="139">
        <f t="shared" si="46"/>
        <v>847.75173641262131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399.9004255441136</v>
      </c>
      <c r="AK37" s="139">
        <f t="shared" si="47"/>
        <v>1187.1675671291825</v>
      </c>
      <c r="AL37" s="139">
        <f t="shared" si="47"/>
        <v>905.31604728897059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429.57174569778613</v>
      </c>
      <c r="AU37" s="139">
        <f t="shared" si="48"/>
        <v>1266.2553257322768</v>
      </c>
      <c r="AV37" s="139">
        <f t="shared" si="48"/>
        <v>967.11209336584341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461.60469340249637</v>
      </c>
      <c r="BE37" s="139">
        <f t="shared" si="49"/>
        <v>1351.3047777263971</v>
      </c>
      <c r="BF37" s="139">
        <f t="shared" si="49"/>
        <v>1033.6259639472612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496.18582839629408</v>
      </c>
      <c r="BO37" s="139">
        <f t="shared" si="50"/>
        <v>1442.7683493794927</v>
      </c>
      <c r="BP37" s="139">
        <f t="shared" si="50"/>
        <v>1105.2194016435269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408.03916063211329</v>
      </c>
      <c r="F38" s="139">
        <f t="shared" si="38"/>
        <v>600.16786702187335</v>
      </c>
      <c r="G38" s="139">
        <f t="shared" si="38"/>
        <v>45.792972346013215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362.72523875879295</v>
      </c>
      <c r="P38" s="139">
        <f t="shared" si="51"/>
        <v>604.12690399096778</v>
      </c>
      <c r="Q38" s="139">
        <f t="shared" si="51"/>
        <v>146.13132191915125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383.23078445373255</v>
      </c>
      <c r="Z38" s="139">
        <f t="shared" si="52"/>
        <v>639.43131055731135</v>
      </c>
      <c r="AA38" s="139">
        <f t="shared" si="52"/>
        <v>153.70248435550207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404.67159449933445</v>
      </c>
      <c r="AJ38" s="139">
        <f t="shared" si="53"/>
        <v>678.15282481943962</v>
      </c>
      <c r="AK38" s="139">
        <f t="shared" si="53"/>
        <v>161.65058891721259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428.0413554786191</v>
      </c>
      <c r="AT38" s="139">
        <f t="shared" si="54"/>
        <v>719.36552056608105</v>
      </c>
      <c r="AU38" s="139">
        <f t="shared" si="54"/>
        <v>170.2647532292917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453.17109803075607</v>
      </c>
      <c r="BD38" s="139">
        <f t="shared" si="55"/>
        <v>763.66320272958558</v>
      </c>
      <c r="BE38" s="139">
        <f t="shared" si="55"/>
        <v>179.50416085156803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480.19422763248798</v>
      </c>
      <c r="BN38" s="139">
        <f t="shared" si="56"/>
        <v>811.28023792528893</v>
      </c>
      <c r="BO38" s="139">
        <f t="shared" si="56"/>
        <v>189.41427509791279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1480.8887406556898</v>
      </c>
      <c r="BS38" s="129">
        <f>BQ38/BR38</f>
        <v>0.99999999999999989</v>
      </c>
    </row>
    <row r="39" spans="3:71" x14ac:dyDescent="0.3">
      <c r="C39" s="128"/>
      <c r="D39" s="4" t="s">
        <v>14</v>
      </c>
      <c r="E39" s="139">
        <f t="shared" si="38"/>
        <v>385.19029220347943</v>
      </c>
      <c r="F39" s="139">
        <f t="shared" si="38"/>
        <v>567.1723563071879</v>
      </c>
      <c r="G39" s="139">
        <f t="shared" si="38"/>
        <v>0</v>
      </c>
      <c r="H39" s="139">
        <f t="shared" si="38"/>
        <v>155.63735148933279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304.30586522369771</v>
      </c>
      <c r="P39" s="139">
        <f t="shared" si="57"/>
        <v>507.37557067765181</v>
      </c>
      <c r="Q39" s="139">
        <f t="shared" si="57"/>
        <v>0</v>
      </c>
      <c r="R39" s="139">
        <f t="shared" si="57"/>
        <v>361.0518022043812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322.47005816790062</v>
      </c>
      <c r="Z39" s="139">
        <f t="shared" si="58"/>
        <v>538.63148274204286</v>
      </c>
      <c r="AA39" s="139">
        <f t="shared" si="58"/>
        <v>0</v>
      </c>
      <c r="AB39" s="139">
        <f t="shared" si="58"/>
        <v>381.28736498479725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341.47704442000895</v>
      </c>
      <c r="AJ39" s="139">
        <f t="shared" si="59"/>
        <v>572.86883481811333</v>
      </c>
      <c r="AK39" s="139">
        <f t="shared" si="59"/>
        <v>0</v>
      </c>
      <c r="AL39" s="139">
        <f t="shared" si="59"/>
        <v>402.99744727426236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362.23264561892063</v>
      </c>
      <c r="AT39" s="139">
        <f t="shared" si="60"/>
        <v>609.42505238147908</v>
      </c>
      <c r="AU39" s="139">
        <f t="shared" si="60"/>
        <v>0</v>
      </c>
      <c r="AV39" s="139">
        <f t="shared" si="60"/>
        <v>426.34399962341968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384.58443574157207</v>
      </c>
      <c r="BD39" s="139">
        <f t="shared" si="61"/>
        <v>648.78409241476686</v>
      </c>
      <c r="BE39" s="139">
        <f t="shared" si="61"/>
        <v>0</v>
      </c>
      <c r="BF39" s="139">
        <f t="shared" si="61"/>
        <v>451.43178412284362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408.65549098100792</v>
      </c>
      <c r="BN39" s="139">
        <f t="shared" si="62"/>
        <v>691.16243943921984</v>
      </c>
      <c r="BO39" s="139">
        <f t="shared" si="62"/>
        <v>0</v>
      </c>
      <c r="BP39" s="139">
        <f t="shared" si="62"/>
        <v>478.39102045144443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1859.4265761805866</v>
      </c>
      <c r="F41" s="165">
        <f>SUM(F36:F39)</f>
        <v>1890.871246624984</v>
      </c>
      <c r="G41" s="165">
        <f>SUM(G36:G39)</f>
        <v>1252.4675520385317</v>
      </c>
      <c r="H41" s="165">
        <f>SUM(H36:H39)</f>
        <v>1259.2346251558974</v>
      </c>
      <c r="K41" s="129"/>
      <c r="M41" s="128"/>
      <c r="N41" s="120" t="s">
        <v>195</v>
      </c>
      <c r="O41" s="165">
        <f>SUM(O36:O39)</f>
        <v>1209.9667473056647</v>
      </c>
      <c r="P41" s="165">
        <f>SUM(P36:P39)</f>
        <v>1458.4663169500668</v>
      </c>
      <c r="Q41" s="165">
        <f>SUM(Q36:Q39)</f>
        <v>2140.3537322844591</v>
      </c>
      <c r="R41" s="165">
        <f>SUM(R36:R39)</f>
        <v>1850.4230085370123</v>
      </c>
      <c r="U41" s="129"/>
      <c r="W41" s="128"/>
      <c r="X41" s="120" t="s">
        <v>195</v>
      </c>
      <c r="Y41" s="165">
        <f>SUM(Y36:Y39)</f>
        <v>1286.9449048396145</v>
      </c>
      <c r="Z41" s="165">
        <f>SUM(Z36:Z39)</f>
        <v>1550.2031371756257</v>
      </c>
      <c r="AA41" s="165">
        <f>SUM(AA36:AA39)</f>
        <v>2279.1679909821914</v>
      </c>
      <c r="AB41" s="165">
        <f>SUM(AB36:AB39)</f>
        <v>1970.3190564238796</v>
      </c>
      <c r="AE41" s="129"/>
      <c r="AG41" s="128"/>
      <c r="AH41" s="120" t="s">
        <v>195</v>
      </c>
      <c r="AI41" s="165">
        <f>SUM(AI36:AI39)</f>
        <v>1368.3068385233337</v>
      </c>
      <c r="AJ41" s="165">
        <f>SUM(AJ36:AJ39)</f>
        <v>1650.9220851816665</v>
      </c>
      <c r="AK41" s="165">
        <f>SUM(AK36:AK39)</f>
        <v>2427.0856873015223</v>
      </c>
      <c r="AL41" s="165">
        <f>SUM(AL36:AL39)</f>
        <v>2100.2718036663823</v>
      </c>
      <c r="AO41" s="129"/>
      <c r="AQ41" s="128"/>
      <c r="AR41" s="120" t="s">
        <v>195</v>
      </c>
      <c r="AS41" s="165">
        <f>SUM(AS36:AS39)</f>
        <v>1456.7918803539505</v>
      </c>
      <c r="AT41" s="165">
        <f>SUM(AT36:AT39)</f>
        <v>1758.362318645346</v>
      </c>
      <c r="AU41" s="165">
        <f>SUM(AU36:AU39)</f>
        <v>2586.7958038287265</v>
      </c>
      <c r="AV41" s="165">
        <f>SUM(AV36:AV39)</f>
        <v>2239.6016536616003</v>
      </c>
      <c r="AY41" s="129"/>
      <c r="BA41" s="128"/>
      <c r="BB41" s="120" t="s">
        <v>195</v>
      </c>
      <c r="BC41" s="165">
        <f>SUM(BC36:BC39)</f>
        <v>1552.1334962241067</v>
      </c>
      <c r="BD41" s="165">
        <f>SUM(BD36:BD39)</f>
        <v>1874.0519885468489</v>
      </c>
      <c r="BE41" s="165">
        <f>SUM(BE36:BE39)</f>
        <v>2758.5067814932868</v>
      </c>
      <c r="BF41" s="165">
        <f>SUM(BF36:BF39)</f>
        <v>2389.5173777791601</v>
      </c>
      <c r="BI41" s="129"/>
      <c r="BK41" s="128"/>
      <c r="BL41" s="120" t="s">
        <v>195</v>
      </c>
      <c r="BM41" s="165">
        <f>SUM(BM36:BM39)</f>
        <v>1654.8642286680338</v>
      </c>
      <c r="BN41" s="165">
        <f>SUM(BN36:BN39)</f>
        <v>1998.6285057608029</v>
      </c>
      <c r="BO41" s="165">
        <f>SUM(BO36:BO39)</f>
        <v>2943.1258860611906</v>
      </c>
      <c r="BP41" s="165">
        <f>SUM(BP36:BP39)</f>
        <v>2550.8262298759619</v>
      </c>
      <c r="BS41" s="129"/>
    </row>
    <row r="42" spans="3:71" x14ac:dyDescent="0.3">
      <c r="C42" s="128"/>
      <c r="D42" s="120" t="s">
        <v>194</v>
      </c>
      <c r="E42" s="120">
        <f>E40/E41</f>
        <v>1.1024904270277058</v>
      </c>
      <c r="F42" s="120">
        <f>F40/F41</f>
        <v>1.0841563134766816</v>
      </c>
      <c r="G42" s="120">
        <f>G40/G41</f>
        <v>0.8415387674391217</v>
      </c>
      <c r="H42" s="120">
        <f>H40/H41</f>
        <v>0.8798995658675014</v>
      </c>
      <c r="K42" s="129"/>
      <c r="M42" s="128"/>
      <c r="N42" s="120" t="s">
        <v>194</v>
      </c>
      <c r="O42" s="120">
        <f>O40/O41</f>
        <v>1.0975610758883692</v>
      </c>
      <c r="P42" s="120">
        <f>P40/P41</f>
        <v>1.1371231455604625</v>
      </c>
      <c r="Q42" s="120">
        <f>Q40/Q41</f>
        <v>0.89602527064856841</v>
      </c>
      <c r="R42" s="120">
        <f>R40/R41</f>
        <v>0.9483942610639271</v>
      </c>
      <c r="U42" s="129"/>
      <c r="W42" s="128"/>
      <c r="X42" s="120" t="s">
        <v>194</v>
      </c>
      <c r="Y42" s="120">
        <f>Y40/Y41</f>
        <v>1.0319108455753663</v>
      </c>
      <c r="Z42" s="120">
        <f>Z40/Z41</f>
        <v>1.0698312796901228</v>
      </c>
      <c r="AA42" s="120">
        <f>AA40/AA41</f>
        <v>0.84145224917246608</v>
      </c>
      <c r="AB42" s="120">
        <f>AB40/AB41</f>
        <v>0.89068344343293304</v>
      </c>
      <c r="AE42" s="129"/>
      <c r="AG42" s="128"/>
      <c r="AH42" s="120" t="s">
        <v>194</v>
      </c>
      <c r="AI42" s="120">
        <f>AI40/AI41</f>
        <v>1.0985834230381759</v>
      </c>
      <c r="AJ42" s="120">
        <f>AJ40/AJ41</f>
        <v>1.1398124097154732</v>
      </c>
      <c r="AK42" s="120">
        <f>AK40/AK41</f>
        <v>0.89492880824356169</v>
      </c>
      <c r="AL42" s="120">
        <f>AL40/AL41</f>
        <v>0.94729492581059527</v>
      </c>
      <c r="AO42" s="129"/>
      <c r="AQ42" s="128"/>
      <c r="AR42" s="120" t="s">
        <v>194</v>
      </c>
      <c r="AS42" s="120">
        <f>AS40/AS41</f>
        <v>1.0990512601008047</v>
      </c>
      <c r="AT42" s="120">
        <f>AT40/AT41</f>
        <v>1.1410682990460703</v>
      </c>
      <c r="AU42" s="120">
        <f>AU40/AU41</f>
        <v>0.89441030250328479</v>
      </c>
      <c r="AV42" s="120">
        <f>AV40/AV41</f>
        <v>0.94677300481327109</v>
      </c>
      <c r="AY42" s="129"/>
      <c r="BA42" s="128"/>
      <c r="BB42" s="120" t="s">
        <v>194</v>
      </c>
      <c r="BC42" s="120">
        <f>BC40/BC41</f>
        <v>1.0994917760854364</v>
      </c>
      <c r="BD42" s="120">
        <f>BD40/BD41</f>
        <v>1.1422664277591374</v>
      </c>
      <c r="BE42" s="120">
        <f>BE40/BE41</f>
        <v>0.89391074697628614</v>
      </c>
      <c r="BF42" s="120">
        <f>BF40/BF41</f>
        <v>0.94626895062953797</v>
      </c>
      <c r="BI42" s="129"/>
      <c r="BK42" s="128"/>
      <c r="BL42" s="120" t="s">
        <v>194</v>
      </c>
      <c r="BM42" s="120">
        <f>BM40/BM41</f>
        <v>1.1664754091359084</v>
      </c>
      <c r="BN42" s="120">
        <f>BN40/BN41</f>
        <v>1.2126101578261694</v>
      </c>
      <c r="BO42" s="120">
        <f>BO40/BO41</f>
        <v>0.9475021580245474</v>
      </c>
      <c r="BP42" s="120">
        <f>BP40/BP41</f>
        <v>1.0030234580187776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1175.4721218123336</v>
      </c>
      <c r="F47" s="139">
        <f t="shared" ref="F47:H47" si="63">F36*F$42</f>
        <v>0</v>
      </c>
      <c r="G47" s="139">
        <f t="shared" si="63"/>
        <v>436.87757259526984</v>
      </c>
      <c r="H47" s="139">
        <f t="shared" si="63"/>
        <v>408.8554747534896</v>
      </c>
      <c r="I47" s="120">
        <f>I36</f>
        <v>2050</v>
      </c>
      <c r="J47" s="165">
        <f>SUM(E47:H47)</f>
        <v>2021.2051691610932</v>
      </c>
      <c r="K47" s="129">
        <f>I47/J47</f>
        <v>1.0142463671072335</v>
      </c>
      <c r="L47" s="150"/>
      <c r="M47" s="128"/>
      <c r="N47" s="4" t="s">
        <v>11</v>
      </c>
      <c r="O47" s="139">
        <f>O36*O$42</f>
        <v>595.90502882392661</v>
      </c>
      <c r="P47" s="139">
        <f t="shared" ref="P47:R47" si="64">P36*P$42</f>
        <v>0</v>
      </c>
      <c r="Q47" s="139">
        <f t="shared" si="64"/>
        <v>850.32564647065931</v>
      </c>
      <c r="R47" s="139">
        <f t="shared" si="64"/>
        <v>658.95714937667549</v>
      </c>
      <c r="S47" s="120">
        <f>S36</f>
        <v>2186.7465511512801</v>
      </c>
      <c r="T47" s="165">
        <f>SUM(O47:R47)</f>
        <v>2105.1878246712613</v>
      </c>
      <c r="U47" s="129">
        <f>S47/T47</f>
        <v>1.0387417813860644</v>
      </c>
      <c r="W47" s="128"/>
      <c r="X47" s="4" t="s">
        <v>11</v>
      </c>
      <c r="Y47" s="139">
        <f>Y36*Y$42</f>
        <v>599.792051729018</v>
      </c>
      <c r="Z47" s="139">
        <f t="shared" ref="Z47:AB47" si="65">Z36*Z$42</f>
        <v>0</v>
      </c>
      <c r="AA47" s="139">
        <f t="shared" si="65"/>
        <v>851.05892845067456</v>
      </c>
      <c r="AB47" s="139">
        <f t="shared" si="65"/>
        <v>660.24578289077806</v>
      </c>
      <c r="AC47" s="120">
        <f>AC36</f>
        <v>2333.9408020800124</v>
      </c>
      <c r="AD47" s="165">
        <f>SUM(Y47:AB47)</f>
        <v>2111.0967630704708</v>
      </c>
      <c r="AE47" s="129">
        <f>AC47/AD47</f>
        <v>1.1055584201102311</v>
      </c>
      <c r="AG47" s="128"/>
      <c r="AH47" s="4" t="s">
        <v>11</v>
      </c>
      <c r="AI47" s="139">
        <f>AI36*AI$42</f>
        <v>683.49268459222048</v>
      </c>
      <c r="AJ47" s="139">
        <f t="shared" ref="AJ47:AL47" si="66">AJ36*AJ$42</f>
        <v>0</v>
      </c>
      <c r="AK47" s="139">
        <f t="shared" si="66"/>
        <v>964.97267671387829</v>
      </c>
      <c r="AL47" s="139">
        <f t="shared" si="66"/>
        <v>750.21808766695221</v>
      </c>
      <c r="AM47" s="120">
        <f>AM36</f>
        <v>2492.3840399622668</v>
      </c>
      <c r="AN47" s="165">
        <f>SUM(AI47:AL47)</f>
        <v>2398.6834489730509</v>
      </c>
      <c r="AO47" s="129">
        <f>AM47/AN47</f>
        <v>1.039063341613222</v>
      </c>
      <c r="BA47" s="128"/>
      <c r="BB47" s="4" t="s">
        <v>11</v>
      </c>
      <c r="BC47" s="139">
        <f>BC36*BC$42</f>
        <v>785.45269473240103</v>
      </c>
      <c r="BD47" s="139">
        <f t="shared" ref="BD47:BF47" si="67">BD36*BD$42</f>
        <v>0</v>
      </c>
      <c r="BE47" s="139">
        <f t="shared" si="67"/>
        <v>1097.4522958216105</v>
      </c>
      <c r="BF47" s="139">
        <f t="shared" si="67"/>
        <v>855.86206469156821</v>
      </c>
      <c r="BG47" s="120">
        <f>BG36</f>
        <v>2846.535435076155</v>
      </c>
      <c r="BH47" s="165">
        <f>SUM(BC47:BF47)</f>
        <v>2738.7670552455797</v>
      </c>
      <c r="BI47" s="129">
        <f>BG47/BH47</f>
        <v>1.0393492318465587</v>
      </c>
      <c r="BK47" s="128"/>
      <c r="BL47" s="4" t="s">
        <v>11</v>
      </c>
      <c r="BM47" s="139">
        <f>BM36*BM$42</f>
        <v>893.53708901990944</v>
      </c>
      <c r="BN47" s="139">
        <f t="shared" ref="BN47:BP47" si="68">BN36*BN$42</f>
        <v>0</v>
      </c>
      <c r="BO47" s="139">
        <f t="shared" si="68"/>
        <v>1242.1215693983754</v>
      </c>
      <c r="BP47" s="139">
        <f t="shared" si="68"/>
        <v>970.14014417091414</v>
      </c>
      <c r="BQ47" s="120">
        <f>BQ36</f>
        <v>3044.1735794193137</v>
      </c>
      <c r="BR47" s="165">
        <f>SUM(BM47:BP47)</f>
        <v>3105.7988025891991</v>
      </c>
      <c r="BS47" s="129">
        <f>BQ47/BR47</f>
        <v>0.98015801180729722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784.42072690251871</v>
      </c>
      <c r="G48" s="139">
        <f t="shared" si="69"/>
        <v>578.58586589929246</v>
      </c>
      <c r="H48" s="139">
        <f t="shared" si="69"/>
        <v>562.19928723827877</v>
      </c>
      <c r="I48" s="120">
        <f>I37</f>
        <v>2050</v>
      </c>
      <c r="J48" s="165">
        <f>SUM(E48:H48)</f>
        <v>1925.2058800400901</v>
      </c>
      <c r="K48" s="129">
        <f>I48/J48</f>
        <v>1.0648211815960749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394.54061573082328</v>
      </c>
      <c r="Q48" s="139">
        <f t="shared" si="70"/>
        <v>936.54802851035629</v>
      </c>
      <c r="R48" s="139">
        <f t="shared" si="70"/>
        <v>753.55395530304997</v>
      </c>
      <c r="S48" s="120">
        <f>S37</f>
        <v>2186.7465511512801</v>
      </c>
      <c r="T48" s="165">
        <f>SUM(O48:R48)</f>
        <v>2084.6425995442296</v>
      </c>
      <c r="U48" s="129">
        <f>S48/T48</f>
        <v>1.048979115954636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398.12738031347391</v>
      </c>
      <c r="AA48" s="139">
        <f t="shared" si="71"/>
        <v>937.41880263884843</v>
      </c>
      <c r="AB48" s="139">
        <f t="shared" si="71"/>
        <v>755.0784357642417</v>
      </c>
      <c r="AC48" s="120">
        <f>AC37</f>
        <v>2333.9408020800124</v>
      </c>
      <c r="AD48" s="165">
        <f>SUM(Y48:AB48)</f>
        <v>2090.6246187165643</v>
      </c>
      <c r="AE48" s="129">
        <f>AC48/AD48</f>
        <v>1.1163844437615109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455.8114676856793</v>
      </c>
      <c r="AK48" s="139">
        <f t="shared" si="72"/>
        <v>1062.4304560363278</v>
      </c>
      <c r="AL48" s="139">
        <f t="shared" si="72"/>
        <v>857.60129785174672</v>
      </c>
      <c r="AM48" s="120">
        <f>AM37</f>
        <v>2492.3840399622668</v>
      </c>
      <c r="AN48" s="165">
        <f>SUM(AI48:AL48)</f>
        <v>2375.8432215737539</v>
      </c>
      <c r="AO48" s="129">
        <f>AM48/AN48</f>
        <v>1.0490524026712993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527.27554416972146</v>
      </c>
      <c r="BE48" s="139">
        <f t="shared" si="73"/>
        <v>1207.945863250028</v>
      </c>
      <c r="BF48" s="139">
        <f t="shared" si="73"/>
        <v>978.08815624781948</v>
      </c>
      <c r="BG48" s="120">
        <f>BG37</f>
        <v>2846.535435076155</v>
      </c>
      <c r="BH48" s="165">
        <f>SUM(BC48:BF48)</f>
        <v>2713.3095636675689</v>
      </c>
      <c r="BI48" s="129">
        <f>BG48/BH48</f>
        <v>1.0491008741474028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601.67997568273881</v>
      </c>
      <c r="BO48" s="139">
        <f t="shared" si="74"/>
        <v>1367.0261245665836</v>
      </c>
      <c r="BP48" s="139">
        <f t="shared" si="74"/>
        <v>1108.5609861059345</v>
      </c>
      <c r="BQ48" s="120">
        <f>BQ37</f>
        <v>3044.1735794193137</v>
      </c>
      <c r="BR48" s="165">
        <f>SUM(BM48:BP48)</f>
        <v>3077.2670863552567</v>
      </c>
      <c r="BS48" s="129">
        <f>BQ48/BR48</f>
        <v>0.98924581259693667</v>
      </c>
    </row>
    <row r="49" spans="3:71" x14ac:dyDescent="0.3">
      <c r="C49" s="128"/>
      <c r="D49" s="4" t="s">
        <v>13</v>
      </c>
      <c r="E49" s="139">
        <f t="shared" ref="E49:H49" si="75">E38*E$42</f>
        <v>449.85926844932521</v>
      </c>
      <c r="F49" s="139">
        <f t="shared" si="75"/>
        <v>650.67578217759751</v>
      </c>
      <c r="G49" s="139">
        <f t="shared" si="75"/>
        <v>38.536561505437746</v>
      </c>
      <c r="H49" s="139">
        <f t="shared" si="75"/>
        <v>0</v>
      </c>
      <c r="I49" s="120">
        <f>I38</f>
        <v>1054</v>
      </c>
      <c r="J49" s="165">
        <f>SUM(E49:H49)</f>
        <v>1139.0716121323605</v>
      </c>
      <c r="K49" s="129">
        <f>I49/J49</f>
        <v>0.92531495717542722</v>
      </c>
      <c r="L49" s="150"/>
      <c r="M49" s="128"/>
      <c r="N49" s="4" t="s">
        <v>13</v>
      </c>
      <c r="O49" s="139">
        <f t="shared" ref="O49:R49" si="76">O38*O$42</f>
        <v>398.1131033039664</v>
      </c>
      <c r="P49" s="139">
        <f t="shared" si="76"/>
        <v>686.96668538391282</v>
      </c>
      <c r="Q49" s="139">
        <f t="shared" si="76"/>
        <v>130.93735727284059</v>
      </c>
      <c r="R49" s="139">
        <f t="shared" si="76"/>
        <v>0</v>
      </c>
      <c r="S49" s="120">
        <f>S38</f>
        <v>1112.9834646689119</v>
      </c>
      <c r="T49" s="165">
        <f>SUM(O49:R49)</f>
        <v>1216.01714596072</v>
      </c>
      <c r="U49" s="129">
        <f>S49/T49</f>
        <v>0.91526954892531076</v>
      </c>
      <c r="W49" s="128"/>
      <c r="X49" s="4" t="s">
        <v>13</v>
      </c>
      <c r="Y49" s="139">
        <f t="shared" ref="Y49:AB49" si="77">Y38*Y$42</f>
        <v>395.46000283616212</v>
      </c>
      <c r="Z49" s="139">
        <f t="shared" si="77"/>
        <v>684.08361724746078</v>
      </c>
      <c r="AA49" s="139">
        <f t="shared" si="77"/>
        <v>129.33330116433299</v>
      </c>
      <c r="AB49" s="139">
        <f t="shared" si="77"/>
        <v>0</v>
      </c>
      <c r="AC49" s="120">
        <f>AC38</f>
        <v>1176.364579366546</v>
      </c>
      <c r="AD49" s="165">
        <f>SUM(Y49:AB49)</f>
        <v>1208.876921247956</v>
      </c>
      <c r="AE49" s="129">
        <f>AC49/AD49</f>
        <v>0.97310533329741566</v>
      </c>
      <c r="AG49" s="128"/>
      <c r="AH49" s="4" t="s">
        <v>13</v>
      </c>
      <c r="AI49" s="139">
        <f t="shared" ref="AI49:AL49" si="78">AI38*AI$42</f>
        <v>444.56550549139553</v>
      </c>
      <c r="AJ49" s="139">
        <f t="shared" si="78"/>
        <v>772.96700541280063</v>
      </c>
      <c r="AK49" s="139">
        <f t="shared" si="78"/>
        <v>144.66576889155095</v>
      </c>
      <c r="AL49" s="139">
        <f t="shared" si="78"/>
        <v>0</v>
      </c>
      <c r="AM49" s="120">
        <f>AM38</f>
        <v>1244.4750082359867</v>
      </c>
      <c r="AN49" s="165">
        <f>SUM(AI49:AL49)</f>
        <v>1362.1982797957471</v>
      </c>
      <c r="AO49" s="129">
        <f>AM49/AN49</f>
        <v>0.91357846114927388</v>
      </c>
      <c r="BA49" s="128"/>
      <c r="BB49" s="4" t="s">
        <v>13</v>
      </c>
      <c r="BC49" s="139">
        <f t="shared" ref="BC49:BF49" si="79">BC38*BC$42</f>
        <v>498.25789544442335</v>
      </c>
      <c r="BD49" s="139">
        <f t="shared" si="79"/>
        <v>872.30683859302565</v>
      </c>
      <c r="BE49" s="139">
        <f t="shared" si="79"/>
        <v>160.46069851217661</v>
      </c>
      <c r="BF49" s="139">
        <f t="shared" si="79"/>
        <v>0</v>
      </c>
      <c r="BG49" s="120">
        <f>BG38</f>
        <v>1396.3384616119097</v>
      </c>
      <c r="BH49" s="165">
        <f>SUM(BC49:BF49)</f>
        <v>1531.0254325496255</v>
      </c>
      <c r="BI49" s="129">
        <f>BG49/BH49</f>
        <v>0.91202826022725114</v>
      </c>
      <c r="BK49" s="128"/>
      <c r="BL49" s="4" t="s">
        <v>13</v>
      </c>
      <c r="BM49" s="139">
        <f t="shared" ref="BM49:BP49" si="80">BM38*BM$42</f>
        <v>560.13475814230799</v>
      </c>
      <c r="BN49" s="139">
        <f t="shared" si="80"/>
        <v>983.7666573518369</v>
      </c>
      <c r="BO49" s="139">
        <f t="shared" si="80"/>
        <v>179.47043441592766</v>
      </c>
      <c r="BP49" s="139">
        <f t="shared" si="80"/>
        <v>0</v>
      </c>
      <c r="BQ49" s="120">
        <f>BQ38</f>
        <v>1480.8887406556896</v>
      </c>
      <c r="BR49" s="165">
        <f>SUM(BM49:BP49)</f>
        <v>1723.3718499100726</v>
      </c>
      <c r="BS49" s="129">
        <f>BQ49/BR49</f>
        <v>0.85929727860703076</v>
      </c>
    </row>
    <row r="50" spans="3:71" x14ac:dyDescent="0.3">
      <c r="C50" s="128"/>
      <c r="D50" s="4" t="s">
        <v>14</v>
      </c>
      <c r="E50" s="139">
        <f t="shared" ref="E50:H50" si="81">E39*E$42</f>
        <v>424.66860973834082</v>
      </c>
      <c r="F50" s="139">
        <f t="shared" si="81"/>
        <v>614.90349091988378</v>
      </c>
      <c r="G50" s="139">
        <f t="shared" si="81"/>
        <v>0</v>
      </c>
      <c r="H50" s="139">
        <f t="shared" si="81"/>
        <v>136.94523800823166</v>
      </c>
      <c r="I50" s="120">
        <f>I39</f>
        <v>1108</v>
      </c>
      <c r="J50" s="165">
        <f>SUM(E50:H50)</f>
        <v>1176.5173386664562</v>
      </c>
      <c r="K50" s="129">
        <f>I50/J50</f>
        <v>0.94176257636447724</v>
      </c>
      <c r="L50" s="150"/>
      <c r="M50" s="128"/>
      <c r="N50" s="4" t="s">
        <v>14</v>
      </c>
      <c r="O50" s="139">
        <f t="shared" ref="O50:R50" si="82">O39*O$42</f>
        <v>333.99427283406271</v>
      </c>
      <c r="P50" s="139">
        <f t="shared" si="82"/>
        <v>576.94850490950614</v>
      </c>
      <c r="Q50" s="139">
        <f t="shared" si="82"/>
        <v>0</v>
      </c>
      <c r="R50" s="139">
        <f t="shared" si="82"/>
        <v>342.41945715742327</v>
      </c>
      <c r="S50" s="120">
        <f>S39</f>
        <v>1172.7332381057306</v>
      </c>
      <c r="T50" s="165">
        <f>SUM(O50:R50)</f>
        <v>1253.362234900992</v>
      </c>
      <c r="U50" s="129">
        <f>S50/T50</f>
        <v>0.93566983705901219</v>
      </c>
      <c r="W50" s="128"/>
      <c r="X50" s="4" t="s">
        <v>14</v>
      </c>
      <c r="Y50" s="139">
        <f t="shared" ref="Y50:AB50" si="83">Y39*Y$42</f>
        <v>332.76035039677589</v>
      </c>
      <c r="Z50" s="139">
        <f t="shared" si="83"/>
        <v>576.244808463308</v>
      </c>
      <c r="AA50" s="139">
        <f t="shared" si="83"/>
        <v>0</v>
      </c>
      <c r="AB50" s="139">
        <f t="shared" si="83"/>
        <v>339.60634318212874</v>
      </c>
      <c r="AC50" s="120">
        <f>AC39</f>
        <v>1242.3889058947407</v>
      </c>
      <c r="AD50" s="165">
        <f>SUM(Y50:AB50)</f>
        <v>1248.6115020422126</v>
      </c>
      <c r="AE50" s="129">
        <f>AC50/AD50</f>
        <v>0.99501638729316977</v>
      </c>
      <c r="AG50" s="128"/>
      <c r="AH50" s="4" t="s">
        <v>14</v>
      </c>
      <c r="AI50" s="139">
        <f t="shared" ref="AI50:AL50" si="84">AI39*AI$42</f>
        <v>375.14102034789266</v>
      </c>
      <c r="AJ50" s="139">
        <f t="shared" si="84"/>
        <v>652.96300706492912</v>
      </c>
      <c r="AK50" s="139">
        <f t="shared" si="84"/>
        <v>0</v>
      </c>
      <c r="AL50" s="139">
        <f t="shared" si="84"/>
        <v>381.75743691753166</v>
      </c>
      <c r="AM50" s="120">
        <f>AM39</f>
        <v>1317.3433265123847</v>
      </c>
      <c r="AN50" s="165">
        <f>SUM(AI50:AL50)</f>
        <v>1409.8614643303536</v>
      </c>
      <c r="AO50" s="129">
        <f>AM50/AN50</f>
        <v>0.93437785189631206</v>
      </c>
      <c r="BA50" s="128"/>
      <c r="BB50" s="4" t="s">
        <v>14</v>
      </c>
      <c r="BC50" s="139">
        <f t="shared" ref="BC50:BF50" si="85">BC39*BC$42</f>
        <v>422.84742430831642</v>
      </c>
      <c r="BD50" s="139">
        <f t="shared" si="85"/>
        <v>741.08428762956987</v>
      </c>
      <c r="BE50" s="139">
        <f t="shared" si="85"/>
        <v>0</v>
      </c>
      <c r="BF50" s="139">
        <f t="shared" si="85"/>
        <v>427.17588064274338</v>
      </c>
      <c r="BG50" s="120">
        <f>BG39</f>
        <v>1484.8003122791824</v>
      </c>
      <c r="BH50" s="165">
        <f>SUM(BC50:BF50)</f>
        <v>1591.1075925806297</v>
      </c>
      <c r="BI50" s="129">
        <f>BG50/BH50</f>
        <v>0.93318661742476716</v>
      </c>
      <c r="BK50" s="128"/>
      <c r="BL50" s="4" t="s">
        <v>14</v>
      </c>
      <c r="BM50" s="139">
        <f t="shared" ref="BM50:BP50" si="86">BM39*BM$42</f>
        <v>476.68658103770673</v>
      </c>
      <c r="BN50" s="139">
        <f t="shared" si="86"/>
        <v>838.11059477191259</v>
      </c>
      <c r="BO50" s="139">
        <f t="shared" si="86"/>
        <v>0</v>
      </c>
      <c r="BP50" s="139">
        <f t="shared" si="86"/>
        <v>479.83741561833955</v>
      </c>
      <c r="BQ50" s="120">
        <f>BQ39</f>
        <v>1578.2089508716722</v>
      </c>
      <c r="BR50" s="165">
        <f>SUM(BM50:BP50)</f>
        <v>1794.6345914279589</v>
      </c>
      <c r="BS50" s="129">
        <f>BQ50/BR50</f>
        <v>0.87940406276016303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2049.9999999999995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1658.4558060242421</v>
      </c>
      <c r="Q52" s="165">
        <f>SUM(Q47:Q50)</f>
        <v>1917.811032253856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2140.666670392317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1.0000000000000002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1.0000000000000002</v>
      </c>
      <c r="Q53" s="120">
        <f>Q51/Q52</f>
        <v>1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1192.2183291839908</v>
      </c>
      <c r="F58" s="139">
        <f t="shared" ref="F58:H58" si="87">F47*$K47</f>
        <v>0</v>
      </c>
      <c r="G58" s="139">
        <f t="shared" si="87"/>
        <v>443.10149087537911</v>
      </c>
      <c r="H58" s="139">
        <f t="shared" si="87"/>
        <v>414.68017994063007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618.99145117747958</v>
      </c>
      <c r="P58" s="139">
        <f t="shared" ref="P58:R58" si="88">P47*$U47</f>
        <v>0</v>
      </c>
      <c r="Q58" s="139">
        <f t="shared" si="88"/>
        <v>883.26877677318953</v>
      </c>
      <c r="R58" s="139">
        <f t="shared" si="88"/>
        <v>684.48632320061085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710.19219282058464</v>
      </c>
      <c r="AJ58" s="139">
        <f t="shared" ref="AJ58:AL58" si="89">AJ47*$AO47</f>
        <v>0</v>
      </c>
      <c r="AK58" s="139">
        <f t="shared" si="89"/>
        <v>1002.6677340317777</v>
      </c>
      <c r="AL58" s="139">
        <f t="shared" si="89"/>
        <v>779.52411310990453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816.35965492193054</v>
      </c>
      <c r="BD58" s="139">
        <f t="shared" ref="BD58:BF58" si="90">BD47*$BI47</f>
        <v>0</v>
      </c>
      <c r="BE58" s="139">
        <f t="shared" si="90"/>
        <v>1140.6362006504332</v>
      </c>
      <c r="BF58" s="139">
        <f t="shared" si="90"/>
        <v>889.53957950379117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875.80753664983445</v>
      </c>
      <c r="BN58" s="139">
        <f t="shared" ref="BN58:BP58" si="91">BN47*$BS47</f>
        <v>0</v>
      </c>
      <c r="BO58" s="139">
        <f t="shared" si="91"/>
        <v>1217.4754078844715</v>
      </c>
      <c r="BP58" s="139">
        <f t="shared" si="91"/>
        <v>950.8906348850079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835.26780528879192</v>
      </c>
      <c r="G59" s="139">
        <f t="shared" si="92"/>
        <v>616.09048538167269</v>
      </c>
      <c r="H59" s="139">
        <f t="shared" si="92"/>
        <v>598.64170932953505</v>
      </c>
      <c r="I59" s="120">
        <f>I48</f>
        <v>2050</v>
      </c>
      <c r="J59" s="165">
        <f>SUM(E59:H59)</f>
        <v>2049.9999999999995</v>
      </c>
      <c r="K59" s="129">
        <f>I59/J59</f>
        <v>1.0000000000000002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413.86486629751676</v>
      </c>
      <c r="Q59" s="139">
        <f t="shared" si="93"/>
        <v>982.41932299585073</v>
      </c>
      <c r="R59" s="139">
        <f t="shared" si="93"/>
        <v>790.4623618579127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478.17011534079319</v>
      </c>
      <c r="AK59" s="139">
        <f t="shared" si="94"/>
        <v>1114.5452225760739</v>
      </c>
      <c r="AL59" s="139">
        <f t="shared" si="94"/>
        <v>899.66870204539953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553.16523430500229</v>
      </c>
      <c r="BE59" s="139">
        <f t="shared" si="95"/>
        <v>1267.2570610583434</v>
      </c>
      <c r="BF59" s="139">
        <f t="shared" si="95"/>
        <v>1026.113139712809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595.20939646757608</v>
      </c>
      <c r="BO59" s="139">
        <f t="shared" si="96"/>
        <v>1352.3248694381111</v>
      </c>
      <c r="BP59" s="139">
        <f t="shared" si="96"/>
        <v>1096.6393135136266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416.26150972015637</v>
      </c>
      <c r="F60" s="139">
        <f t="shared" si="97"/>
        <v>602.08003352075127</v>
      </c>
      <c r="G60" s="139">
        <f t="shared" si="97"/>
        <v>35.658456759092346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364.38080048227698</v>
      </c>
      <c r="P60" s="139">
        <f t="shared" si="98"/>
        <v>628.75968825804978</v>
      </c>
      <c r="Q60" s="139">
        <f t="shared" si="98"/>
        <v>119.84297592858506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406.14547038687817</v>
      </c>
      <c r="AJ60" s="139">
        <f t="shared" si="99"/>
        <v>706.16600732418885</v>
      </c>
      <c r="AK60" s="139">
        <f t="shared" si="99"/>
        <v>132.16353052491962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454.42528152666904</v>
      </c>
      <c r="BD60" s="139">
        <f t="shared" si="100"/>
        <v>795.56848838633073</v>
      </c>
      <c r="BE60" s="139">
        <f t="shared" si="100"/>
        <v>146.34469169890988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481.32227332489259</v>
      </c>
      <c r="BN60" s="139">
        <f t="shared" si="101"/>
        <v>845.34801144676874</v>
      </c>
      <c r="BO60" s="139">
        <f t="shared" si="101"/>
        <v>154.21845588402823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399.93700400830056</v>
      </c>
      <c r="F61" s="139">
        <f t="shared" si="102"/>
        <v>579.09309582422065</v>
      </c>
      <c r="G61" s="139">
        <f t="shared" si="102"/>
        <v>0</v>
      </c>
      <c r="H61" s="139">
        <f t="shared" si="102"/>
        <v>128.96990016747878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312.50836684129069</v>
      </c>
      <c r="P61" s="139">
        <f t="shared" si="103"/>
        <v>539.83331358011833</v>
      </c>
      <c r="Q61" s="139">
        <f t="shared" si="103"/>
        <v>0</v>
      </c>
      <c r="R61" s="139">
        <f t="shared" si="103"/>
        <v>320.39155768432164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350.52346075085467</v>
      </c>
      <c r="AJ61" s="139">
        <f t="shared" si="104"/>
        <v>610.11417190908492</v>
      </c>
      <c r="AK61" s="139">
        <f t="shared" si="104"/>
        <v>0</v>
      </c>
      <c r="AL61" s="139">
        <f t="shared" si="104"/>
        <v>356.70569385244511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394.59555757705306</v>
      </c>
      <c r="BD61" s="139">
        <f t="shared" si="105"/>
        <v>691.56993959968156</v>
      </c>
      <c r="BE61" s="139">
        <f t="shared" si="105"/>
        <v>0</v>
      </c>
      <c r="BF61" s="139">
        <f t="shared" si="105"/>
        <v>398.63481510244776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419.20011602781096</v>
      </c>
      <c r="BN61" s="139">
        <f t="shared" si="106"/>
        <v>737.03786208475663</v>
      </c>
      <c r="BO61" s="139">
        <f t="shared" si="106"/>
        <v>0</v>
      </c>
      <c r="BP61" s="139">
        <f t="shared" si="106"/>
        <v>421.97097275910471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2008.4168429124477</v>
      </c>
      <c r="F63" s="165">
        <f>SUM(F58:F61)</f>
        <v>2016.4409346337638</v>
      </c>
      <c r="G63" s="165">
        <f>SUM(G58:G61)</f>
        <v>1094.8504330161443</v>
      </c>
      <c r="H63" s="165">
        <f>SUM(H58:H61)</f>
        <v>1142.291789437644</v>
      </c>
      <c r="K63" s="129"/>
      <c r="M63" s="128"/>
      <c r="N63" s="120" t="s">
        <v>195</v>
      </c>
      <c r="O63" s="165">
        <f>SUM(O58:O61)</f>
        <v>1295.8806185010471</v>
      </c>
      <c r="P63" s="165">
        <f>SUM(P58:P61)</f>
        <v>1582.457868135685</v>
      </c>
      <c r="Q63" s="165">
        <f>SUM(Q58:Q61)</f>
        <v>1985.5310756976253</v>
      </c>
      <c r="R63" s="165">
        <f>SUM(R58:R61)</f>
        <v>1795.3402427428452</v>
      </c>
      <c r="U63" s="129"/>
      <c r="AG63" s="128"/>
      <c r="AH63" s="120" t="s">
        <v>195</v>
      </c>
      <c r="AI63" s="165">
        <f>SUM(AI58:AI61)</f>
        <v>1466.8611239583174</v>
      </c>
      <c r="AJ63" s="165">
        <f>SUM(AJ58:AJ61)</f>
        <v>1794.4502945740669</v>
      </c>
      <c r="AK63" s="165">
        <f>SUM(AK58:AK61)</f>
        <v>2249.3764871327712</v>
      </c>
      <c r="AL63" s="165">
        <f>SUM(AL58:AL61)</f>
        <v>2035.8985090077492</v>
      </c>
      <c r="AO63" s="129"/>
      <c r="BA63" s="128"/>
      <c r="BB63" s="120" t="s">
        <v>195</v>
      </c>
      <c r="BC63" s="165">
        <f>SUM(BC58:BC61)</f>
        <v>1665.3804940256528</v>
      </c>
      <c r="BD63" s="165">
        <f>SUM(BD58:BD61)</f>
        <v>2040.3036622910145</v>
      </c>
      <c r="BE63" s="165">
        <f>SUM(BE58:BE61)</f>
        <v>2554.2379534076867</v>
      </c>
      <c r="BF63" s="165">
        <f>SUM(BF58:BF61)</f>
        <v>2314.2875343190481</v>
      </c>
      <c r="BI63" s="129"/>
      <c r="BK63" s="128"/>
      <c r="BL63" s="120" t="s">
        <v>195</v>
      </c>
      <c r="BM63" s="165">
        <f>SUM(BM58:BM61)</f>
        <v>1776.3299260025381</v>
      </c>
      <c r="BN63" s="165">
        <f>SUM(BN58:BN61)</f>
        <v>2177.5952699991012</v>
      </c>
      <c r="BO63" s="165">
        <f>SUM(BO58:BO61)</f>
        <v>2724.0187332066107</v>
      </c>
      <c r="BP63" s="165">
        <f>SUM(BP58:BP61)</f>
        <v>2469.5009211577394</v>
      </c>
      <c r="BS63" s="129"/>
    </row>
    <row r="64" spans="3:71" x14ac:dyDescent="0.3">
      <c r="C64" s="128"/>
      <c r="D64" s="120" t="s">
        <v>194</v>
      </c>
      <c r="E64" s="120">
        <f>E62/E63</f>
        <v>1.0207044455110483</v>
      </c>
      <c r="F64" s="120">
        <f>F62/F63</f>
        <v>1.0166427217330476</v>
      </c>
      <c r="G64" s="120">
        <f>G62/G63</f>
        <v>0.96268857207864678</v>
      </c>
      <c r="H64" s="120">
        <f>H62/H63</f>
        <v>0.96997983373886809</v>
      </c>
      <c r="K64" s="129"/>
      <c r="M64" s="128"/>
      <c r="N64" s="120" t="s">
        <v>194</v>
      </c>
      <c r="O64" s="120">
        <f>O62/O63</f>
        <v>1.0247953291392504</v>
      </c>
      <c r="P64" s="120">
        <f>P62/P63</f>
        <v>1.0480252519949182</v>
      </c>
      <c r="Q64" s="120">
        <f>Q62/Q63</f>
        <v>0.96589323417163053</v>
      </c>
      <c r="R64" s="120">
        <f>R62/R63</f>
        <v>0.97749190936423258</v>
      </c>
      <c r="U64" s="129"/>
      <c r="AG64" s="128"/>
      <c r="AH64" s="120" t="s">
        <v>194</v>
      </c>
      <c r="AI64" s="120">
        <f>AI62/AI63</f>
        <v>1.0247726835756155</v>
      </c>
      <c r="AJ64" s="120">
        <f>AJ62/AJ63</f>
        <v>1.0486450841537862</v>
      </c>
      <c r="AK64" s="120">
        <f>AK62/AK63</f>
        <v>0.96563154903892667</v>
      </c>
      <c r="AL64" s="120">
        <f>AL62/AL63</f>
        <v>0.97724754629635513</v>
      </c>
      <c r="AO64" s="129"/>
      <c r="BA64" s="128"/>
      <c r="BB64" s="120" t="s">
        <v>194</v>
      </c>
      <c r="BC64" s="120">
        <f>BC62/BC63</f>
        <v>1.0247255931045234</v>
      </c>
      <c r="BD64" s="120">
        <f>BD62/BD63</f>
        <v>1.0491902308250562</v>
      </c>
      <c r="BE64" s="120">
        <f>BE62/BE63</f>
        <v>0.96539903586274622</v>
      </c>
      <c r="BF64" s="120">
        <f>BF62/BF63</f>
        <v>0.9770290286109331</v>
      </c>
      <c r="BI64" s="129"/>
      <c r="BK64" s="128"/>
      <c r="BL64" s="120" t="s">
        <v>194</v>
      </c>
      <c r="BM64" s="120">
        <f>BM62/BM63</f>
        <v>1.0867116518967919</v>
      </c>
      <c r="BN64" s="120">
        <f>BN62/BN63</f>
        <v>1.1129511811473987</v>
      </c>
      <c r="BO64" s="120">
        <f>BO62/BO63</f>
        <v>1.0237147396920547</v>
      </c>
      <c r="BP64" s="120">
        <f>BP62/BP63</f>
        <v>1.036054906468999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1216.9025486178539</v>
      </c>
      <c r="F69" s="139">
        <f t="shared" ref="F69:H69" si="107">F58*F$64</f>
        <v>0</v>
      </c>
      <c r="G69" s="139">
        <f t="shared" si="107"/>
        <v>426.56874153673823</v>
      </c>
      <c r="H69" s="139">
        <f t="shared" si="107"/>
        <v>402.23141199361623</v>
      </c>
      <c r="I69" s="120">
        <f>I58</f>
        <v>2050</v>
      </c>
      <c r="J69" s="165">
        <f>SUM(E69:H69)</f>
        <v>2045.7027021482086</v>
      </c>
      <c r="K69" s="129">
        <f>I69/J69</f>
        <v>1.0021006463193693</v>
      </c>
      <c r="M69" s="128"/>
      <c r="N69" s="4" t="s">
        <v>11</v>
      </c>
      <c r="O69" s="139">
        <f>O58*O$64</f>
        <v>634.33954794380747</v>
      </c>
      <c r="P69" s="139">
        <f t="shared" ref="P69:R69" si="108">P58*P$64</f>
        <v>0</v>
      </c>
      <c r="Q69" s="139">
        <f t="shared" si="108"/>
        <v>853.14333544027602</v>
      </c>
      <c r="R69" s="139">
        <f t="shared" si="108"/>
        <v>669.07984299906832</v>
      </c>
      <c r="S69" s="120">
        <f>S58</f>
        <v>2186.7465511512801</v>
      </c>
      <c r="T69" s="165">
        <f>SUM(O69:R69)</f>
        <v>2156.5627263831516</v>
      </c>
      <c r="U69" s="129">
        <f>S69/T69</f>
        <v>1.013996265630887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849.16893494478666</v>
      </c>
      <c r="G70" s="139">
        <f t="shared" si="109"/>
        <v>593.10326964332285</v>
      </c>
      <c r="H70" s="139">
        <f t="shared" si="109"/>
        <v>580.67038568461419</v>
      </c>
      <c r="I70" s="120">
        <f>I59</f>
        <v>2050</v>
      </c>
      <c r="J70" s="165">
        <f>SUM(E70:H70)</f>
        <v>2022.9425902727239</v>
      </c>
      <c r="K70" s="129">
        <f>I70/J70</f>
        <v>1.0133752731577164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433.74083079329813</v>
      </c>
      <c r="Q70" s="139">
        <f t="shared" si="110"/>
        <v>948.91217720116595</v>
      </c>
      <c r="R70" s="139">
        <f t="shared" si="110"/>
        <v>772.670563373052</v>
      </c>
      <c r="S70" s="120">
        <f>S59</f>
        <v>2186.7465511512801</v>
      </c>
      <c r="T70" s="165">
        <f>SUM(O70:R70)</f>
        <v>2155.3235713675163</v>
      </c>
      <c r="U70" s="129">
        <f>S70/T70</f>
        <v>1.0145792400738356</v>
      </c>
    </row>
    <row r="71" spans="3:21" x14ac:dyDescent="0.3">
      <c r="C71" s="128"/>
      <c r="D71" s="4" t="s">
        <v>13</v>
      </c>
      <c r="E71" s="139">
        <f t="shared" ref="E71:H71" si="111">E60*E$64</f>
        <v>424.87997346650405</v>
      </c>
      <c r="F71" s="139">
        <f t="shared" si="111"/>
        <v>612.10028397966107</v>
      </c>
      <c r="G71" s="139">
        <f t="shared" si="111"/>
        <v>34.327988819938781</v>
      </c>
      <c r="H71" s="139">
        <f t="shared" si="111"/>
        <v>0</v>
      </c>
      <c r="I71" s="120">
        <f>I60</f>
        <v>1054</v>
      </c>
      <c r="J71" s="165">
        <f>SUM(E71:H71)</f>
        <v>1071.3082462661039</v>
      </c>
      <c r="K71" s="129">
        <f>I71/J71</f>
        <v>0.98384382242325741</v>
      </c>
      <c r="M71" s="128"/>
      <c r="N71" s="4" t="s">
        <v>13</v>
      </c>
      <c r="O71" s="139">
        <f t="shared" ref="O71:R71" si="112">O60*O$64</f>
        <v>373.41574236225858</v>
      </c>
      <c r="P71" s="139">
        <f t="shared" si="112"/>
        <v>658.95603073088887</v>
      </c>
      <c r="Q71" s="139">
        <f t="shared" si="112"/>
        <v>115.75551961241389</v>
      </c>
      <c r="R71" s="139">
        <f t="shared" si="112"/>
        <v>0</v>
      </c>
      <c r="S71" s="120">
        <f>S60</f>
        <v>1112.9834646689119</v>
      </c>
      <c r="T71" s="165">
        <f>SUM(O71:R71)</f>
        <v>1148.1272927055616</v>
      </c>
      <c r="U71" s="129">
        <f>S71/T71</f>
        <v>0.96939030344463528</v>
      </c>
    </row>
    <row r="72" spans="3:21" x14ac:dyDescent="0.3">
      <c r="C72" s="128"/>
      <c r="D72" s="4" t="s">
        <v>14</v>
      </c>
      <c r="E72" s="139">
        <f t="shared" ref="E72:H72" si="113">E61*E$64</f>
        <v>408.21747791564235</v>
      </c>
      <c r="F72" s="139">
        <f t="shared" si="113"/>
        <v>588.73078107555227</v>
      </c>
      <c r="G72" s="139">
        <f t="shared" si="113"/>
        <v>0</v>
      </c>
      <c r="H72" s="139">
        <f t="shared" si="113"/>
        <v>125.09820232176949</v>
      </c>
      <c r="I72" s="120">
        <f>I61</f>
        <v>1108</v>
      </c>
      <c r="J72" s="165">
        <f>SUM(E72:H72)</f>
        <v>1122.0464613129641</v>
      </c>
      <c r="K72" s="129">
        <f>I72/J72</f>
        <v>0.98748139065780971</v>
      </c>
      <c r="M72" s="128"/>
      <c r="N72" s="4" t="s">
        <v>14</v>
      </c>
      <c r="O72" s="139">
        <f t="shared" ref="O72:R72" si="114">O61*O$64</f>
        <v>320.25711465589012</v>
      </c>
      <c r="P72" s="139">
        <f t="shared" si="114"/>
        <v>565.75894450005524</v>
      </c>
      <c r="Q72" s="139">
        <f t="shared" si="114"/>
        <v>0</v>
      </c>
      <c r="R72" s="139">
        <f t="shared" si="114"/>
        <v>313.18015546502824</v>
      </c>
      <c r="S72" s="120">
        <f>S61</f>
        <v>1172.7332381057306</v>
      </c>
      <c r="T72" s="165">
        <f>SUM(O72:R72)</f>
        <v>1199.1962146209737</v>
      </c>
      <c r="U72" s="129">
        <f>S72/T72</f>
        <v>0.97793273845214135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1053.9999999999998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1658.4558060242421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1.0000000000000002</v>
      </c>
      <c r="H75" s="120">
        <f>H73/H74</f>
        <v>1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1.0000000000000002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1219.4588304776391</v>
      </c>
      <c r="F80" s="139">
        <f t="shared" ref="F80:H80" si="115">F69*$K69</f>
        <v>0</v>
      </c>
      <c r="G80" s="139">
        <f t="shared" si="115"/>
        <v>427.46481159360542</v>
      </c>
      <c r="H80" s="139">
        <f t="shared" si="115"/>
        <v>403.07635792875539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643.21793275700577</v>
      </c>
      <c r="P80" s="139">
        <f t="shared" ref="P80:R80" si="116">P69*$U69</f>
        <v>0</v>
      </c>
      <c r="Q80" s="139">
        <f t="shared" si="116"/>
        <v>865.084156184319</v>
      </c>
      <c r="R80" s="139">
        <f t="shared" si="116"/>
        <v>678.44446220995542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860.52680140672021</v>
      </c>
      <c r="G81" s="139">
        <f t="shared" si="117"/>
        <v>601.03618788553695</v>
      </c>
      <c r="H81" s="139">
        <f t="shared" si="117"/>
        <v>588.43701070774239</v>
      </c>
      <c r="I81" s="120">
        <f>I70</f>
        <v>2050</v>
      </c>
      <c r="J81" s="165">
        <f>SUM(E81:H81)</f>
        <v>2049.9999999999995</v>
      </c>
      <c r="K81" s="129">
        <f>I81/J81</f>
        <v>1.0000000000000002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440.0644424952585</v>
      </c>
      <c r="Q81" s="139">
        <f t="shared" si="118"/>
        <v>962.74659564156775</v>
      </c>
      <c r="R81" s="139">
        <f t="shared" si="118"/>
        <v>783.93551301445348</v>
      </c>
      <c r="S81" s="120">
        <f>S70</f>
        <v>2186.7465511512801</v>
      </c>
      <c r="T81" s="165">
        <f>SUM(O81:R81)</f>
        <v>2186.7465511512796</v>
      </c>
      <c r="U81" s="129">
        <f>S81/T81</f>
        <v>1.0000000000000002</v>
      </c>
    </row>
    <row r="82" spans="3:21" x14ac:dyDescent="0.3">
      <c r="C82" s="128"/>
      <c r="D82" s="4" t="s">
        <v>13</v>
      </c>
      <c r="E82" s="139">
        <f t="shared" ref="E82:H82" si="119">E71*$K71</f>
        <v>418.01553716637756</v>
      </c>
      <c r="F82" s="139">
        <f t="shared" si="119"/>
        <v>602.21108309691112</v>
      </c>
      <c r="G82" s="139">
        <f t="shared" si="119"/>
        <v>33.773379736711419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361.9855997995536</v>
      </c>
      <c r="P82" s="139">
        <f t="shared" si="120"/>
        <v>638.78558658688883</v>
      </c>
      <c r="Q82" s="139">
        <f t="shared" si="120"/>
        <v>112.21227828246933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403.10716278296223</v>
      </c>
      <c r="F83" s="139">
        <f t="shared" si="121"/>
        <v>581.36069041954488</v>
      </c>
      <c r="G83" s="139">
        <f t="shared" si="121"/>
        <v>0</v>
      </c>
      <c r="H83" s="139">
        <f t="shared" si="121"/>
        <v>123.53214679749297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313.18991714421605</v>
      </c>
      <c r="P83" s="139">
        <f t="shared" si="122"/>
        <v>553.27419389873205</v>
      </c>
      <c r="Q83" s="139">
        <f t="shared" si="122"/>
        <v>0</v>
      </c>
      <c r="R83" s="139">
        <f t="shared" si="122"/>
        <v>306.26912706278245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2040.5815304269788</v>
      </c>
      <c r="F85" s="165">
        <f>SUM(F80:F83)</f>
        <v>2044.0985749231763</v>
      </c>
      <c r="G85" s="165">
        <f>SUM(G80:G83)</f>
        <v>1062.2743792158537</v>
      </c>
      <c r="H85" s="165">
        <f>SUM(H80:H83)</f>
        <v>1115.0455154339907</v>
      </c>
      <c r="K85" s="129"/>
      <c r="M85" s="128"/>
      <c r="N85" s="120" t="s">
        <v>195</v>
      </c>
      <c r="O85" s="165">
        <f>SUM(O80:O83)</f>
        <v>1318.3934497007754</v>
      </c>
      <c r="P85" s="165">
        <f>SUM(P80:P83)</f>
        <v>1632.1242229808795</v>
      </c>
      <c r="Q85" s="165">
        <f>SUM(Q80:Q83)</f>
        <v>1940.0430301083559</v>
      </c>
      <c r="R85" s="165">
        <f>SUM(R80:R83)</f>
        <v>1768.6491022871915</v>
      </c>
      <c r="U85" s="129"/>
    </row>
    <row r="86" spans="3:21" x14ac:dyDescent="0.3">
      <c r="C86" s="128"/>
      <c r="D86" s="120" t="s">
        <v>194</v>
      </c>
      <c r="E86" s="120">
        <f>E84/E85</f>
        <v>1.0046155811138064</v>
      </c>
      <c r="F86" s="120">
        <f>F84/F85</f>
        <v>1.0028870550320919</v>
      </c>
      <c r="G86" s="120">
        <f>G84/G85</f>
        <v>0.99221069492237801</v>
      </c>
      <c r="H86" s="120">
        <f>H84/H85</f>
        <v>0.99368141000840804</v>
      </c>
      <c r="K86" s="129"/>
      <c r="M86" s="128"/>
      <c r="N86" s="120" t="s">
        <v>194</v>
      </c>
      <c r="O86" s="120">
        <f>O84/O85</f>
        <v>1.0072959671207133</v>
      </c>
      <c r="P86" s="120">
        <f>P84/P85</f>
        <v>1.0161333204131187</v>
      </c>
      <c r="Q86" s="120">
        <f>Q84/Q85</f>
        <v>0.98854046146942509</v>
      </c>
      <c r="R86" s="120">
        <f>R84/R85</f>
        <v>0.99224349226067388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1225.0873416246561</v>
      </c>
      <c r="F91" s="139">
        <f t="shared" ref="F91:H91" si="123">F80*F$86</f>
        <v>0</v>
      </c>
      <c r="G91" s="139">
        <f t="shared" si="123"/>
        <v>424.13515776615463</v>
      </c>
      <c r="H91" s="139">
        <f t="shared" si="123"/>
        <v>400.52948368769944</v>
      </c>
      <c r="I91" s="120">
        <f>I80</f>
        <v>2050</v>
      </c>
      <c r="J91" s="165">
        <f>SUM(E91:H91)</f>
        <v>2049.7519830785104</v>
      </c>
      <c r="K91" s="129">
        <f>I91/J91</f>
        <v>1.0001209985030077</v>
      </c>
      <c r="M91" s="128"/>
      <c r="N91" s="4" t="s">
        <v>11</v>
      </c>
      <c r="O91" s="139">
        <f>O80*O$86</f>
        <v>647.91082964585405</v>
      </c>
      <c r="P91" s="139">
        <f t="shared" ref="P91:R91" si="124">P80*P$86</f>
        <v>0</v>
      </c>
      <c r="Q91" s="139">
        <f t="shared" si="124"/>
        <v>855.17069096433488</v>
      </c>
      <c r="R91" s="139">
        <f t="shared" si="124"/>
        <v>673.1821024881209</v>
      </c>
      <c r="S91" s="120">
        <f>S80</f>
        <v>2186.7465511512801</v>
      </c>
      <c r="T91" s="165">
        <f>SUM(O91:R91)</f>
        <v>2176.2636230983098</v>
      </c>
      <c r="U91" s="129">
        <f>S91/T91</f>
        <v>1.0048169385095203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863.01118963897136</v>
      </c>
      <c r="G92" s="139">
        <f t="shared" si="125"/>
        <v>596.35453365540559</v>
      </c>
      <c r="H92" s="139">
        <f t="shared" si="125"/>
        <v>584.71891850120221</v>
      </c>
      <c r="I92" s="120">
        <f>I81</f>
        <v>2050</v>
      </c>
      <c r="J92" s="165">
        <f>SUM(E92:H92)</f>
        <v>2044.084641795579</v>
      </c>
      <c r="K92" s="129">
        <f>I92/J92</f>
        <v>1.0028938910275382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447.16414314845491</v>
      </c>
      <c r="Q92" s="139">
        <f t="shared" si="126"/>
        <v>951.71396393363341</v>
      </c>
      <c r="R92" s="139">
        <f t="shared" si="126"/>
        <v>777.85491114062427</v>
      </c>
      <c r="S92" s="120">
        <f>S81</f>
        <v>2186.7465511512801</v>
      </c>
      <c r="T92" s="165">
        <f>SUM(O92:R92)</f>
        <v>2176.7330182227124</v>
      </c>
      <c r="U92" s="129">
        <f>S92/T92</f>
        <v>1.0046002577462365</v>
      </c>
    </row>
    <row r="93" spans="3:21" x14ac:dyDescent="0.3">
      <c r="C93" s="128"/>
      <c r="D93" s="4" t="s">
        <v>13</v>
      </c>
      <c r="E93" s="139">
        <f t="shared" ref="E93:H93" si="127">E82*E$86</f>
        <v>419.94492178500036</v>
      </c>
      <c r="F93" s="139">
        <f t="shared" si="127"/>
        <v>603.9496996347475</v>
      </c>
      <c r="G93" s="139">
        <f t="shared" si="127"/>
        <v>33.510308578439798</v>
      </c>
      <c r="H93" s="139">
        <f t="shared" si="127"/>
        <v>0</v>
      </c>
      <c r="I93" s="120">
        <f>I82</f>
        <v>1054</v>
      </c>
      <c r="J93" s="165">
        <f>SUM(E93:H93)</f>
        <v>1057.4049299981878</v>
      </c>
      <c r="K93" s="129">
        <f>I93/J93</f>
        <v>0.99677991855192727</v>
      </c>
      <c r="M93" s="128"/>
      <c r="N93" s="4" t="s">
        <v>13</v>
      </c>
      <c r="O93" s="139">
        <f t="shared" ref="O93:R93" si="128">O82*O$86</f>
        <v>364.62663483386285</v>
      </c>
      <c r="P93" s="139">
        <f t="shared" si="128"/>
        <v>649.09131913057706</v>
      </c>
      <c r="Q93" s="139">
        <f t="shared" si="128"/>
        <v>110.92637735588778</v>
      </c>
      <c r="R93" s="139">
        <f t="shared" si="128"/>
        <v>0</v>
      </c>
      <c r="S93" s="120">
        <f>S82</f>
        <v>1112.9834646689119</v>
      </c>
      <c r="T93" s="165">
        <f>SUM(O93:R93)</f>
        <v>1124.6443313203276</v>
      </c>
      <c r="U93" s="129">
        <f>S93/T93</f>
        <v>0.98963150720039117</v>
      </c>
    </row>
    <row r="94" spans="3:21" x14ac:dyDescent="0.3">
      <c r="C94" s="128"/>
      <c r="D94" s="4" t="s">
        <v>14</v>
      </c>
      <c r="E94" s="139">
        <f t="shared" ref="E94:H94" si="129">E83*E$86</f>
        <v>404.96773659034335</v>
      </c>
      <c r="F94" s="139">
        <f t="shared" si="129"/>
        <v>583.03911072628102</v>
      </c>
      <c r="G94" s="139">
        <f t="shared" si="129"/>
        <v>0</v>
      </c>
      <c r="H94" s="139">
        <f t="shared" si="129"/>
        <v>122.75159781109846</v>
      </c>
      <c r="I94" s="120">
        <f>I83</f>
        <v>1108</v>
      </c>
      <c r="J94" s="165">
        <f>SUM(E94:H94)</f>
        <v>1110.7584451277228</v>
      </c>
      <c r="K94" s="129">
        <f>I94/J94</f>
        <v>0.99751661115895851</v>
      </c>
      <c r="M94" s="128"/>
      <c r="N94" s="4" t="s">
        <v>14</v>
      </c>
      <c r="O94" s="139">
        <f t="shared" ref="O94:R94" si="130">O83*O$86</f>
        <v>315.47494048223916</v>
      </c>
      <c r="P94" s="139">
        <f t="shared" si="130"/>
        <v>562.20034374521026</v>
      </c>
      <c r="Q94" s="139">
        <f t="shared" si="130"/>
        <v>0</v>
      </c>
      <c r="R94" s="139">
        <f t="shared" si="130"/>
        <v>303.89354820840333</v>
      </c>
      <c r="S94" s="120">
        <f>S83</f>
        <v>1172.7332381057306</v>
      </c>
      <c r="T94" s="165">
        <f>SUM(O94:R94)</f>
        <v>1181.5688324358528</v>
      </c>
      <c r="U94" s="129">
        <f>S94/T94</f>
        <v>0.99252215013838241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1658.4558060242421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1.0000000000000002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1225.2355753590464</v>
      </c>
      <c r="F102" s="139">
        <f t="shared" ref="F102:H102" si="131">F91*$K91</f>
        <v>0</v>
      </c>
      <c r="G102" s="139">
        <f t="shared" si="131"/>
        <v>424.18647748531731</v>
      </c>
      <c r="H102" s="139">
        <f t="shared" si="131"/>
        <v>400.57794715563608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651.03177627191042</v>
      </c>
      <c r="P102" s="139">
        <f t="shared" ref="P102:R102" si="132">P91*$U91</f>
        <v>0</v>
      </c>
      <c r="Q102" s="139">
        <f t="shared" si="132"/>
        <v>859.28999559785404</v>
      </c>
      <c r="R102" s="139">
        <f t="shared" si="132"/>
        <v>676.42477928151573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865.50864997733265</v>
      </c>
      <c r="G103" s="139">
        <f t="shared" si="133"/>
        <v>598.08031868958267</v>
      </c>
      <c r="H103" s="139">
        <f t="shared" si="133"/>
        <v>586.41103133308468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449.22121346181279</v>
      </c>
      <c r="Q103" s="139">
        <f t="shared" si="134"/>
        <v>956.09209346842056</v>
      </c>
      <c r="R103" s="139">
        <f t="shared" si="134"/>
        <v>781.43324422104706</v>
      </c>
      <c r="S103" s="120">
        <f>S92</f>
        <v>2186.7465511512801</v>
      </c>
      <c r="T103" s="165">
        <f>SUM(O103:R103)</f>
        <v>2186.7465511512805</v>
      </c>
      <c r="U103" s="129">
        <f>S103/T103</f>
        <v>0.99999999999999978</v>
      </c>
    </row>
    <row r="104" spans="3:21" x14ac:dyDescent="0.3">
      <c r="C104" s="128"/>
      <c r="D104" s="4" t="s">
        <v>13</v>
      </c>
      <c r="E104" s="139">
        <f t="shared" ref="E104:H104" si="135">E93*$K93</f>
        <v>418.59266493314811</v>
      </c>
      <c r="F104" s="139">
        <f t="shared" si="135"/>
        <v>602.00493241138452</v>
      </c>
      <c r="G104" s="139">
        <f t="shared" si="135"/>
        <v>33.402402655467171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360.84600619604237</v>
      </c>
      <c r="P104" s="139">
        <f t="shared" si="136"/>
        <v>642.36122046188302</v>
      </c>
      <c r="Q104" s="139">
        <f t="shared" si="136"/>
        <v>109.77623801098656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403.96204423231308</v>
      </c>
      <c r="F105" s="139">
        <f t="shared" si="137"/>
        <v>581.59119790481259</v>
      </c>
      <c r="G105" s="139">
        <f t="shared" si="137"/>
        <v>0</v>
      </c>
      <c r="H105" s="139">
        <f t="shared" si="137"/>
        <v>122.44675786287436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313.11586624221025</v>
      </c>
      <c r="P105" s="139">
        <f t="shared" si="138"/>
        <v>557.99629398253376</v>
      </c>
      <c r="Q105" s="139">
        <f t="shared" si="138"/>
        <v>0</v>
      </c>
      <c r="R105" s="139">
        <f t="shared" si="138"/>
        <v>301.62107788098666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2047.7902845245076</v>
      </c>
      <c r="F107" s="165">
        <f>SUM(F102:F105)</f>
        <v>2049.10478029353</v>
      </c>
      <c r="G107" s="165">
        <f>SUM(G102:G105)</f>
        <v>1055.6691988303671</v>
      </c>
      <c r="H107" s="165">
        <f>SUM(H102:H105)</f>
        <v>1109.4357363515951</v>
      </c>
      <c r="K107" s="129"/>
      <c r="M107" s="128"/>
      <c r="N107" s="120" t="s">
        <v>195</v>
      </c>
      <c r="O107" s="165">
        <f>SUM(O102:O105)</f>
        <v>1324.9936487101631</v>
      </c>
      <c r="P107" s="165">
        <f>SUM(P102:P105)</f>
        <v>1649.5787279062297</v>
      </c>
      <c r="Q107" s="165">
        <f>SUM(Q102:Q105)</f>
        <v>1925.1583270772612</v>
      </c>
      <c r="R107" s="165">
        <f>SUM(R102:R105)</f>
        <v>1759.4791013835495</v>
      </c>
      <c r="U107" s="129"/>
    </row>
    <row r="108" spans="3:21" x14ac:dyDescent="0.3">
      <c r="C108" s="128"/>
      <c r="D108" s="120" t="s">
        <v>194</v>
      </c>
      <c r="E108" s="120">
        <f>E106/E107</f>
        <v>1.0010790731317516</v>
      </c>
      <c r="F108" s="120">
        <f>F106/F107</f>
        <v>1.0004368833234296</v>
      </c>
      <c r="G108" s="120">
        <f>G106/G107</f>
        <v>0.99841882397230453</v>
      </c>
      <c r="H108" s="120">
        <f>H106/H107</f>
        <v>0.99870588597018106</v>
      </c>
      <c r="K108" s="129"/>
      <c r="M108" s="128"/>
      <c r="N108" s="120" t="s">
        <v>194</v>
      </c>
      <c r="O108" s="120">
        <f>O106/O107</f>
        <v>1.0022783175260739</v>
      </c>
      <c r="P108" s="120">
        <f>P106/P107</f>
        <v>1.0053814213094761</v>
      </c>
      <c r="Q108" s="120">
        <f>Q106/Q107</f>
        <v>0.99618353736413989</v>
      </c>
      <c r="R108" s="120">
        <f>R106/R107</f>
        <v>0.99741483741249093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1226.5576941484826</v>
      </c>
      <c r="F113" s="139">
        <f t="shared" ref="F113:H113" si="139">F102*F$108</f>
        <v>0</v>
      </c>
      <c r="G113" s="139">
        <f t="shared" si="139"/>
        <v>423.51576399584496</v>
      </c>
      <c r="H113" s="139">
        <f t="shared" si="139"/>
        <v>400.05955361418592</v>
      </c>
      <c r="I113" s="120">
        <f>I102</f>
        <v>2050</v>
      </c>
      <c r="J113" s="165">
        <f>SUM(E113:H113)</f>
        <v>2050.1330117585135</v>
      </c>
      <c r="K113" s="129">
        <f>I113/J113</f>
        <v>0.99993512042499166</v>
      </c>
      <c r="M113" s="128"/>
      <c r="N113" s="4" t="s">
        <v>11</v>
      </c>
      <c r="O113" s="139">
        <f>O102*O$108</f>
        <v>652.51503337782174</v>
      </c>
      <c r="P113" s="139">
        <f t="shared" ref="P113:R113" si="140">P102*P$108</f>
        <v>0</v>
      </c>
      <c r="Q113" s="139">
        <f t="shared" si="140"/>
        <v>856.0105474362864</v>
      </c>
      <c r="R113" s="139">
        <f t="shared" si="140"/>
        <v>674.67611124885309</v>
      </c>
      <c r="S113" s="120">
        <f>S102</f>
        <v>2186.7465511512801</v>
      </c>
      <c r="T113" s="165">
        <f>SUM(O113:R113)</f>
        <v>2183.2016920629612</v>
      </c>
      <c r="U113" s="129">
        <f>S113/T113</f>
        <v>1.0016236974811839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865.88677627279185</v>
      </c>
      <c r="G114" s="139">
        <f t="shared" si="141"/>
        <v>597.13464842703422</v>
      </c>
      <c r="H114" s="139">
        <f t="shared" si="141"/>
        <v>585.65214859019591</v>
      </c>
      <c r="I114" s="120">
        <f>I103</f>
        <v>2050</v>
      </c>
      <c r="J114" s="165">
        <f>SUM(E114:H114)</f>
        <v>2048.673573290022</v>
      </c>
      <c r="K114" s="129">
        <f>I114/J114</f>
        <v>1.0006474563479861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451.63866207260486</v>
      </c>
      <c r="Q114" s="139">
        <f t="shared" si="142"/>
        <v>952.44320371725701</v>
      </c>
      <c r="R114" s="139">
        <f t="shared" si="142"/>
        <v>779.41311223345099</v>
      </c>
      <c r="S114" s="120">
        <f>S103</f>
        <v>2186.7465511512801</v>
      </c>
      <c r="T114" s="165">
        <f>SUM(O114:R114)</f>
        <v>2183.4949780233128</v>
      </c>
      <c r="U114" s="129">
        <f>S114/T114</f>
        <v>1.0014891598838991</v>
      </c>
    </row>
    <row r="115" spans="3:71" x14ac:dyDescent="0.3">
      <c r="C115" s="128"/>
      <c r="D115" s="4" t="s">
        <v>13</v>
      </c>
      <c r="E115" s="139">
        <f t="shared" ref="E115:H115" si="143">E104*E$108</f>
        <v>419.04435703102575</v>
      </c>
      <c r="F115" s="139">
        <f t="shared" si="143"/>
        <v>602.2679383269774</v>
      </c>
      <c r="G115" s="139">
        <f t="shared" si="143"/>
        <v>33.349587577120914</v>
      </c>
      <c r="H115" s="139">
        <f t="shared" si="143"/>
        <v>0</v>
      </c>
      <c r="I115" s="120">
        <f>I104</f>
        <v>1054</v>
      </c>
      <c r="J115" s="165">
        <f>SUM(E115:H115)</f>
        <v>1054.6618829351241</v>
      </c>
      <c r="K115" s="129">
        <f>I115/J115</f>
        <v>0.99937242167766405</v>
      </c>
      <c r="M115" s="128"/>
      <c r="N115" s="4" t="s">
        <v>13</v>
      </c>
      <c r="O115" s="139">
        <f t="shared" ref="O115:R115" si="144">O104*O$108</f>
        <v>361.66812797617257</v>
      </c>
      <c r="P115" s="139">
        <f t="shared" si="144"/>
        <v>645.81803682205759</v>
      </c>
      <c r="Q115" s="139">
        <f t="shared" si="144"/>
        <v>109.35728110031235</v>
      </c>
      <c r="R115" s="139">
        <f t="shared" si="144"/>
        <v>0</v>
      </c>
      <c r="S115" s="120">
        <f>S104</f>
        <v>1112.9834646689119</v>
      </c>
      <c r="T115" s="165">
        <f>SUM(O115:R115)</f>
        <v>1116.8434458985425</v>
      </c>
      <c r="U115" s="129">
        <f>S115/T115</f>
        <v>0.99654384753404257</v>
      </c>
    </row>
    <row r="116" spans="3:71" x14ac:dyDescent="0.3">
      <c r="C116" s="128"/>
      <c r="D116" s="4" t="s">
        <v>14</v>
      </c>
      <c r="E116" s="139">
        <f t="shared" ref="E116:H116" si="145">E105*E$108</f>
        <v>404.39794882049159</v>
      </c>
      <c r="F116" s="139">
        <f t="shared" si="145"/>
        <v>581.84528540023064</v>
      </c>
      <c r="G116" s="139">
        <f t="shared" si="145"/>
        <v>0</v>
      </c>
      <c r="H116" s="139">
        <f t="shared" si="145"/>
        <v>122.28829779561818</v>
      </c>
      <c r="I116" s="120">
        <f>I105</f>
        <v>1108</v>
      </c>
      <c r="J116" s="165">
        <f>SUM(E116:H116)</f>
        <v>1108.5315320163404</v>
      </c>
      <c r="K116" s="129">
        <f>I116/J116</f>
        <v>0.99952050798647685</v>
      </c>
      <c r="M116" s="128"/>
      <c r="N116" s="4" t="s">
        <v>14</v>
      </c>
      <c r="O116" s="139">
        <f t="shared" ref="O116:R116" si="146">O105*O$108</f>
        <v>313.8292436079617</v>
      </c>
      <c r="P116" s="139">
        <f t="shared" si="146"/>
        <v>560.99910712958001</v>
      </c>
      <c r="Q116" s="139">
        <f t="shared" si="146"/>
        <v>0</v>
      </c>
      <c r="R116" s="139">
        <f t="shared" si="146"/>
        <v>300.84133835484459</v>
      </c>
      <c r="S116" s="120">
        <f>S105</f>
        <v>1172.7332381057306</v>
      </c>
      <c r="T116" s="165">
        <f>SUM(O116:R116)</f>
        <v>1175.6696890923863</v>
      </c>
      <c r="U116" s="129">
        <f>S116/T116</f>
        <v>0.99750231632753705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1.0000000000000002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1226.5576941484826</v>
      </c>
      <c r="F122" s="159">
        <f t="shared" si="148"/>
        <v>0</v>
      </c>
      <c r="G122" s="159">
        <f t="shared" si="148"/>
        <v>423.51576399584496</v>
      </c>
      <c r="H122" s="158">
        <f t="shared" si="148"/>
        <v>400.05955361418592</v>
      </c>
      <c r="N122" s="150"/>
      <c r="O122" s="160" t="str">
        <f>N36</f>
        <v>A</v>
      </c>
      <c r="P122" s="159">
        <f>O113</f>
        <v>652.51503337782174</v>
      </c>
      <c r="Q122" s="159">
        <f t="shared" ref="Q122:S122" si="149">P113</f>
        <v>0</v>
      </c>
      <c r="R122" s="159">
        <f t="shared" si="149"/>
        <v>856.0105474362864</v>
      </c>
      <c r="S122" s="159">
        <f t="shared" si="149"/>
        <v>674.67611124885309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599.792051729018</v>
      </c>
      <c r="AA122" s="159">
        <f t="shared" ref="AA122:AC122" si="150">Z47</f>
        <v>0</v>
      </c>
      <c r="AB122" s="159">
        <f t="shared" si="150"/>
        <v>851.05892845067456</v>
      </c>
      <c r="AC122" s="159">
        <f t="shared" si="150"/>
        <v>660.24578289077806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710.19219282058464</v>
      </c>
      <c r="AK122" s="159">
        <f t="shared" ref="AK122:AM122" si="151">AJ58</f>
        <v>0</v>
      </c>
      <c r="AL122" s="159">
        <f t="shared" si="151"/>
        <v>1002.6677340317777</v>
      </c>
      <c r="AM122" s="159">
        <f t="shared" si="151"/>
        <v>779.52411310990453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666.51787925641065</v>
      </c>
      <c r="AU122" s="159">
        <f t="shared" si="147"/>
        <v>0</v>
      </c>
      <c r="AV122" s="159">
        <f t="shared" si="147"/>
        <v>1150.275724867158</v>
      </c>
      <c r="AW122" s="158">
        <f t="shared" si="147"/>
        <v>846.14556067233718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816.35965492193054</v>
      </c>
      <c r="BE122" s="159">
        <f t="shared" ref="BE122:BG122" si="152">BD58</f>
        <v>0</v>
      </c>
      <c r="BF122" s="159">
        <f t="shared" si="152"/>
        <v>1140.6362006504332</v>
      </c>
      <c r="BG122" s="159">
        <f t="shared" si="152"/>
        <v>889.53957950379117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875.80753664983445</v>
      </c>
      <c r="BO122" s="159">
        <f t="shared" ref="BO122:BQ122" si="153">BN58</f>
        <v>0</v>
      </c>
      <c r="BP122" s="159">
        <f t="shared" si="153"/>
        <v>1217.4754078844715</v>
      </c>
      <c r="BQ122" s="159">
        <f t="shared" si="153"/>
        <v>950.8906348850079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865.88677627279185</v>
      </c>
      <c r="G123" s="159">
        <f t="shared" si="148"/>
        <v>597.13464842703422</v>
      </c>
      <c r="H123" s="158">
        <f t="shared" si="148"/>
        <v>585.65214859019591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451.63866207260486</v>
      </c>
      <c r="R123" s="159">
        <f t="shared" si="154"/>
        <v>952.44320371725701</v>
      </c>
      <c r="S123" s="159">
        <f t="shared" si="154"/>
        <v>779.41311223345099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398.12738031347391</v>
      </c>
      <c r="AB123" s="159">
        <f t="shared" si="155"/>
        <v>937.41880263884843</v>
      </c>
      <c r="AC123" s="159">
        <f t="shared" si="155"/>
        <v>755.0784357642417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478.17011534079319</v>
      </c>
      <c r="AL123" s="159">
        <f t="shared" si="156"/>
        <v>1114.5452225760739</v>
      </c>
      <c r="AM123" s="159">
        <f t="shared" si="156"/>
        <v>899.66870204539953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429.57174569778613</v>
      </c>
      <c r="AV123" s="159">
        <f t="shared" si="147"/>
        <v>1266.2553257322768</v>
      </c>
      <c r="AW123" s="158">
        <f t="shared" si="147"/>
        <v>967.11209336584341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553.16523430500229</v>
      </c>
      <c r="BF123" s="159">
        <f t="shared" si="157"/>
        <v>1267.2570610583434</v>
      </c>
      <c r="BG123" s="159">
        <f t="shared" si="157"/>
        <v>1026.113139712809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595.20939646757608</v>
      </c>
      <c r="BP123" s="159">
        <f t="shared" si="158"/>
        <v>1352.3248694381111</v>
      </c>
      <c r="BQ123" s="159">
        <f t="shared" si="158"/>
        <v>1096.6393135136266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419.04435703102575</v>
      </c>
      <c r="F124" s="159">
        <f t="shared" si="148"/>
        <v>602.2679383269774</v>
      </c>
      <c r="G124" s="159">
        <f t="shared" si="148"/>
        <v>33.349587577120914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361.66812797617257</v>
      </c>
      <c r="Q124" s="159">
        <f t="shared" si="159"/>
        <v>645.81803682205759</v>
      </c>
      <c r="R124" s="159">
        <f t="shared" si="159"/>
        <v>109.35728110031235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395.46000283616212</v>
      </c>
      <c r="AA124" s="159">
        <f t="shared" si="160"/>
        <v>684.08361724746078</v>
      </c>
      <c r="AB124" s="159">
        <f t="shared" si="160"/>
        <v>129.33330116433299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406.14547038687817</v>
      </c>
      <c r="AK124" s="159">
        <f t="shared" si="161"/>
        <v>706.16600732418885</v>
      </c>
      <c r="AL124" s="159">
        <f t="shared" si="161"/>
        <v>132.16353052491962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428.0413554786191</v>
      </c>
      <c r="AU124" s="159">
        <f t="shared" si="147"/>
        <v>719.36552056608105</v>
      </c>
      <c r="AV124" s="159">
        <f t="shared" si="147"/>
        <v>170.2647532292917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454.42528152666904</v>
      </c>
      <c r="BE124" s="159">
        <f t="shared" si="162"/>
        <v>795.56848838633073</v>
      </c>
      <c r="BF124" s="159">
        <f t="shared" si="162"/>
        <v>146.34469169890988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481.32227332489259</v>
      </c>
      <c r="BO124" s="159">
        <f t="shared" si="163"/>
        <v>845.34801144676874</v>
      </c>
      <c r="BP124" s="159">
        <f t="shared" si="163"/>
        <v>154.21845588402823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404.39794882049159</v>
      </c>
      <c r="F125" s="154">
        <f t="shared" si="148"/>
        <v>581.84528540023064</v>
      </c>
      <c r="G125" s="154">
        <f t="shared" si="148"/>
        <v>0</v>
      </c>
      <c r="H125" s="153">
        <f t="shared" si="148"/>
        <v>122.28829779561818</v>
      </c>
      <c r="N125" s="152"/>
      <c r="O125" s="155" t="str">
        <f>N39</f>
        <v>D</v>
      </c>
      <c r="P125" s="159">
        <f t="shared" ref="P125:S125" si="164">O116</f>
        <v>313.8292436079617</v>
      </c>
      <c r="Q125" s="159">
        <f t="shared" si="164"/>
        <v>560.99910712958001</v>
      </c>
      <c r="R125" s="159">
        <f t="shared" si="164"/>
        <v>0</v>
      </c>
      <c r="S125" s="159">
        <f t="shared" si="164"/>
        <v>300.84133835484459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332.76035039677589</v>
      </c>
      <c r="AA125" s="159">
        <f t="shared" si="165"/>
        <v>576.244808463308</v>
      </c>
      <c r="AB125" s="159">
        <f t="shared" si="165"/>
        <v>0</v>
      </c>
      <c r="AC125" s="159">
        <f t="shared" si="165"/>
        <v>339.60634318212874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350.52346075085467</v>
      </c>
      <c r="AK125" s="159">
        <f t="shared" si="166"/>
        <v>610.11417190908492</v>
      </c>
      <c r="AL125" s="159">
        <f t="shared" si="166"/>
        <v>0</v>
      </c>
      <c r="AM125" s="159">
        <f t="shared" si="166"/>
        <v>356.70569385244511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362.23264561892063</v>
      </c>
      <c r="AU125" s="154">
        <f t="shared" si="147"/>
        <v>609.42505238147908</v>
      </c>
      <c r="AV125" s="154">
        <f t="shared" si="147"/>
        <v>0</v>
      </c>
      <c r="AW125" s="153">
        <f t="shared" si="147"/>
        <v>426.34399962341968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394.59555757705306</v>
      </c>
      <c r="BE125" s="159">
        <f t="shared" si="167"/>
        <v>691.56993959968156</v>
      </c>
      <c r="BF125" s="159">
        <f t="shared" si="167"/>
        <v>0</v>
      </c>
      <c r="BG125" s="159">
        <f t="shared" si="167"/>
        <v>398.63481510244776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419.20011602781096</v>
      </c>
      <c r="BO125" s="159">
        <f t="shared" si="168"/>
        <v>737.03786208475663</v>
      </c>
      <c r="BP125" s="159">
        <f t="shared" si="168"/>
        <v>0</v>
      </c>
      <c r="BQ125" s="159">
        <f t="shared" si="168"/>
        <v>421.97097275910471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1.0593968511290965E-85</v>
      </c>
      <c r="F134" s="130" t="e">
        <f t="shared" si="169"/>
        <v>#DIV/0!</v>
      </c>
      <c r="G134" s="148">
        <f t="shared" si="169"/>
        <v>423.51576399584496</v>
      </c>
      <c r="H134" s="148">
        <f t="shared" si="169"/>
        <v>400.05955361418592</v>
      </c>
      <c r="N134" s="130" t="s">
        <v>11</v>
      </c>
      <c r="O134" s="130">
        <f t="shared" ref="O134:R137" si="170">O129*P122</f>
        <v>5.6358732652585574E-86</v>
      </c>
      <c r="P134" s="130" t="e">
        <f t="shared" si="170"/>
        <v>#DIV/0!</v>
      </c>
      <c r="Q134" s="148">
        <f t="shared" si="170"/>
        <v>856.0105474362864</v>
      </c>
      <c r="R134" s="148">
        <f t="shared" si="170"/>
        <v>674.67611124885309</v>
      </c>
      <c r="W134" s="130" t="s">
        <v>11</v>
      </c>
      <c r="X134" s="130">
        <f t="shared" ref="X134:AA137" si="171">X129*Z122</f>
        <v>5.1804967182983602E-86</v>
      </c>
      <c r="Y134" s="130" t="e">
        <f t="shared" si="171"/>
        <v>#DIV/0!</v>
      </c>
      <c r="Z134" s="148">
        <f t="shared" si="171"/>
        <v>851.05892845067456</v>
      </c>
      <c r="AA134" s="148">
        <f t="shared" si="171"/>
        <v>660.24578289077806</v>
      </c>
      <c r="AG134" s="130" t="s">
        <v>11</v>
      </c>
      <c r="AH134" s="130">
        <f t="shared" ref="AH134:AK137" si="172">AH129*AJ122</f>
        <v>6.134039812068682E-86</v>
      </c>
      <c r="AI134" s="130" t="e">
        <f t="shared" si="172"/>
        <v>#DIV/0!</v>
      </c>
      <c r="AJ134" s="148">
        <f t="shared" si="172"/>
        <v>1002.6677340317777</v>
      </c>
      <c r="AK134" s="148">
        <f t="shared" si="172"/>
        <v>779.52411310990453</v>
      </c>
      <c r="AQ134" s="130" t="s">
        <v>11</v>
      </c>
      <c r="AR134" s="130">
        <f t="shared" ref="AR134:AU137" si="173">AR129*AT122</f>
        <v>5.7568180108778967E-86</v>
      </c>
      <c r="AS134" s="130" t="e">
        <f t="shared" si="173"/>
        <v>#DIV/0!</v>
      </c>
      <c r="AT134" s="148">
        <f t="shared" si="173"/>
        <v>1150.275724867158</v>
      </c>
      <c r="AU134" s="148">
        <f t="shared" si="173"/>
        <v>846.14556067233718</v>
      </c>
      <c r="BA134" s="130" t="s">
        <v>11</v>
      </c>
      <c r="BB134" s="130">
        <f t="shared" ref="BB134:BE137" si="174">BB129*BD122</f>
        <v>7.0510246027483933E-86</v>
      </c>
      <c r="BC134" s="130" t="e">
        <f t="shared" si="174"/>
        <v>#DIV/0!</v>
      </c>
      <c r="BD134" s="148">
        <f t="shared" si="174"/>
        <v>1140.6362006504332</v>
      </c>
      <c r="BE134" s="148">
        <f t="shared" si="174"/>
        <v>889.53957950379117</v>
      </c>
      <c r="BK134" s="130" t="s">
        <v>11</v>
      </c>
      <c r="BL134" s="130">
        <f t="shared" ref="BL134:BO137" si="175">BL129*BN122</f>
        <v>7.5644851518060418E-86</v>
      </c>
      <c r="BM134" s="130" t="e">
        <f t="shared" si="175"/>
        <v>#DIV/0!</v>
      </c>
      <c r="BN134" s="148">
        <f t="shared" si="175"/>
        <v>1217.4754078844715</v>
      </c>
      <c r="BO134" s="148">
        <f t="shared" si="175"/>
        <v>950.8906348850079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7.4787980100239211E-86</v>
      </c>
      <c r="G135" s="148">
        <f t="shared" si="169"/>
        <v>597.13464842703422</v>
      </c>
      <c r="H135" s="148">
        <f t="shared" si="169"/>
        <v>585.65214859019591</v>
      </c>
      <c r="N135" s="130" t="s">
        <v>12</v>
      </c>
      <c r="O135" s="130" t="e">
        <f t="shared" si="170"/>
        <v>#DIV/0!</v>
      </c>
      <c r="P135" s="130">
        <f t="shared" si="170"/>
        <v>3.900872977524647E-86</v>
      </c>
      <c r="Q135" s="148">
        <f t="shared" si="170"/>
        <v>952.44320371725701</v>
      </c>
      <c r="R135" s="148">
        <f t="shared" si="170"/>
        <v>779.41311223345099</v>
      </c>
      <c r="W135" s="130" t="s">
        <v>12</v>
      </c>
      <c r="X135" s="130" t="e">
        <f t="shared" si="171"/>
        <v>#DIV/0!</v>
      </c>
      <c r="Y135" s="130">
        <f t="shared" si="171"/>
        <v>3.4386877605882264E-86</v>
      </c>
      <c r="Z135" s="148">
        <f t="shared" si="171"/>
        <v>937.41880263884843</v>
      </c>
      <c r="AA135" s="148">
        <f t="shared" si="171"/>
        <v>755.0784357642417</v>
      </c>
      <c r="AG135" s="130" t="s">
        <v>12</v>
      </c>
      <c r="AH135" s="130" t="e">
        <f t="shared" si="172"/>
        <v>#DIV/0!</v>
      </c>
      <c r="AI135" s="130">
        <f t="shared" si="172"/>
        <v>4.1300292429191624E-86</v>
      </c>
      <c r="AJ135" s="148">
        <f t="shared" si="172"/>
        <v>1114.5452225760739</v>
      </c>
      <c r="AK135" s="148">
        <f t="shared" si="172"/>
        <v>899.66870204539953</v>
      </c>
      <c r="AQ135" s="130" t="s">
        <v>12</v>
      </c>
      <c r="AR135" s="130" t="e">
        <f t="shared" si="173"/>
        <v>#DIV/0!</v>
      </c>
      <c r="AS135" s="130">
        <f t="shared" si="173"/>
        <v>3.7102776077908033E-86</v>
      </c>
      <c r="AT135" s="148">
        <f t="shared" si="173"/>
        <v>1266.2553257322768</v>
      </c>
      <c r="AU135" s="148">
        <f t="shared" si="173"/>
        <v>967.11209336584341</v>
      </c>
      <c r="BA135" s="130" t="s">
        <v>12</v>
      </c>
      <c r="BB135" s="130" t="e">
        <f t="shared" si="174"/>
        <v>#DIV/0!</v>
      </c>
      <c r="BC135" s="130">
        <f t="shared" si="174"/>
        <v>4.7777736846177792E-86</v>
      </c>
      <c r="BD135" s="148">
        <f t="shared" si="174"/>
        <v>1267.2570610583434</v>
      </c>
      <c r="BE135" s="148">
        <f t="shared" si="174"/>
        <v>1026.113139712809</v>
      </c>
      <c r="BK135" s="130" t="s">
        <v>12</v>
      </c>
      <c r="BL135" s="130" t="e">
        <f t="shared" si="175"/>
        <v>#DIV/0!</v>
      </c>
      <c r="BM135" s="130">
        <f t="shared" si="175"/>
        <v>5.1409156160237365E-86</v>
      </c>
      <c r="BN135" s="148">
        <f t="shared" si="175"/>
        <v>1352.3248694381111</v>
      </c>
      <c r="BO135" s="148">
        <f t="shared" si="175"/>
        <v>1096.6393135136266</v>
      </c>
    </row>
    <row r="136" spans="4:67" x14ac:dyDescent="0.3">
      <c r="D136" s="130" t="s">
        <v>13</v>
      </c>
      <c r="E136" s="148">
        <f t="shared" si="169"/>
        <v>419.04435703102575</v>
      </c>
      <c r="F136" s="148">
        <f t="shared" si="169"/>
        <v>602.2679383269774</v>
      </c>
      <c r="G136" s="130">
        <f t="shared" si="169"/>
        <v>2.8804554595520684E-87</v>
      </c>
      <c r="H136" s="130" t="e">
        <f t="shared" si="169"/>
        <v>#DIV/0!</v>
      </c>
      <c r="N136" s="130" t="s">
        <v>13</v>
      </c>
      <c r="O136" s="148">
        <f t="shared" si="170"/>
        <v>361.66812797617257</v>
      </c>
      <c r="P136" s="148">
        <f t="shared" si="170"/>
        <v>645.81803682205759</v>
      </c>
      <c r="Q136" s="130">
        <f t="shared" si="170"/>
        <v>9.4453575073074089E-87</v>
      </c>
      <c r="R136" s="130" t="e">
        <f t="shared" si="170"/>
        <v>#DIV/0!</v>
      </c>
      <c r="W136" s="130" t="s">
        <v>13</v>
      </c>
      <c r="X136" s="148">
        <f t="shared" si="171"/>
        <v>395.46000283616212</v>
      </c>
      <c r="Y136" s="148">
        <f t="shared" si="171"/>
        <v>684.08361724746078</v>
      </c>
      <c r="Z136" s="130">
        <f t="shared" si="171"/>
        <v>1.1170717256373828E-86</v>
      </c>
      <c r="AA136" s="130" t="e">
        <f t="shared" si="171"/>
        <v>#DIV/0!</v>
      </c>
      <c r="AG136" s="130" t="s">
        <v>13</v>
      </c>
      <c r="AH136" s="148">
        <f t="shared" si="172"/>
        <v>406.14547038687817</v>
      </c>
      <c r="AI136" s="148">
        <f t="shared" si="172"/>
        <v>706.16600732418885</v>
      </c>
      <c r="AJ136" s="130">
        <f t="shared" si="172"/>
        <v>1.1415168543653889E-86</v>
      </c>
      <c r="AK136" s="130" t="e">
        <f t="shared" si="172"/>
        <v>#DIV/0!</v>
      </c>
      <c r="AQ136" s="130" t="s">
        <v>13</v>
      </c>
      <c r="AR136" s="148">
        <f t="shared" si="173"/>
        <v>428.0413554786191</v>
      </c>
      <c r="AS136" s="148">
        <f t="shared" si="173"/>
        <v>719.36552056608105</v>
      </c>
      <c r="AT136" s="130">
        <f t="shared" si="173"/>
        <v>1.4706030078316754E-86</v>
      </c>
      <c r="AU136" s="130" t="e">
        <f t="shared" si="173"/>
        <v>#DIV/0!</v>
      </c>
      <c r="BA136" s="130" t="s">
        <v>13</v>
      </c>
      <c r="BB136" s="148">
        <f t="shared" si="174"/>
        <v>454.42528152666904</v>
      </c>
      <c r="BC136" s="148">
        <f t="shared" si="174"/>
        <v>795.56848838633073</v>
      </c>
      <c r="BD136" s="130">
        <f t="shared" si="174"/>
        <v>1.2640017367704459E-86</v>
      </c>
      <c r="BE136" s="130" t="e">
        <f t="shared" si="174"/>
        <v>#DIV/0!</v>
      </c>
      <c r="BK136" s="130" t="s">
        <v>13</v>
      </c>
      <c r="BL136" s="148">
        <f t="shared" si="175"/>
        <v>481.32227332489259</v>
      </c>
      <c r="BM136" s="148">
        <f t="shared" si="175"/>
        <v>845.34801144676874</v>
      </c>
      <c r="BN136" s="130">
        <f t="shared" si="175"/>
        <v>1.3320086558419401E-86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404.39794882049159</v>
      </c>
      <c r="F137" s="148">
        <f t="shared" si="169"/>
        <v>581.84528540023064</v>
      </c>
      <c r="G137" s="130" t="e">
        <f t="shared" si="169"/>
        <v>#DIV/0!</v>
      </c>
      <c r="H137" s="130">
        <f t="shared" si="169"/>
        <v>1.0562229419183933E-86</v>
      </c>
      <c r="N137" s="130" t="s">
        <v>14</v>
      </c>
      <c r="O137" s="148">
        <f t="shared" si="170"/>
        <v>313.8292436079617</v>
      </c>
      <c r="P137" s="148">
        <f t="shared" si="170"/>
        <v>560.99910712958001</v>
      </c>
      <c r="Q137" s="130" t="e">
        <f t="shared" si="170"/>
        <v>#DIV/0!</v>
      </c>
      <c r="R137" s="130">
        <f t="shared" si="170"/>
        <v>2.5984131693360321E-86</v>
      </c>
      <c r="W137" s="130" t="s">
        <v>14</v>
      </c>
      <c r="X137" s="148">
        <f t="shared" si="171"/>
        <v>332.76035039677589</v>
      </c>
      <c r="Y137" s="148">
        <f t="shared" si="171"/>
        <v>576.244808463308</v>
      </c>
      <c r="Z137" s="130" t="e">
        <f t="shared" si="171"/>
        <v>#DIV/0!</v>
      </c>
      <c r="AA137" s="130">
        <f t="shared" si="171"/>
        <v>2.9332325116625218E-86</v>
      </c>
      <c r="AG137" s="130" t="s">
        <v>14</v>
      </c>
      <c r="AH137" s="148">
        <f t="shared" si="172"/>
        <v>350.52346075085467</v>
      </c>
      <c r="AI137" s="148">
        <f t="shared" si="172"/>
        <v>610.11417190908492</v>
      </c>
      <c r="AJ137" s="130" t="e">
        <f t="shared" si="172"/>
        <v>#DIV/0!</v>
      </c>
      <c r="AK137" s="130">
        <f t="shared" si="172"/>
        <v>3.0809222480924205E-86</v>
      </c>
      <c r="AQ137" s="130" t="s">
        <v>14</v>
      </c>
      <c r="AR137" s="148">
        <f t="shared" si="173"/>
        <v>362.23264561892063</v>
      </c>
      <c r="AS137" s="148">
        <f t="shared" si="173"/>
        <v>609.42505238147908</v>
      </c>
      <c r="AT137" s="130" t="e">
        <f t="shared" si="173"/>
        <v>#DIV/0!</v>
      </c>
      <c r="AU137" s="130">
        <f t="shared" si="173"/>
        <v>3.6823990657235098E-86</v>
      </c>
      <c r="BA137" s="130" t="s">
        <v>14</v>
      </c>
      <c r="BB137" s="148">
        <f t="shared" si="174"/>
        <v>394.59555757705306</v>
      </c>
      <c r="BC137" s="148">
        <f t="shared" si="174"/>
        <v>691.56993959968156</v>
      </c>
      <c r="BD137" s="130" t="e">
        <f t="shared" si="174"/>
        <v>#DIV/0!</v>
      </c>
      <c r="BE137" s="130">
        <f t="shared" si="174"/>
        <v>3.4430705533435683E-86</v>
      </c>
      <c r="BK137" s="130" t="s">
        <v>14</v>
      </c>
      <c r="BL137" s="148">
        <f t="shared" si="175"/>
        <v>419.20011602781096</v>
      </c>
      <c r="BM137" s="148">
        <f t="shared" si="175"/>
        <v>737.03786208475663</v>
      </c>
      <c r="BN137" s="130" t="e">
        <f t="shared" si="175"/>
        <v>#DIV/0!</v>
      </c>
      <c r="BO137" s="130">
        <f t="shared" si="175"/>
        <v>3.6446285563372843E-86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8.540315473285623E-71</v>
      </c>
      <c r="H140" s="130">
        <f>'Mode Choice Q'!O38</f>
        <v>2.8213294219155155E-67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2.849625168385879E-48</v>
      </c>
      <c r="H141" s="130">
        <f>'Mode Choice Q'!O39</f>
        <v>6.0855478108551858E-45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6.0966101576484781E-64</v>
      </c>
      <c r="F142" s="130">
        <f>'Mode Choice Q'!M40</f>
        <v>8.9587991395949197E-46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2.0140410111927966E-60</v>
      </c>
      <c r="F143" s="130">
        <f>'Mode Choice Q'!M41</f>
        <v>2.9595772751760533E-42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8.4561357174957151E-5</v>
      </c>
      <c r="F145" s="130" t="e">
        <f t="shared" si="176"/>
        <v>#DIV/0!</v>
      </c>
      <c r="G145" s="217">
        <f t="shared" si="176"/>
        <v>3.616958232434097E-68</v>
      </c>
      <c r="H145" s="130">
        <f t="shared" si="176"/>
        <v>1.1286997891300903E-64</v>
      </c>
      <c r="N145" s="130" t="s">
        <v>11</v>
      </c>
      <c r="O145" s="130">
        <f t="shared" ref="O145:R148" si="177">O140*P122</f>
        <v>4.4985700275433985E-5</v>
      </c>
      <c r="P145" s="130" t="e">
        <f t="shared" si="177"/>
        <v>#DIV/0!</v>
      </c>
      <c r="Q145" s="149">
        <f t="shared" si="177"/>
        <v>2.6404002336876635E-84</v>
      </c>
      <c r="R145" s="130">
        <f t="shared" si="177"/>
        <v>2.0810666026723789E-84</v>
      </c>
      <c r="W145" s="130" t="s">
        <v>11</v>
      </c>
      <c r="X145" s="130">
        <f t="shared" ref="X145:AA148" si="178">X140*Z122</f>
        <v>4.1350871759985863E-5</v>
      </c>
      <c r="Y145" s="130" t="e">
        <f t="shared" si="178"/>
        <v>#DIV/0!</v>
      </c>
      <c r="Z145" s="149">
        <f t="shared" si="178"/>
        <v>2.6251267584181138E-84</v>
      </c>
      <c r="AA145" s="130">
        <f t="shared" si="178"/>
        <v>2.0365556530316712E-84</v>
      </c>
      <c r="AG145" s="130" t="s">
        <v>11</v>
      </c>
      <c r="AH145" s="130">
        <f t="shared" ref="AH145:AK148" si="179">AH140*AJ122</f>
        <v>4.8962079783503016E-5</v>
      </c>
      <c r="AI145" s="130" t="e">
        <f t="shared" si="179"/>
        <v>#DIV/0!</v>
      </c>
      <c r="AJ145" s="149">
        <f t="shared" si="179"/>
        <v>3.0927704421137843E-84</v>
      </c>
      <c r="AK145" s="130">
        <f t="shared" si="179"/>
        <v>2.4044746371232746E-84</v>
      </c>
      <c r="AQ145" s="130" t="s">
        <v>11</v>
      </c>
      <c r="AR145" s="130">
        <f t="shared" ref="AR145:AU148" si="180">AR140*AT122</f>
        <v>4.5951084665792627E-5</v>
      </c>
      <c r="AS145" s="130" t="e">
        <f t="shared" si="180"/>
        <v>#DIV/0!</v>
      </c>
      <c r="AT145" s="149">
        <f t="shared" si="180"/>
        <v>3.548073445871356E-84</v>
      </c>
      <c r="AU145" s="130">
        <f t="shared" si="180"/>
        <v>2.6099712705926778E-84</v>
      </c>
      <c r="BA145" s="130" t="s">
        <v>11</v>
      </c>
      <c r="BB145" s="130">
        <f t="shared" ref="BB145:BE148" si="181">BB140*BD122</f>
        <v>5.6281478394705915E-5</v>
      </c>
      <c r="BC145" s="130" t="e">
        <f t="shared" si="181"/>
        <v>#DIV/0!</v>
      </c>
      <c r="BD145" s="149">
        <f t="shared" si="181"/>
        <v>3.5183399314062524E-84</v>
      </c>
      <c r="BE145" s="130">
        <f t="shared" si="181"/>
        <v>2.7438219314360198E-84</v>
      </c>
      <c r="BK145" s="130" t="s">
        <v>11</v>
      </c>
      <c r="BL145" s="130">
        <f t="shared" ref="BL145:BO148" si="182">BL140*BN122</f>
        <v>6.0379935062557812E-5</v>
      </c>
      <c r="BM145" s="130" t="e">
        <f t="shared" si="182"/>
        <v>#DIV/0!</v>
      </c>
      <c r="BN145" s="149">
        <f t="shared" si="182"/>
        <v>3.755353670716784E-84</v>
      </c>
      <c r="BO145" s="130">
        <f t="shared" si="182"/>
        <v>2.9330618204195216E-84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5.9695977866176057E-5</v>
      </c>
      <c r="G146" s="130">
        <f t="shared" si="176"/>
        <v>1.70160992307293E-45</v>
      </c>
      <c r="H146" s="130">
        <f t="shared" si="176"/>
        <v>3.5640141507757029E-42</v>
      </c>
      <c r="N146" s="130" t="s">
        <v>12</v>
      </c>
      <c r="O146" s="130" t="e">
        <f t="shared" si="177"/>
        <v>#DIV/0!</v>
      </c>
      <c r="P146" s="130">
        <f t="shared" si="177"/>
        <v>3.1136878762197078E-5</v>
      </c>
      <c r="Q146" s="130">
        <f t="shared" si="177"/>
        <v>7.9269106411656728E-85</v>
      </c>
      <c r="R146" s="130">
        <f t="shared" si="177"/>
        <v>6.4868309932961663E-85</v>
      </c>
      <c r="W146" s="130" t="s">
        <v>12</v>
      </c>
      <c r="X146" s="130" t="e">
        <f t="shared" si="178"/>
        <v>#DIV/0!</v>
      </c>
      <c r="Y146" s="130">
        <f t="shared" si="178"/>
        <v>2.7447703249858022E-5</v>
      </c>
      <c r="Z146" s="130">
        <f t="shared" si="178"/>
        <v>7.801866875489401E-85</v>
      </c>
      <c r="AA146" s="130">
        <f t="shared" si="178"/>
        <v>6.2843004853349143E-85</v>
      </c>
      <c r="AG146" s="130" t="s">
        <v>12</v>
      </c>
      <c r="AH146" s="130" t="e">
        <f t="shared" si="179"/>
        <v>#DIV/0!</v>
      </c>
      <c r="AI146" s="130">
        <f t="shared" si="179"/>
        <v>3.2966010573024372E-5</v>
      </c>
      <c r="AJ146" s="130">
        <f t="shared" si="179"/>
        <v>9.276039086023421E-85</v>
      </c>
      <c r="AK146" s="130">
        <f t="shared" si="179"/>
        <v>7.4876836539268083E-85</v>
      </c>
      <c r="AQ146" s="130" t="s">
        <v>12</v>
      </c>
      <c r="AR146" s="130" t="e">
        <f t="shared" si="180"/>
        <v>#DIV/0!</v>
      </c>
      <c r="AS146" s="130">
        <f t="shared" si="180"/>
        <v>2.9615541114385576E-5</v>
      </c>
      <c r="AT146" s="130">
        <f t="shared" si="180"/>
        <v>1.0538678607611365E-84</v>
      </c>
      <c r="AU146" s="130">
        <f t="shared" si="180"/>
        <v>8.0489955875390034E-85</v>
      </c>
      <c r="BA146" s="130" t="s">
        <v>12</v>
      </c>
      <c r="BB146" s="130" t="e">
        <f t="shared" si="181"/>
        <v>#DIV/0!</v>
      </c>
      <c r="BC146" s="130">
        <f t="shared" si="181"/>
        <v>3.8136325081151521E-5</v>
      </c>
      <c r="BD146" s="130">
        <f t="shared" si="181"/>
        <v>1.0547015762399007E-84</v>
      </c>
      <c r="BE146" s="130">
        <f t="shared" si="181"/>
        <v>8.5400443139116803E-85</v>
      </c>
      <c r="BK146" s="130" t="s">
        <v>12</v>
      </c>
      <c r="BL146" s="130" t="e">
        <f t="shared" si="182"/>
        <v>#DIV/0!</v>
      </c>
      <c r="BM146" s="130">
        <f t="shared" si="182"/>
        <v>4.1034934278837441E-5</v>
      </c>
      <c r="BN146" s="130">
        <f t="shared" si="182"/>
        <v>1.1255010646329539E-84</v>
      </c>
      <c r="BO146" s="130">
        <f t="shared" si="182"/>
        <v>9.1270133587854168E-85</v>
      </c>
    </row>
    <row r="147" spans="4:67" x14ac:dyDescent="0.3">
      <c r="D147" s="130" t="s">
        <v>13</v>
      </c>
      <c r="E147" s="130">
        <f t="shared" si="176"/>
        <v>2.5547500835806269E-61</v>
      </c>
      <c r="F147" s="130">
        <f t="shared" si="176"/>
        <v>5.3955974876893311E-43</v>
      </c>
      <c r="G147" s="130">
        <f t="shared" si="176"/>
        <v>2.2991877187678757E-6</v>
      </c>
      <c r="H147" s="130" t="e">
        <f t="shared" si="176"/>
        <v>#DIV/0!</v>
      </c>
      <c r="N147" s="130" t="s">
        <v>13</v>
      </c>
      <c r="O147" s="130">
        <f t="shared" si="177"/>
        <v>1.1155804241965178E-84</v>
      </c>
      <c r="P147" s="130">
        <f t="shared" si="177"/>
        <v>5.3749576335485346E-85</v>
      </c>
      <c r="Q147" s="130">
        <f t="shared" si="177"/>
        <v>7.5393111558649984E-6</v>
      </c>
      <c r="R147" s="130" t="e">
        <f t="shared" si="177"/>
        <v>#DIV/0!</v>
      </c>
      <c r="W147" s="130" t="s">
        <v>13</v>
      </c>
      <c r="X147" s="130">
        <f t="shared" si="178"/>
        <v>1.2198128715002137E-84</v>
      </c>
      <c r="Y147" s="130">
        <f t="shared" si="178"/>
        <v>5.6934310453810327E-85</v>
      </c>
      <c r="Z147" s="130">
        <f t="shared" si="178"/>
        <v>8.9164982018770974E-6</v>
      </c>
      <c r="AA147" s="130" t="e">
        <f t="shared" si="178"/>
        <v>#DIV/0!</v>
      </c>
      <c r="AG147" s="130" t="s">
        <v>13</v>
      </c>
      <c r="AH147" s="130">
        <f t="shared" si="179"/>
        <v>1.2527726418003253E-84</v>
      </c>
      <c r="AI147" s="130">
        <f t="shared" si="179"/>
        <v>5.8772164219771482E-85</v>
      </c>
      <c r="AJ147" s="130">
        <f t="shared" si="179"/>
        <v>9.1116199128160717E-6</v>
      </c>
      <c r="AK147" s="130" t="e">
        <f t="shared" si="179"/>
        <v>#DIV/0!</v>
      </c>
      <c r="AQ147" s="130" t="s">
        <v>13</v>
      </c>
      <c r="AR147" s="130">
        <f t="shared" si="180"/>
        <v>1.3203114125388178E-84</v>
      </c>
      <c r="AS147" s="130">
        <f t="shared" si="180"/>
        <v>5.9870721714507128E-85</v>
      </c>
      <c r="AT147" s="130">
        <f t="shared" si="180"/>
        <v>1.1738394924931372E-5</v>
      </c>
      <c r="AU147" s="130" t="e">
        <f t="shared" si="180"/>
        <v>#DIV/0!</v>
      </c>
      <c r="BA147" s="130" t="s">
        <v>13</v>
      </c>
      <c r="BB147" s="130">
        <f t="shared" si="181"/>
        <v>1.4016937327818453E-84</v>
      </c>
      <c r="BC147" s="130">
        <f t="shared" si="181"/>
        <v>6.6212875389867515E-85</v>
      </c>
      <c r="BD147" s="130">
        <f t="shared" si="181"/>
        <v>1.008929771868719E-5</v>
      </c>
      <c r="BE147" s="130" t="e">
        <f t="shared" si="181"/>
        <v>#DIV/0!</v>
      </c>
      <c r="BK147" s="130" t="s">
        <v>13</v>
      </c>
      <c r="BL147" s="130">
        <f t="shared" si="182"/>
        <v>1.4846586257288106E-84</v>
      </c>
      <c r="BM147" s="130">
        <f t="shared" si="182"/>
        <v>7.0355881812926402E-85</v>
      </c>
      <c r="BN147" s="130">
        <f t="shared" si="182"/>
        <v>1.0632130875859963E-5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8.1447405376671563E-58</v>
      </c>
      <c r="F148" s="130">
        <f t="shared" si="176"/>
        <v>1.7220160843388477E-39</v>
      </c>
      <c r="G148" s="130" t="e">
        <f t="shared" si="176"/>
        <v>#DIV/0!</v>
      </c>
      <c r="H148" s="130">
        <f t="shared" si="176"/>
        <v>8.4308014841419811E-6</v>
      </c>
      <c r="N148" s="130" t="s">
        <v>14</v>
      </c>
      <c r="O148" s="130">
        <f t="shared" si="177"/>
        <v>9.680193902308905E-85</v>
      </c>
      <c r="P148" s="130">
        <f t="shared" si="177"/>
        <v>4.669034095297136E-85</v>
      </c>
      <c r="Q148" s="130" t="e">
        <f t="shared" si="177"/>
        <v>#DIV/0!</v>
      </c>
      <c r="R148" s="130">
        <f t="shared" si="177"/>
        <v>2.0740607626514576E-5</v>
      </c>
      <c r="W148" s="130" t="s">
        <v>14</v>
      </c>
      <c r="X148" s="130">
        <f t="shared" si="178"/>
        <v>1.026413178647232E-84</v>
      </c>
      <c r="Y148" s="130">
        <f t="shared" si="178"/>
        <v>4.7959196793011961E-85</v>
      </c>
      <c r="Z148" s="130" t="e">
        <f t="shared" si="178"/>
        <v>#DIV/0!</v>
      </c>
      <c r="AA148" s="130">
        <f t="shared" si="178"/>
        <v>2.3413145114744691E-5</v>
      </c>
      <c r="AG148" s="130" t="s">
        <v>14</v>
      </c>
      <c r="AH148" s="130">
        <f t="shared" si="179"/>
        <v>1.081204233349067E-84</v>
      </c>
      <c r="AI148" s="130">
        <f t="shared" si="179"/>
        <v>5.0778046425829939E-85</v>
      </c>
      <c r="AJ148" s="130" t="e">
        <f t="shared" si="179"/>
        <v>#DIV/0!</v>
      </c>
      <c r="AK148" s="130">
        <f t="shared" si="179"/>
        <v>2.4592008780425163E-5</v>
      </c>
      <c r="AQ148" s="130" t="s">
        <v>14</v>
      </c>
      <c r="AR148" s="130">
        <f t="shared" si="180"/>
        <v>1.1173217024089147E-84</v>
      </c>
      <c r="AS148" s="130">
        <f t="shared" si="180"/>
        <v>5.0720692991051951E-85</v>
      </c>
      <c r="AT148" s="130" t="e">
        <f t="shared" si="180"/>
        <v>#DIV/0!</v>
      </c>
      <c r="AU148" s="130">
        <f t="shared" si="180"/>
        <v>2.9393013800777183E-5</v>
      </c>
      <c r="BA148" s="130" t="s">
        <v>14</v>
      </c>
      <c r="BB148" s="130">
        <f t="shared" si="181"/>
        <v>1.2171464540465999E-84</v>
      </c>
      <c r="BC148" s="130">
        <f t="shared" si="181"/>
        <v>5.7557375515174679E-85</v>
      </c>
      <c r="BD148" s="130" t="e">
        <f t="shared" si="181"/>
        <v>#DIV/0!</v>
      </c>
      <c r="BE148" s="130">
        <f t="shared" si="181"/>
        <v>2.7482686825957316E-5</v>
      </c>
      <c r="BK148" s="130" t="s">
        <v>14</v>
      </c>
      <c r="BL148" s="130">
        <f t="shared" si="182"/>
        <v>1.2930402407268375E-84</v>
      </c>
      <c r="BM148" s="130">
        <f t="shared" si="182"/>
        <v>6.1341539832500539E-85</v>
      </c>
      <c r="BN148" s="130" t="e">
        <f t="shared" si="182"/>
        <v>#DIV/0!</v>
      </c>
      <c r="BO148" s="130">
        <f t="shared" si="182"/>
        <v>2.9091528523424827E-5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3.4793214515916751E-46</v>
      </c>
      <c r="H151" s="130">
        <f>'Mode Choice Q'!T38</f>
        <v>1.149408591565865E-42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1.6602730662216524E-26</v>
      </c>
      <c r="H152" s="130">
        <f>'Mode Choice Q'!T39</f>
        <v>3.5456140813390043E-23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2.4837567850801378E-39</v>
      </c>
      <c r="F153" s="130">
        <f>'Mode Choice Q'!R40</f>
        <v>5.21965242382538E-24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8.2051958344491552E-36</v>
      </c>
      <c r="F154" s="130">
        <f>'Mode Choice Q'!R41</f>
        <v>1.7243343061009507E-20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1226.5576095871254</v>
      </c>
      <c r="F156" s="130" t="e">
        <f t="shared" si="183"/>
        <v>#DIV/0!</v>
      </c>
      <c r="G156" s="130">
        <f t="shared" si="183"/>
        <v>1.4735474827579806E-43</v>
      </c>
      <c r="H156" s="130">
        <f t="shared" si="183"/>
        <v>4.5983188806215013E-40</v>
      </c>
      <c r="N156" s="130" t="s">
        <v>11</v>
      </c>
      <c r="O156" s="148">
        <f t="shared" ref="O156:R159" si="184">O151*P122</f>
        <v>652.5149883921215</v>
      </c>
      <c r="P156" s="130" t="e">
        <f t="shared" si="184"/>
        <v>#DIV/0!</v>
      </c>
      <c r="Q156" s="130">
        <f t="shared" si="184"/>
        <v>1.0756981053678596E-59</v>
      </c>
      <c r="R156" s="130">
        <f t="shared" si="184"/>
        <v>8.4782578530244628E-60</v>
      </c>
      <c r="W156" s="130" t="s">
        <v>11</v>
      </c>
      <c r="X156" s="148">
        <f t="shared" ref="X156:AA159" si="185">X151*Z122</f>
        <v>599.7920103781463</v>
      </c>
      <c r="Y156" s="130" t="e">
        <f t="shared" si="185"/>
        <v>#DIV/0!</v>
      </c>
      <c r="Z156" s="130">
        <f t="shared" si="185"/>
        <v>1.0694756970374029E-59</v>
      </c>
      <c r="AA156" s="130">
        <f t="shared" si="185"/>
        <v>8.2969204043083565E-60</v>
      </c>
      <c r="AG156" s="130" t="s">
        <v>11</v>
      </c>
      <c r="AH156" s="148">
        <f t="shared" ref="AH156:AK159" si="186">AH151*AJ122</f>
        <v>710.19214385850489</v>
      </c>
      <c r="AI156" s="130" t="e">
        <f t="shared" si="186"/>
        <v>#DIV/0!</v>
      </c>
      <c r="AJ156" s="130">
        <f t="shared" si="186"/>
        <v>1.2599935655486147E-59</v>
      </c>
      <c r="AK156" s="130">
        <f t="shared" si="186"/>
        <v>9.7958210219751758E-60</v>
      </c>
      <c r="AQ156" s="130" t="s">
        <v>11</v>
      </c>
      <c r="AR156" s="148">
        <f t="shared" ref="AR156:AU159" si="187">AR151*AT122</f>
        <v>666.51783330532601</v>
      </c>
      <c r="AS156" s="130" t="e">
        <f t="shared" si="187"/>
        <v>#DIV/0!</v>
      </c>
      <c r="AT156" s="130">
        <f t="shared" si="187"/>
        <v>1.4454838454923829E-59</v>
      </c>
      <c r="AU156" s="130">
        <f t="shared" si="187"/>
        <v>1.0633013567492345E-59</v>
      </c>
      <c r="BA156" s="130" t="s">
        <v>11</v>
      </c>
      <c r="BB156" s="148">
        <f t="shared" ref="BB156:BE159" si="188">BB151*BD122</f>
        <v>816.35959864045219</v>
      </c>
      <c r="BC156" s="130" t="e">
        <f t="shared" si="188"/>
        <v>#DIV/0!</v>
      </c>
      <c r="BD156" s="130">
        <f t="shared" si="188"/>
        <v>1.4333704223953968E-59</v>
      </c>
      <c r="BE156" s="130">
        <f t="shared" si="188"/>
        <v>1.1178320678264444E-59</v>
      </c>
      <c r="BK156" s="130" t="s">
        <v>11</v>
      </c>
      <c r="BL156" s="148">
        <f t="shared" ref="BL156:BO159" si="189">BL151*BN122</f>
        <v>875.80747626989944</v>
      </c>
      <c r="BM156" s="130" t="e">
        <f t="shared" si="189"/>
        <v>#DIV/0!</v>
      </c>
      <c r="BN156" s="130">
        <f t="shared" si="189"/>
        <v>1.5299297345290773E-59</v>
      </c>
      <c r="BO156" s="130">
        <f t="shared" si="189"/>
        <v>1.1949283305226763E-59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865.88671657681402</v>
      </c>
      <c r="G157" s="130">
        <f t="shared" si="183"/>
        <v>9.9140657369114053E-24</v>
      </c>
      <c r="H157" s="130">
        <f t="shared" si="183"/>
        <v>2.0764965048078414E-20</v>
      </c>
      <c r="N157" s="130" t="s">
        <v>12</v>
      </c>
      <c r="O157" s="130" t="e">
        <f t="shared" si="184"/>
        <v>#DIV/0!</v>
      </c>
      <c r="P157" s="148">
        <f t="shared" si="184"/>
        <v>451.6386309357261</v>
      </c>
      <c r="Q157" s="130">
        <f t="shared" si="184"/>
        <v>4.6184446929656732E-63</v>
      </c>
      <c r="R157" s="130">
        <f t="shared" si="184"/>
        <v>3.7794131322197381E-63</v>
      </c>
      <c r="W157" s="130" t="s">
        <v>12</v>
      </c>
      <c r="X157" s="130" t="e">
        <f t="shared" si="185"/>
        <v>#DIV/0!</v>
      </c>
      <c r="Y157" s="148">
        <f t="shared" si="185"/>
        <v>398.12735286577066</v>
      </c>
      <c r="Z157" s="130">
        <f t="shared" si="185"/>
        <v>4.545590621295314E-63</v>
      </c>
      <c r="AA157" s="130">
        <f t="shared" si="185"/>
        <v>3.6614130699004106E-63</v>
      </c>
      <c r="AG157" s="130" t="s">
        <v>12</v>
      </c>
      <c r="AH157" s="130" t="e">
        <f t="shared" si="186"/>
        <v>#DIV/0!</v>
      </c>
      <c r="AI157" s="148">
        <f t="shared" si="186"/>
        <v>478.17008237478262</v>
      </c>
      <c r="AJ157" s="130">
        <f t="shared" si="186"/>
        <v>5.4044854834249984E-63</v>
      </c>
      <c r="AK157" s="130">
        <f t="shared" si="186"/>
        <v>4.3625384969646633E-63</v>
      </c>
      <c r="AQ157" s="130" t="s">
        <v>12</v>
      </c>
      <c r="AR157" s="130" t="e">
        <f t="shared" si="187"/>
        <v>#DIV/0!</v>
      </c>
      <c r="AS157" s="148">
        <f t="shared" si="187"/>
        <v>429.57171608224502</v>
      </c>
      <c r="AT157" s="130">
        <f t="shared" si="187"/>
        <v>6.1401353553086337E-63</v>
      </c>
      <c r="AU157" s="130">
        <f t="shared" si="187"/>
        <v>4.6895748719462189E-63</v>
      </c>
      <c r="BA157" s="130" t="s">
        <v>12</v>
      </c>
      <c r="BB157" s="130" t="e">
        <f t="shared" si="188"/>
        <v>#DIV/0!</v>
      </c>
      <c r="BC157" s="148">
        <f t="shared" si="188"/>
        <v>553.1651961686772</v>
      </c>
      <c r="BD157" s="130">
        <f t="shared" si="188"/>
        <v>6.1449928199662354E-63</v>
      </c>
      <c r="BE157" s="130">
        <f t="shared" si="188"/>
        <v>4.975673894247036E-63</v>
      </c>
      <c r="BK157" s="130" t="s">
        <v>12</v>
      </c>
      <c r="BL157" s="130" t="e">
        <f t="shared" si="189"/>
        <v>#DIV/0!</v>
      </c>
      <c r="BM157" s="148">
        <f t="shared" si="189"/>
        <v>595.20935543264181</v>
      </c>
      <c r="BN157" s="130">
        <f t="shared" si="189"/>
        <v>6.5574908740448384E-63</v>
      </c>
      <c r="BO157" s="130">
        <f t="shared" si="189"/>
        <v>5.3176588355373035E-63</v>
      </c>
    </row>
    <row r="158" spans="4:67" x14ac:dyDescent="0.3">
      <c r="D158" s="130" t="s">
        <v>13</v>
      </c>
      <c r="E158" s="130">
        <f t="shared" si="183"/>
        <v>1.0408042650253539E-36</v>
      </c>
      <c r="F158" s="130">
        <f t="shared" si="183"/>
        <v>3.143629304080722E-21</v>
      </c>
      <c r="G158" s="148">
        <f t="shared" si="183"/>
        <v>33.349585277933194</v>
      </c>
      <c r="H158" s="130" t="e">
        <f t="shared" si="183"/>
        <v>#DIV/0!</v>
      </c>
      <c r="N158" s="130" t="s">
        <v>13</v>
      </c>
      <c r="O158" s="130">
        <f t="shared" si="184"/>
        <v>4.5448706350766825E-60</v>
      </c>
      <c r="P158" s="130">
        <f t="shared" si="184"/>
        <v>3.1316039351652311E-63</v>
      </c>
      <c r="Q158" s="148">
        <f t="shared" si="184"/>
        <v>109.35727356100119</v>
      </c>
      <c r="R158" s="130" t="e">
        <f t="shared" si="184"/>
        <v>#DIV/0!</v>
      </c>
      <c r="W158" s="130" t="s">
        <v>13</v>
      </c>
      <c r="X158" s="130">
        <f t="shared" si="185"/>
        <v>4.969513250434458E-60</v>
      </c>
      <c r="Y158" s="130">
        <f t="shared" si="185"/>
        <v>3.3171556469620195E-63</v>
      </c>
      <c r="Z158" s="148">
        <f t="shared" si="185"/>
        <v>129.33329224783481</v>
      </c>
      <c r="AA158" s="130" t="e">
        <f t="shared" si="185"/>
        <v>#DIV/0!</v>
      </c>
      <c r="AG158" s="130" t="s">
        <v>13</v>
      </c>
      <c r="AH158" s="130">
        <f t="shared" si="186"/>
        <v>5.1037912360702666E-60</v>
      </c>
      <c r="AI158" s="130">
        <f t="shared" si="186"/>
        <v>3.4242342600066859E-63</v>
      </c>
      <c r="AJ158" s="148">
        <f t="shared" si="186"/>
        <v>132.16352141329972</v>
      </c>
      <c r="AK158" s="130" t="e">
        <f t="shared" si="186"/>
        <v>#DIV/0!</v>
      </c>
      <c r="AQ158" s="130" t="s">
        <v>13</v>
      </c>
      <c r="AR158" s="130">
        <f t="shared" si="187"/>
        <v>5.3789439451003054E-60</v>
      </c>
      <c r="AS158" s="130">
        <f t="shared" si="187"/>
        <v>3.4882393593594069E-63</v>
      </c>
      <c r="AT158" s="148">
        <f t="shared" si="187"/>
        <v>170.26474149089677</v>
      </c>
      <c r="AU158" s="130" t="e">
        <f t="shared" si="187"/>
        <v>#DIV/0!</v>
      </c>
      <c r="BA158" s="130" t="s">
        <v>13</v>
      </c>
      <c r="BB158" s="130">
        <f t="shared" si="188"/>
        <v>5.7104952250121393E-60</v>
      </c>
      <c r="BC158" s="130">
        <f t="shared" si="188"/>
        <v>3.8577513585464402E-63</v>
      </c>
      <c r="BD158" s="148">
        <f t="shared" si="188"/>
        <v>146.34468160961217</v>
      </c>
      <c r="BE158" s="130" t="e">
        <f t="shared" si="188"/>
        <v>#DIV/0!</v>
      </c>
      <c r="BK158" s="130" t="s">
        <v>13</v>
      </c>
      <c r="BL158" s="130">
        <f t="shared" si="189"/>
        <v>6.0484939004267944E-60</v>
      </c>
      <c r="BM158" s="130">
        <f t="shared" si="189"/>
        <v>4.0991347535872766E-63</v>
      </c>
      <c r="BN158" s="148">
        <f t="shared" si="189"/>
        <v>154.21844525189735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3.3181643651216805E-33</v>
      </c>
      <c r="F159" s="130">
        <f t="shared" si="183"/>
        <v>1.0032957864587164E-17</v>
      </c>
      <c r="G159" s="130" t="e">
        <f t="shared" si="183"/>
        <v>#DIV/0!</v>
      </c>
      <c r="H159" s="148">
        <f t="shared" si="183"/>
        <v>122.28828936481669</v>
      </c>
      <c r="N159" s="130" t="s">
        <v>14</v>
      </c>
      <c r="O159" s="130">
        <f t="shared" si="184"/>
        <v>3.9437075135249966E-60</v>
      </c>
      <c r="P159" s="130">
        <f t="shared" si="184"/>
        <v>2.7203127062789555E-63</v>
      </c>
      <c r="Q159" s="130" t="e">
        <f t="shared" si="184"/>
        <v>#DIV/0!</v>
      </c>
      <c r="R159" s="148">
        <f t="shared" si="184"/>
        <v>300.84131761423697</v>
      </c>
      <c r="W159" s="130" t="s">
        <v>14</v>
      </c>
      <c r="X159" s="130">
        <f t="shared" si="185"/>
        <v>4.1816035974720205E-60</v>
      </c>
      <c r="Y159" s="130">
        <f t="shared" si="185"/>
        <v>2.7942398739467906E-63</v>
      </c>
      <c r="Z159" s="130" t="e">
        <f t="shared" si="185"/>
        <v>#DIV/0!</v>
      </c>
      <c r="AA159" s="148">
        <f t="shared" si="185"/>
        <v>339.60631976898361</v>
      </c>
      <c r="AG159" s="130" t="s">
        <v>14</v>
      </c>
      <c r="AH159" s="130">
        <f t="shared" si="186"/>
        <v>4.4048221572263321E-60</v>
      </c>
      <c r="AI159" s="130">
        <f t="shared" si="186"/>
        <v>2.95847410990939E-63</v>
      </c>
      <c r="AJ159" s="130" t="e">
        <f t="shared" si="186"/>
        <v>#DIV/0!</v>
      </c>
      <c r="AK159" s="148">
        <f t="shared" si="186"/>
        <v>356.70566926043631</v>
      </c>
      <c r="AQ159" s="130" t="s">
        <v>14</v>
      </c>
      <c r="AR159" s="130">
        <f t="shared" si="187"/>
        <v>4.5519645962500529E-60</v>
      </c>
      <c r="AS159" s="130">
        <f t="shared" si="187"/>
        <v>2.9551325348814314E-63</v>
      </c>
      <c r="AT159" s="130" t="e">
        <f t="shared" si="187"/>
        <v>#DIV/0!</v>
      </c>
      <c r="AU159" s="148">
        <f t="shared" si="187"/>
        <v>426.34397023040589</v>
      </c>
      <c r="BA159" s="130" t="s">
        <v>14</v>
      </c>
      <c r="BB159" s="130">
        <f t="shared" si="188"/>
        <v>4.9586502753203917E-60</v>
      </c>
      <c r="BC159" s="130">
        <f t="shared" si="188"/>
        <v>3.3534571981752596E-63</v>
      </c>
      <c r="BD159" s="130" t="e">
        <f t="shared" si="188"/>
        <v>#DIV/0!</v>
      </c>
      <c r="BE159" s="148">
        <f t="shared" si="188"/>
        <v>398.63478761976091</v>
      </c>
      <c r="BK159" s="130" t="s">
        <v>14</v>
      </c>
      <c r="BL159" s="130">
        <f t="shared" si="189"/>
        <v>5.2678412892414328E-60</v>
      </c>
      <c r="BM159" s="130">
        <f t="shared" si="189"/>
        <v>3.5739334265548656E-63</v>
      </c>
      <c r="BN159" s="130" t="e">
        <f t="shared" si="189"/>
        <v>#DIV/0!</v>
      </c>
      <c r="BO159" s="148">
        <f t="shared" si="189"/>
        <v>421.97094366757619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-297.78625634520665</v>
      </c>
      <c r="J28" s="206">
        <f t="shared" si="7"/>
        <v>-305.88900696947366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-296.6606030020522</v>
      </c>
      <c r="J29" s="206">
        <f t="shared" si="10"/>
        <v>-304.32708756408994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-313.56728695323432</v>
      </c>
      <c r="H30" s="206">
        <f t="shared" si="10"/>
        <v>-302.41122191567979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-321.67003757750126</v>
      </c>
      <c r="H31" s="206">
        <f t="shared" si="10"/>
        <v>-310.51397253994679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4.7105550402186368E-130</v>
      </c>
      <c r="J33" s="206">
        <f t="shared" si="13"/>
        <v>1.4259102742574908E-133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1.4519013802816083E-129</v>
      </c>
      <c r="J34" s="206">
        <f t="shared" si="16"/>
        <v>6.798689031552041E-133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6.598687640749489E-137</v>
      </c>
      <c r="H35" s="206">
        <f t="shared" si="16"/>
        <v>4.6182246647085154E-132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1.9974581388448091E-140</v>
      </c>
      <c r="H36" s="206">
        <f t="shared" si="16"/>
        <v>1.3979613744055905E-135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8.540315473285623E-71</v>
      </c>
      <c r="O38" s="206">
        <f t="shared" si="20"/>
        <v>2.8213294219155155E-67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3.4793214515916751E-46</v>
      </c>
      <c r="T38" s="206">
        <f t="shared" si="21"/>
        <v>1.149408591565865E-42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2.849625168385879E-48</v>
      </c>
      <c r="O39" s="206">
        <f t="shared" si="20"/>
        <v>6.0855478108551858E-45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1.6602730662216524E-26</v>
      </c>
      <c r="T39" s="206">
        <f t="shared" si="21"/>
        <v>3.5456140813390043E-23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6.0966101576484781E-64</v>
      </c>
      <c r="M40" s="206">
        <f t="shared" si="20"/>
        <v>8.9587991395949197E-46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2.4837567850801378E-39</v>
      </c>
      <c r="R40" s="206">
        <f t="shared" si="21"/>
        <v>5.21965242382538E-24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2.0140410111927966E-60</v>
      </c>
      <c r="M41" s="206">
        <f t="shared" si="20"/>
        <v>2.9595772751760533E-42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8.2051958344491552E-36</v>
      </c>
      <c r="R41" s="206">
        <f t="shared" si="21"/>
        <v>1.7243343061009507E-20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14.243162960781188</v>
      </c>
      <c r="J46">
        <f>'Trip Length Frequency'!L28</f>
        <v>14.616234954163341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14.191334914224971</v>
      </c>
      <c r="J47">
        <f>'Trip Length Frequency'!L29</f>
        <v>14.544320068331409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14.969763200572507</v>
      </c>
      <c r="H48">
        <f>'Trip Length Frequency'!J30</f>
        <v>14.456108564652137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15.342835193954659</v>
      </c>
      <c r="H49">
        <f>'Trip Length Frequency'!J31</f>
        <v>14.829180558034292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52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Gravity!BL134</f>
        <v>7.5644851518060418E-86</v>
      </c>
      <c r="G25" s="4" t="e">
        <f>Gravity!BM134</f>
        <v>#DIV/0!</v>
      </c>
      <c r="H25" s="4">
        <f>Gravity!BN134</f>
        <v>1217.4754078844715</v>
      </c>
      <c r="I25" s="4">
        <f>Gravity!BO134</f>
        <v>950.8906348850079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Gravity!BL135</f>
        <v>#DIV/0!</v>
      </c>
      <c r="G26" s="4">
        <f>Gravity!BM135</f>
        <v>5.1409156160237365E-86</v>
      </c>
      <c r="H26" s="4">
        <f>Gravity!BN135</f>
        <v>1352.3248694381111</v>
      </c>
      <c r="I26" s="4">
        <f>Gravity!BO135</f>
        <v>1096.6393135136266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Gravity!BL136</f>
        <v>481.32227332489259</v>
      </c>
      <c r="G27" s="4">
        <f>Gravity!BM136</f>
        <v>845.34801144676874</v>
      </c>
      <c r="H27" s="4">
        <f>Gravity!BN136</f>
        <v>1.3320086558419401E-86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Gravity!BL137</f>
        <v>419.20011602781096</v>
      </c>
      <c r="G28" s="4">
        <f>Gravity!BM137</f>
        <v>737.03786208475663</v>
      </c>
      <c r="H28" s="4" t="e">
        <f>Gravity!BN137</f>
        <v>#DIV/0!</v>
      </c>
      <c r="I28" s="4">
        <f>Gravity!BO137</f>
        <v>3.6446285563372843E-86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1217.4754078844715</v>
      </c>
      <c r="D36" s="31">
        <f>E36-H36</f>
        <v>0</v>
      </c>
      <c r="E36">
        <f>W6*G66+(W6*0.17/X6^3.8)*(G66^4.8/4.8)</f>
        <v>3425.231691928263</v>
      </c>
      <c r="F36" s="258"/>
      <c r="G36" s="32" t="s">
        <v>62</v>
      </c>
      <c r="H36" s="33">
        <f>W6*G66+0.17*W6/X6^3.8*G66^4.8/4.8</f>
        <v>3425.231691928263</v>
      </c>
      <c r="I36" s="32" t="s">
        <v>63</v>
      </c>
      <c r="J36" s="33">
        <f>W6*(1+0.17*(G66/X6)^3.8)</f>
        <v>2.5214796190694932</v>
      </c>
      <c r="K36" s="34">
        <v>1</v>
      </c>
      <c r="L36" s="35" t="s">
        <v>61</v>
      </c>
      <c r="M36" s="36" t="s">
        <v>64</v>
      </c>
      <c r="N36" s="37">
        <f>J36+J54+J51</f>
        <v>15.082558799239413</v>
      </c>
      <c r="O36" s="38" t="s">
        <v>65</v>
      </c>
      <c r="P36" s="39">
        <v>0</v>
      </c>
      <c r="Q36" s="39">
        <f>IF(P36&lt;=0,0,P36)</f>
        <v>0</v>
      </c>
      <c r="R36" s="40">
        <f>G58</f>
        <v>1217.4754096679885</v>
      </c>
      <c r="S36" s="40" t="s">
        <v>39</v>
      </c>
      <c r="T36" s="40">
        <f>I58</f>
        <v>1217.4754078844715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950.8906348850079</v>
      </c>
      <c r="D37" s="31">
        <f t="shared" ref="D37:D54" si="1">E37-H37</f>
        <v>0</v>
      </c>
      <c r="E37">
        <f t="shared" ref="E37:E54" si="2">W7*G67+(W7*0.17/X7^3.8)*(G67^4.8/4.8)</f>
        <v>707.55920743802528</v>
      </c>
      <c r="F37" s="258"/>
      <c r="G37" s="44" t="s">
        <v>67</v>
      </c>
      <c r="H37" s="33">
        <f t="shared" ref="H37:H53" si="3">W7*G67+0.17*W7/X7^3.8*G67^4.8/4.8</f>
        <v>707.55920743802528</v>
      </c>
      <c r="I37" s="44" t="s">
        <v>68</v>
      </c>
      <c r="J37" s="33">
        <f t="shared" ref="J37:J54" si="4">W7*(1+0.17*(G67/X7)^3.8)</f>
        <v>2.5007517359538216</v>
      </c>
      <c r="K37" s="34">
        <v>2</v>
      </c>
      <c r="L37" s="45"/>
      <c r="M37" s="46" t="s">
        <v>69</v>
      </c>
      <c r="N37" s="47">
        <f>J36+J47+J39+J40+J51</f>
        <v>14.259471234623781</v>
      </c>
      <c r="O37" s="48" t="s">
        <v>70</v>
      </c>
      <c r="P37" s="39">
        <v>766.786417646014</v>
      </c>
      <c r="Q37" s="39">
        <f t="shared" ref="Q37:Q60" si="5">IF(P37&lt;=0,0,P37)</f>
        <v>766.786417646014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1352.3248694381111</v>
      </c>
      <c r="D38" s="31">
        <f t="shared" si="1"/>
        <v>0</v>
      </c>
      <c r="E38">
        <f t="shared" si="2"/>
        <v>2718.6692303272362</v>
      </c>
      <c r="F38" s="258"/>
      <c r="G38" s="44" t="s">
        <v>72</v>
      </c>
      <c r="H38" s="33">
        <f t="shared" si="3"/>
        <v>2718.6692303272362</v>
      </c>
      <c r="I38" s="44" t="s">
        <v>73</v>
      </c>
      <c r="J38" s="33">
        <f t="shared" si="4"/>
        <v>2.5414162805477409</v>
      </c>
      <c r="K38" s="34">
        <v>3</v>
      </c>
      <c r="L38" s="45"/>
      <c r="M38" s="46" t="s">
        <v>74</v>
      </c>
      <c r="N38" s="47">
        <f>J36+J47+J39+J49+J43</f>
        <v>14.610449584189785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1096.6393135136266</v>
      </c>
      <c r="D39" s="31">
        <f t="shared" si="1"/>
        <v>0</v>
      </c>
      <c r="E39">
        <f t="shared" si="2"/>
        <v>8195.4599002103787</v>
      </c>
      <c r="F39" s="258"/>
      <c r="G39" s="44" t="s">
        <v>77</v>
      </c>
      <c r="H39" s="33">
        <f t="shared" si="3"/>
        <v>8195.4599002103787</v>
      </c>
      <c r="I39" s="44" t="s">
        <v>78</v>
      </c>
      <c r="J39" s="33">
        <f t="shared" si="4"/>
        <v>3.9340314774658287</v>
      </c>
      <c r="K39" s="34">
        <v>4</v>
      </c>
      <c r="L39" s="45"/>
      <c r="M39" s="46" t="s">
        <v>79</v>
      </c>
      <c r="N39" s="47">
        <f>J36+J47+J48+J42+J43</f>
        <v>14.618509291341741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3795.783466326784</v>
      </c>
      <c r="F40" s="258"/>
      <c r="G40" s="44" t="s">
        <v>81</v>
      </c>
      <c r="H40" s="33">
        <f t="shared" si="3"/>
        <v>3795.783466326784</v>
      </c>
      <c r="I40" s="44" t="s">
        <v>82</v>
      </c>
      <c r="J40" s="33">
        <f t="shared" si="4"/>
        <v>2.6426104166030977</v>
      </c>
      <c r="K40" s="34">
        <v>5</v>
      </c>
      <c r="L40" s="45"/>
      <c r="M40" s="46" t="s">
        <v>83</v>
      </c>
      <c r="N40" s="47">
        <f>J45+J38+J39+J40+J51</f>
        <v>14.25736501718271</v>
      </c>
      <c r="O40" s="48" t="s">
        <v>84</v>
      </c>
      <c r="P40" s="39">
        <v>450.68899202197451</v>
      </c>
      <c r="Q40" s="39">
        <f t="shared" si="5"/>
        <v>450.68899202197451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6189.5736713632969</v>
      </c>
      <c r="F41" s="258"/>
      <c r="G41" s="44" t="s">
        <v>85</v>
      </c>
      <c r="H41" s="33">
        <f t="shared" si="3"/>
        <v>6189.5736713632969</v>
      </c>
      <c r="I41" s="44" t="s">
        <v>86</v>
      </c>
      <c r="J41" s="33">
        <f t="shared" si="4"/>
        <v>4.216771275062988</v>
      </c>
      <c r="K41" s="34">
        <v>6</v>
      </c>
      <c r="L41" s="45"/>
      <c r="M41" s="46" t="s">
        <v>87</v>
      </c>
      <c r="N41" s="47">
        <f>J45+J38+J39+J49+J43</f>
        <v>14.608343366748715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6236.2497791908845</v>
      </c>
      <c r="F42" s="258"/>
      <c r="G42" s="44" t="s">
        <v>89</v>
      </c>
      <c r="H42" s="33">
        <f t="shared" si="3"/>
        <v>6236.2497791908845</v>
      </c>
      <c r="I42" s="44" t="s">
        <v>90</v>
      </c>
      <c r="J42" s="33">
        <f t="shared" si="4"/>
        <v>2.698082547033203</v>
      </c>
      <c r="K42" s="34">
        <v>7</v>
      </c>
      <c r="L42" s="45"/>
      <c r="M42" s="46" t="s">
        <v>91</v>
      </c>
      <c r="N42" s="47">
        <f>J45+J38+J48+J42+J43</f>
        <v>14.616403073900667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2795.4385758309018</v>
      </c>
      <c r="F43" s="258"/>
      <c r="G43" s="44" t="s">
        <v>93</v>
      </c>
      <c r="H43" s="33">
        <f t="shared" si="3"/>
        <v>2795.4385758309018</v>
      </c>
      <c r="I43" s="44" t="s">
        <v>94</v>
      </c>
      <c r="J43" s="33">
        <f t="shared" si="4"/>
        <v>3.0482725181350649</v>
      </c>
      <c r="K43" s="34">
        <v>8</v>
      </c>
      <c r="L43" s="53"/>
      <c r="M43" s="54" t="s">
        <v>95</v>
      </c>
      <c r="N43" s="55">
        <f>J45+J46+J41+J42+J43</f>
        <v>15.041354002627379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14.359186578999537</v>
      </c>
      <c r="O44" s="38" t="s">
        <v>100</v>
      </c>
      <c r="P44" s="39">
        <v>468.47484057126059</v>
      </c>
      <c r="Q44" s="39">
        <f t="shared" si="5"/>
        <v>468.47484057126059</v>
      </c>
      <c r="R44" s="40">
        <f>G59</f>
        <v>950.89063488079933</v>
      </c>
      <c r="S44" s="40" t="s">
        <v>39</v>
      </c>
      <c r="T44" s="40">
        <f>I59</f>
        <v>950.8906348850079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2014.8532214871911</v>
      </c>
      <c r="F45" s="258"/>
      <c r="G45" s="44" t="s">
        <v>101</v>
      </c>
      <c r="H45" s="33">
        <f t="shared" si="3"/>
        <v>2014.8532214871911</v>
      </c>
      <c r="I45" s="44" t="s">
        <v>102</v>
      </c>
      <c r="J45" s="33">
        <f t="shared" si="4"/>
        <v>2.5782276623961229</v>
      </c>
      <c r="K45" s="34">
        <v>10</v>
      </c>
      <c r="L45" s="45"/>
      <c r="M45" s="46" t="s">
        <v>103</v>
      </c>
      <c r="N45" s="47">
        <f>J36+J47+J48+J42+J50</f>
        <v>14.367246286151493</v>
      </c>
      <c r="O45" s="48" t="s">
        <v>104</v>
      </c>
      <c r="P45" s="39">
        <v>132.38337806987352</v>
      </c>
      <c r="Q45" s="39">
        <f t="shared" si="5"/>
        <v>132.38337806987352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8.8817841970012523E-15</v>
      </c>
      <c r="F46" s="258"/>
      <c r="G46" s="44" t="s">
        <v>105</v>
      </c>
      <c r="H46" s="33">
        <f t="shared" si="3"/>
        <v>8.8817841970012523E-15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14.357080361558467</v>
      </c>
      <c r="O46" s="48" t="s">
        <v>108</v>
      </c>
      <c r="P46" s="39">
        <v>194.38186338351485</v>
      </c>
      <c r="Q46" s="39">
        <f t="shared" si="5"/>
        <v>194.38186338351485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3447.6812715528022</v>
      </c>
      <c r="F47" s="258"/>
      <c r="G47" s="44" t="s">
        <v>109</v>
      </c>
      <c r="H47" s="33">
        <f t="shared" si="3"/>
        <v>3447.6812715528022</v>
      </c>
      <c r="I47" s="44" t="s">
        <v>110</v>
      </c>
      <c r="J47" s="33">
        <f t="shared" si="4"/>
        <v>2.6002705413154419</v>
      </c>
      <c r="K47" s="34">
        <v>12</v>
      </c>
      <c r="L47" s="45"/>
      <c r="M47" s="46" t="s">
        <v>111</v>
      </c>
      <c r="N47" s="47">
        <f>J45+J38+J48+J42+J50</f>
        <v>14.365140068710419</v>
      </c>
      <c r="O47" s="48" t="s">
        <v>112</v>
      </c>
      <c r="P47" s="39">
        <v>155.6505528561504</v>
      </c>
      <c r="Q47" s="39">
        <f t="shared" si="5"/>
        <v>155.6505528561504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1080.1514877762199</v>
      </c>
      <c r="F48" s="258"/>
      <c r="G48" s="44" t="s">
        <v>113</v>
      </c>
      <c r="H48" s="33">
        <f t="shared" si="3"/>
        <v>1080.1514877762199</v>
      </c>
      <c r="I48" s="44" t="s">
        <v>114</v>
      </c>
      <c r="J48" s="33">
        <f t="shared" si="4"/>
        <v>3.7504040657885378</v>
      </c>
      <c r="K48" s="34">
        <v>13</v>
      </c>
      <c r="L48" s="45"/>
      <c r="M48" s="46" t="s">
        <v>115</v>
      </c>
      <c r="N48" s="47">
        <f>J45+J46+J41+J42+J50</f>
        <v>14.790090997437131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1658.0249374826997</v>
      </c>
      <c r="F49" s="258"/>
      <c r="G49" s="44" t="s">
        <v>117</v>
      </c>
      <c r="H49" s="33">
        <f t="shared" si="3"/>
        <v>1658.0249374826997</v>
      </c>
      <c r="I49" s="44" t="s">
        <v>118</v>
      </c>
      <c r="J49" s="33">
        <f t="shared" si="4"/>
        <v>2.5063954282039571</v>
      </c>
      <c r="K49" s="34">
        <v>14</v>
      </c>
      <c r="L49" s="53"/>
      <c r="M49" s="54" t="s">
        <v>119</v>
      </c>
      <c r="N49" s="55">
        <f>J45+J46+J53+J44</f>
        <v>15.078227662396124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5245.5198444678472</v>
      </c>
      <c r="F50" s="258"/>
      <c r="G50" s="44" t="s">
        <v>121</v>
      </c>
      <c r="H50" s="33">
        <f t="shared" si="3"/>
        <v>5245.5198444678472</v>
      </c>
      <c r="I50" s="44" t="s">
        <v>122</v>
      </c>
      <c r="J50" s="33">
        <f t="shared" si="4"/>
        <v>2.7970095129448169</v>
      </c>
      <c r="K50" s="34">
        <v>15</v>
      </c>
      <c r="L50" s="35" t="s">
        <v>71</v>
      </c>
      <c r="M50" s="36" t="s">
        <v>123</v>
      </c>
      <c r="N50" s="37">
        <f>J37+J46+J41+J42+J43</f>
        <v>14.963878076185075</v>
      </c>
      <c r="O50" s="38" t="s">
        <v>124</v>
      </c>
      <c r="P50" s="39">
        <v>0</v>
      </c>
      <c r="Q50" s="39">
        <f t="shared" si="5"/>
        <v>0</v>
      </c>
      <c r="R50" s="40">
        <f>G60</f>
        <v>1352.3248699413748</v>
      </c>
      <c r="S50" s="40" t="s">
        <v>39</v>
      </c>
      <c r="T50" s="40">
        <f>I60</f>
        <v>1352.3248694381111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3770.2967786521899</v>
      </c>
      <c r="F51" s="258"/>
      <c r="G51" s="44" t="s">
        <v>125</v>
      </c>
      <c r="H51" s="33">
        <f t="shared" si="3"/>
        <v>3770.2967786521899</v>
      </c>
      <c r="I51" s="44" t="s">
        <v>126</v>
      </c>
      <c r="J51" s="33">
        <f t="shared" si="4"/>
        <v>2.5610791801699193</v>
      </c>
      <c r="K51" s="34">
        <v>16</v>
      </c>
      <c r="L51" s="45"/>
      <c r="M51" s="46" t="s">
        <v>127</v>
      </c>
      <c r="N51" s="47">
        <f>J37+J38+J39+J40+J51</f>
        <v>14.17988909074041</v>
      </c>
      <c r="O51" s="48" t="s">
        <v>128</v>
      </c>
      <c r="P51" s="39">
        <v>283.00595416263599</v>
      </c>
      <c r="Q51" s="39">
        <f t="shared" si="5"/>
        <v>283.00595416263599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6189.5736713632969</v>
      </c>
      <c r="F52" s="258"/>
      <c r="G52" s="44" t="s">
        <v>129</v>
      </c>
      <c r="H52" s="33">
        <f t="shared" si="3"/>
        <v>6189.5736713632969</v>
      </c>
      <c r="I52" s="44" t="s">
        <v>130</v>
      </c>
      <c r="J52" s="33">
        <f t="shared" si="4"/>
        <v>4.216771275062988</v>
      </c>
      <c r="K52" s="34">
        <v>17</v>
      </c>
      <c r="L52" s="45"/>
      <c r="M52" s="46" t="s">
        <v>131</v>
      </c>
      <c r="N52" s="47">
        <f>J37+J38+J39+J49+J43</f>
        <v>14.530867440306414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14.538927147458367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14.179897615294244</v>
      </c>
      <c r="O54" s="56" t="s">
        <v>140</v>
      </c>
      <c r="P54" s="39">
        <v>1069.3189157787388</v>
      </c>
      <c r="Q54" s="39">
        <f t="shared" si="5"/>
        <v>1069.3189157787388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57470.066735398002</v>
      </c>
      <c r="K55" s="34">
        <v>20</v>
      </c>
      <c r="L55" s="35" t="s">
        <v>76</v>
      </c>
      <c r="M55" s="36" t="s">
        <v>142</v>
      </c>
      <c r="N55" s="37">
        <f>J37+J38+J39+J49+J50</f>
        <v>14.279604435116166</v>
      </c>
      <c r="O55" s="38" t="s">
        <v>143</v>
      </c>
      <c r="P55" s="39">
        <v>0</v>
      </c>
      <c r="Q55" s="39">
        <f t="shared" si="5"/>
        <v>0</v>
      </c>
      <c r="R55" s="40">
        <f>G61</f>
        <v>1096.6393135136266</v>
      </c>
      <c r="S55" s="40" t="s">
        <v>39</v>
      </c>
      <c r="T55" s="40">
        <f>I61</f>
        <v>1096.6393135136266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14.287664142268119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14.712615070994827</v>
      </c>
      <c r="O57" s="48" t="s">
        <v>148</v>
      </c>
      <c r="P57" s="39">
        <v>3.5527136788005009E-15</v>
      </c>
      <c r="Q57" s="39">
        <f t="shared" si="5"/>
        <v>3.5527136788005009E-15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1217.4754096679885</v>
      </c>
      <c r="H58" s="68" t="s">
        <v>39</v>
      </c>
      <c r="I58" s="69">
        <f>C36</f>
        <v>1217.4754078844715</v>
      </c>
      <c r="K58" s="34">
        <v>23</v>
      </c>
      <c r="L58" s="45"/>
      <c r="M58" s="46" t="s">
        <v>149</v>
      </c>
      <c r="N58" s="47">
        <f>J37+J46+J53+J44</f>
        <v>15.000751735953822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950.89063488079933</v>
      </c>
      <c r="H59" s="68" t="s">
        <v>39</v>
      </c>
      <c r="I59" s="69">
        <f t="shared" ref="I59:I60" si="6">C37</f>
        <v>950.8906348850079</v>
      </c>
      <c r="K59" s="34">
        <v>24</v>
      </c>
      <c r="L59" s="45"/>
      <c r="M59" s="46" t="s">
        <v>151</v>
      </c>
      <c r="N59" s="47">
        <f>J52+J53+J44</f>
        <v>14.216771275062989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1352.3248699413748</v>
      </c>
      <c r="H60" s="68" t="s">
        <v>39</v>
      </c>
      <c r="I60" s="69">
        <f t="shared" si="6"/>
        <v>1352.3248694381111</v>
      </c>
      <c r="K60" s="34">
        <v>25</v>
      </c>
      <c r="L60" s="53"/>
      <c r="M60" s="54" t="s">
        <v>153</v>
      </c>
      <c r="N60" s="55">
        <f>J52+J41+J42+J50</f>
        <v>13.928634610103996</v>
      </c>
      <c r="O60" s="56" t="s">
        <v>154</v>
      </c>
      <c r="P60" s="39">
        <v>1096.6393135136266</v>
      </c>
      <c r="Q60" s="71">
        <f t="shared" si="5"/>
        <v>1096.6393135136266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1096.6393135136266</v>
      </c>
      <c r="H61" s="74" t="s">
        <v>39</v>
      </c>
      <c r="I61" s="69">
        <f>C39</f>
        <v>1096.6393135136266</v>
      </c>
      <c r="K61" s="264" t="s">
        <v>155</v>
      </c>
      <c r="L61" s="264"/>
      <c r="M61" s="264"/>
      <c r="N61" s="76">
        <f>SUM(N36:N60)</f>
        <v>363.23092696459173</v>
      </c>
      <c r="U61" s="77" t="s">
        <v>156</v>
      </c>
      <c r="V61" s="78">
        <f>SUMPRODUCT($Q$36:$Q$60,V36:V60)</f>
        <v>1367.6446362871482</v>
      </c>
      <c r="W61" s="78">
        <f>SUMPRODUCT($Q$36:$Q$60,W36:W60)</f>
        <v>283.00595416263599</v>
      </c>
      <c r="X61" s="78">
        <f t="shared" ref="X61:AN61" si="7">SUMPRODUCT($Q$36:$Q$60,X36:X60)</f>
        <v>1083.7273624242757</v>
      </c>
      <c r="Y61" s="78">
        <f t="shared" si="7"/>
        <v>2163.3380677853997</v>
      </c>
      <c r="Z61" s="78">
        <f t="shared" si="7"/>
        <v>1500.4813638306246</v>
      </c>
      <c r="AA61" s="78">
        <f t="shared" si="7"/>
        <v>2165.9582292923651</v>
      </c>
      <c r="AB61" s="78">
        <f t="shared" si="7"/>
        <v>2453.9921602183895</v>
      </c>
      <c r="AC61" s="78">
        <f t="shared" si="7"/>
        <v>1069.3189157787388</v>
      </c>
      <c r="AD61" s="78">
        <f t="shared" si="7"/>
        <v>0</v>
      </c>
      <c r="AE61" s="78">
        <f t="shared" si="7"/>
        <v>800.72140826163979</v>
      </c>
      <c r="AF61" s="78">
        <f t="shared" si="7"/>
        <v>3.5527136788005009E-15</v>
      </c>
      <c r="AG61" s="78">
        <f t="shared" si="7"/>
        <v>1367.6446362871482</v>
      </c>
      <c r="AH61" s="78">
        <f t="shared" si="7"/>
        <v>288.03393092602391</v>
      </c>
      <c r="AI61" s="78">
        <f t="shared" si="7"/>
        <v>662.85670395477541</v>
      </c>
      <c r="AJ61" s="78">
        <f t="shared" si="7"/>
        <v>2047.5299483944259</v>
      </c>
      <c r="AK61" s="78">
        <f t="shared" si="7"/>
        <v>1500.4813638306246</v>
      </c>
      <c r="AL61" s="78">
        <f t="shared" si="7"/>
        <v>2165.9582292923651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0.45588154542904941</v>
      </c>
      <c r="W64">
        <f t="shared" ref="W64:AN64" si="8">W61/W63</f>
        <v>0.18867063610842399</v>
      </c>
      <c r="X64">
        <f t="shared" si="8"/>
        <v>0.5418636812121379</v>
      </c>
      <c r="Y64">
        <f t="shared" si="8"/>
        <v>0.72111268926179994</v>
      </c>
      <c r="Z64">
        <f t="shared" si="8"/>
        <v>0.75024068191531224</v>
      </c>
      <c r="AA64">
        <f t="shared" si="8"/>
        <v>1.4439721528615768</v>
      </c>
      <c r="AB64">
        <f t="shared" si="8"/>
        <v>0.81799738673946321</v>
      </c>
      <c r="AC64">
        <f t="shared" si="8"/>
        <v>1.0693189157787388</v>
      </c>
      <c r="AD64">
        <f t="shared" si="8"/>
        <v>0</v>
      </c>
      <c r="AE64">
        <f t="shared" si="8"/>
        <v>0.64057712660931188</v>
      </c>
      <c r="AF64">
        <f t="shared" si="8"/>
        <v>1.7763568394002505E-18</v>
      </c>
      <c r="AG64">
        <f t="shared" si="8"/>
        <v>0.68382231814357408</v>
      </c>
      <c r="AH64">
        <f t="shared" si="8"/>
        <v>0.14401696546301196</v>
      </c>
      <c r="AI64">
        <f t="shared" si="8"/>
        <v>0.33142835197738768</v>
      </c>
      <c r="AJ64">
        <f t="shared" si="8"/>
        <v>0.91001331039752265</v>
      </c>
      <c r="AK64">
        <f t="shared" si="8"/>
        <v>0.60019254553224988</v>
      </c>
      <c r="AL64">
        <f t="shared" si="8"/>
        <v>1.4439721528615768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1367.6446362871482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283.00595416263599</v>
      </c>
      <c r="H67" s="6"/>
      <c r="U67" t="s">
        <v>162</v>
      </c>
      <c r="V67" s="82">
        <f>AA15*(1+0.17*(V61/AA16)^3.8)</f>
        <v>2.5214796190694932</v>
      </c>
      <c r="W67" s="82">
        <f t="shared" ref="W67:AN67" si="9">AB15*(1+0.17*(W61/AB16)^3.8)</f>
        <v>2.5007517359538216</v>
      </c>
      <c r="X67" s="82">
        <f t="shared" si="9"/>
        <v>2.5414162805477409</v>
      </c>
      <c r="Y67" s="82">
        <f t="shared" si="9"/>
        <v>3.9340314774658287</v>
      </c>
      <c r="Z67" s="82">
        <f t="shared" si="9"/>
        <v>2.6426104166030977</v>
      </c>
      <c r="AA67" s="82">
        <f t="shared" si="9"/>
        <v>4.216771275062988</v>
      </c>
      <c r="AB67" s="82">
        <f t="shared" si="9"/>
        <v>2.698082547033203</v>
      </c>
      <c r="AC67" s="82">
        <f t="shared" si="9"/>
        <v>3.0482725181350649</v>
      </c>
      <c r="AD67" s="82">
        <f t="shared" si="9"/>
        <v>2.5</v>
      </c>
      <c r="AE67" s="82">
        <f t="shared" si="9"/>
        <v>2.5782276623961229</v>
      </c>
      <c r="AF67" s="82">
        <f t="shared" si="9"/>
        <v>2.5</v>
      </c>
      <c r="AG67" s="82">
        <f t="shared" si="9"/>
        <v>2.6002705413154419</v>
      </c>
      <c r="AH67" s="82">
        <f t="shared" si="9"/>
        <v>3.7504040657885378</v>
      </c>
      <c r="AI67" s="82">
        <f t="shared" si="9"/>
        <v>2.5063954282039571</v>
      </c>
      <c r="AJ67" s="82">
        <f t="shared" si="9"/>
        <v>2.7970095129448169</v>
      </c>
      <c r="AK67" s="82">
        <f t="shared" si="9"/>
        <v>2.5610791801699193</v>
      </c>
      <c r="AL67" s="82">
        <f t="shared" si="9"/>
        <v>4.216771275062988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1083.7273624242757</v>
      </c>
      <c r="H68" s="6"/>
    </row>
    <row r="69" spans="6:40" x14ac:dyDescent="0.3">
      <c r="F69" s="4" t="s">
        <v>45</v>
      </c>
      <c r="G69" s="4">
        <f>Y61</f>
        <v>2163.3380677853997</v>
      </c>
      <c r="H69" s="6"/>
    </row>
    <row r="70" spans="6:40" x14ac:dyDescent="0.3">
      <c r="F70" s="4" t="s">
        <v>46</v>
      </c>
      <c r="G70" s="4">
        <f>Z61</f>
        <v>1500.4813638306246</v>
      </c>
      <c r="U70" s="41" t="s">
        <v>65</v>
      </c>
      <c r="V70">
        <f t="shared" ref="V70:V94" si="10">SUMPRODUCT($V$67:$AN$67,V36:AN36)</f>
        <v>15.082558799239413</v>
      </c>
      <c r="X70">
        <v>15.000195603366421</v>
      </c>
    </row>
    <row r="71" spans="6:40" x14ac:dyDescent="0.3">
      <c r="F71" s="4" t="s">
        <v>47</v>
      </c>
      <c r="G71" s="4">
        <f>AA61</f>
        <v>2165.9582292923651</v>
      </c>
      <c r="U71" s="41" t="s">
        <v>70</v>
      </c>
      <c r="V71">
        <f t="shared" si="10"/>
        <v>14.259471234623781</v>
      </c>
      <c r="X71">
        <v>13.75090229828113</v>
      </c>
    </row>
    <row r="72" spans="6:40" x14ac:dyDescent="0.3">
      <c r="F72" s="4" t="s">
        <v>48</v>
      </c>
      <c r="G72" s="4">
        <f>AB61</f>
        <v>2453.9921602183895</v>
      </c>
      <c r="U72" s="41" t="s">
        <v>75</v>
      </c>
      <c r="V72">
        <f t="shared" si="10"/>
        <v>14.610449584189785</v>
      </c>
      <c r="X72">
        <v>14.225219683523857</v>
      </c>
    </row>
    <row r="73" spans="6:40" x14ac:dyDescent="0.3">
      <c r="F73" s="4" t="s">
        <v>49</v>
      </c>
      <c r="G73" s="4">
        <f>AC61</f>
        <v>1069.3189157787388</v>
      </c>
      <c r="U73" s="41" t="s">
        <v>80</v>
      </c>
      <c r="V73">
        <f t="shared" si="10"/>
        <v>14.618509291341741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14.25736501718271</v>
      </c>
      <c r="X74">
        <v>13.805151472614</v>
      </c>
    </row>
    <row r="75" spans="6:40" x14ac:dyDescent="0.3">
      <c r="F75" s="4" t="s">
        <v>51</v>
      </c>
      <c r="G75" s="4">
        <f>AE61</f>
        <v>800.72140826163979</v>
      </c>
      <c r="U75" s="41" t="s">
        <v>88</v>
      </c>
      <c r="V75">
        <f t="shared" si="10"/>
        <v>14.608343366748715</v>
      </c>
      <c r="X75">
        <v>14.279468857856727</v>
      </c>
    </row>
    <row r="76" spans="6:40" x14ac:dyDescent="0.3">
      <c r="F76" s="4" t="s">
        <v>52</v>
      </c>
      <c r="G76" s="4">
        <f>AF61</f>
        <v>3.5527136788005009E-15</v>
      </c>
      <c r="U76" s="41" t="s">
        <v>92</v>
      </c>
      <c r="V76">
        <f t="shared" si="10"/>
        <v>14.616403073900667</v>
      </c>
      <c r="X76">
        <v>14.326575531725375</v>
      </c>
    </row>
    <row r="77" spans="6:40" x14ac:dyDescent="0.3">
      <c r="F77" s="4" t="s">
        <v>53</v>
      </c>
      <c r="G77" s="4">
        <f>AG61</f>
        <v>1367.6446362871482</v>
      </c>
      <c r="U77" s="41" t="s">
        <v>96</v>
      </c>
      <c r="V77">
        <f t="shared" si="10"/>
        <v>15.041354002627379</v>
      </c>
      <c r="X77">
        <v>13.750902037729439</v>
      </c>
    </row>
    <row r="78" spans="6:40" x14ac:dyDescent="0.3">
      <c r="F78" s="4" t="s">
        <v>54</v>
      </c>
      <c r="G78" s="4">
        <f>AH61</f>
        <v>288.03393092602391</v>
      </c>
      <c r="U78" s="41" t="s">
        <v>100</v>
      </c>
      <c r="V78">
        <f t="shared" si="10"/>
        <v>14.359186578999537</v>
      </c>
      <c r="X78">
        <v>13.750771910176033</v>
      </c>
    </row>
    <row r="79" spans="6:40" x14ac:dyDescent="0.3">
      <c r="F79" s="4" t="s">
        <v>55</v>
      </c>
      <c r="G79" s="4">
        <f>AI61</f>
        <v>662.85670395477541</v>
      </c>
      <c r="U79" s="41" t="s">
        <v>104</v>
      </c>
      <c r="V79">
        <f t="shared" si="10"/>
        <v>14.367246286151493</v>
      </c>
      <c r="X79">
        <v>13.801434953032715</v>
      </c>
    </row>
    <row r="80" spans="6:40" x14ac:dyDescent="0.3">
      <c r="F80" s="4" t="s">
        <v>56</v>
      </c>
      <c r="G80" s="4">
        <f>AJ61</f>
        <v>2047.5299483944259</v>
      </c>
      <c r="U80" s="41" t="s">
        <v>108</v>
      </c>
      <c r="V80">
        <f t="shared" si="10"/>
        <v>14.357080361558467</v>
      </c>
      <c r="X80">
        <v>13.808577453496937</v>
      </c>
    </row>
    <row r="81" spans="6:24" x14ac:dyDescent="0.3">
      <c r="F81" s="4" t="s">
        <v>57</v>
      </c>
      <c r="G81" s="4">
        <f>AK61</f>
        <v>1500.4813638306246</v>
      </c>
      <c r="U81" s="41" t="s">
        <v>112</v>
      </c>
      <c r="V81">
        <f t="shared" si="10"/>
        <v>14.365140068710421</v>
      </c>
      <c r="X81">
        <v>13.855684127365585</v>
      </c>
    </row>
    <row r="82" spans="6:24" x14ac:dyDescent="0.3">
      <c r="F82" s="4" t="s">
        <v>58</v>
      </c>
      <c r="G82" s="4">
        <f>AL61</f>
        <v>2165.9582292923651</v>
      </c>
      <c r="U82" s="41" t="s">
        <v>116</v>
      </c>
      <c r="V82">
        <f t="shared" si="10"/>
        <v>14.790090997437131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15.078227662396124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14.963878076185077</v>
      </c>
      <c r="X84">
        <v>13.696318465991869</v>
      </c>
    </row>
    <row r="85" spans="6:24" x14ac:dyDescent="0.3">
      <c r="U85" s="41" t="s">
        <v>128</v>
      </c>
      <c r="V85">
        <f t="shared" si="10"/>
        <v>14.17988909074041</v>
      </c>
      <c r="X85">
        <v>13.75056790087643</v>
      </c>
    </row>
    <row r="86" spans="6:24" x14ac:dyDescent="0.3">
      <c r="U86" s="41" t="s">
        <v>132</v>
      </c>
      <c r="V86">
        <f t="shared" si="10"/>
        <v>14.530867440306414</v>
      </c>
      <c r="X86">
        <v>14.224885286119157</v>
      </c>
    </row>
    <row r="87" spans="6:24" x14ac:dyDescent="0.3">
      <c r="U87" s="41" t="s">
        <v>136</v>
      </c>
      <c r="V87">
        <f t="shared" si="10"/>
        <v>14.53892714745837</v>
      </c>
      <c r="X87">
        <v>14.271991959987805</v>
      </c>
    </row>
    <row r="88" spans="6:24" x14ac:dyDescent="0.3">
      <c r="U88" s="41" t="s">
        <v>140</v>
      </c>
      <c r="V88">
        <f t="shared" si="10"/>
        <v>14.179897615294244</v>
      </c>
      <c r="X88">
        <v>11.68222407686552</v>
      </c>
    </row>
    <row r="89" spans="6:24" x14ac:dyDescent="0.3">
      <c r="U89" s="41" t="s">
        <v>143</v>
      </c>
      <c r="V89">
        <f t="shared" si="10"/>
        <v>14.279604435116166</v>
      </c>
      <c r="X89">
        <v>13.753993881759367</v>
      </c>
    </row>
    <row r="90" spans="6:24" x14ac:dyDescent="0.3">
      <c r="U90" s="41" t="s">
        <v>145</v>
      </c>
      <c r="V90">
        <f t="shared" si="10"/>
        <v>14.28766414226812</v>
      </c>
      <c r="X90">
        <v>13.801100555628015</v>
      </c>
    </row>
    <row r="91" spans="6:24" x14ac:dyDescent="0.3">
      <c r="U91" s="41" t="s">
        <v>148</v>
      </c>
      <c r="V91">
        <f t="shared" si="10"/>
        <v>14.712615070994829</v>
      </c>
      <c r="X91">
        <v>13.225427061632079</v>
      </c>
    </row>
    <row r="92" spans="6:24" x14ac:dyDescent="0.3">
      <c r="U92" s="41" t="s">
        <v>150</v>
      </c>
      <c r="V92">
        <f t="shared" si="10"/>
        <v>15.000751735953822</v>
      </c>
      <c r="X92">
        <v>15.239521451121469</v>
      </c>
    </row>
    <row r="93" spans="6:24" x14ac:dyDescent="0.3">
      <c r="U93" s="41" t="s">
        <v>152</v>
      </c>
      <c r="V93">
        <f t="shared" si="10"/>
        <v>14.216771275062989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13.928634610103995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2.5214796190694932</v>
      </c>
      <c r="K97" s="4" t="s">
        <v>61</v>
      </c>
      <c r="L97" s="76">
        <f>MIN(N36:N43)</f>
        <v>14.25736501718271</v>
      </c>
      <c r="M97" s="135" t="s">
        <v>11</v>
      </c>
      <c r="N97" s="4">
        <v>15</v>
      </c>
      <c r="O97" s="4">
        <v>99999</v>
      </c>
      <c r="P97" s="76">
        <f>L97</f>
        <v>14.25736501718271</v>
      </c>
      <c r="Q97" s="76">
        <f>L98</f>
        <v>14.357080361558467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2.5007517359538216</v>
      </c>
      <c r="K98" s="4" t="s">
        <v>66</v>
      </c>
      <c r="L98" s="76">
        <f>MIN(N44:N49)</f>
        <v>14.357080361558467</v>
      </c>
      <c r="M98" s="135" t="s">
        <v>12</v>
      </c>
      <c r="N98" s="4">
        <v>99999</v>
      </c>
      <c r="O98" s="4">
        <v>15</v>
      </c>
      <c r="P98" s="76">
        <f>L99</f>
        <v>14.17988909074041</v>
      </c>
      <c r="Q98" s="76">
        <f>L100</f>
        <v>13.928634610103996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2.5414162805477409</v>
      </c>
      <c r="K99" s="4" t="s">
        <v>71</v>
      </c>
      <c r="L99" s="76">
        <f>MIN(N50:N54)</f>
        <v>14.17988909074041</v>
      </c>
      <c r="M99" s="135" t="s">
        <v>13</v>
      </c>
      <c r="N99" s="76">
        <f>L101</f>
        <v>15.041354002627379</v>
      </c>
      <c r="O99" s="76">
        <f>L102</f>
        <v>14.179897615294244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3.9340314774658287</v>
      </c>
      <c r="K100" s="4" t="s">
        <v>76</v>
      </c>
      <c r="L100" s="76">
        <f>MIN(N55:N60)</f>
        <v>13.928634610103996</v>
      </c>
      <c r="M100" s="135" t="s">
        <v>14</v>
      </c>
      <c r="N100" s="76">
        <f>L104</f>
        <v>14.790090997437133</v>
      </c>
      <c r="O100" s="76">
        <f>L105</f>
        <v>13.928634610103998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2.6426104166030977</v>
      </c>
      <c r="K101" s="4" t="s">
        <v>252</v>
      </c>
      <c r="L101" s="76">
        <f>J104+J103+J102+J107+J106</f>
        <v>15.041354002627379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4.216771275062988</v>
      </c>
      <c r="K102" s="4" t="s">
        <v>253</v>
      </c>
      <c r="L102" s="76">
        <f>J104+J103+J102+J113</f>
        <v>14.179897615294244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2.698082547033203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3.0482725181350649</v>
      </c>
      <c r="K104" s="4" t="s">
        <v>255</v>
      </c>
      <c r="L104" s="76">
        <f>J111+J103+J102+J107+J106</f>
        <v>14.790090997437133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13.928634610103998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2.5782276623961229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2.6002705413154419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3.7504040657885378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2.5063954282039571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2.7970095129448169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2.5610791801699193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4.216771275062988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2024-01-07T17:41:59Z</dcterms:modified>
</cp:coreProperties>
</file>