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30\"/>
    </mc:Choice>
  </mc:AlternateContent>
  <xr:revisionPtr revIDLastSave="0" documentId="13_ncr:1_{DA8FFBEF-46EA-4EBF-A685-A9AF745E5B75}" xr6:coauthVersionLast="47" xr6:coauthVersionMax="47" xr10:uidLastSave="{00000000-0000-0000-0000-000000000000}"/>
  <bookViews>
    <workbookView xWindow="10284" yWindow="444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6" l="1"/>
  <c r="J47" i="6"/>
  <c r="I47" i="6"/>
  <c r="J46" i="6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G48" i="6"/>
  <c r="I48" i="6"/>
  <c r="J48" i="6"/>
  <c r="G49" i="6"/>
  <c r="H49" i="6"/>
  <c r="I49" i="6"/>
  <c r="J49" i="6"/>
  <c r="H46" i="6"/>
  <c r="I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L99" i="7" s="1"/>
  <c r="P98" i="7" s="1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100" i="7" l="1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7" i="4"/>
  <c r="T88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Q39" i="5" l="1"/>
  <c r="AL39" i="5"/>
  <c r="S91" i="4"/>
  <c r="S92" i="4" s="1"/>
  <c r="AI39" i="5"/>
  <c r="R37" i="5"/>
  <c r="O37" i="5"/>
  <c r="P37" i="5"/>
  <c r="P38" i="5"/>
  <c r="O38" i="5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8" i="5" l="1"/>
  <c r="U38" i="5" s="1"/>
  <c r="O41" i="5"/>
  <c r="O42" i="5" s="1"/>
  <c r="O50" i="5" s="1"/>
  <c r="T37" i="5"/>
  <c r="U37" i="5" s="1"/>
  <c r="T39" i="5"/>
  <c r="U39" i="5" s="1"/>
  <c r="AB41" i="5"/>
  <c r="AB42" i="5" s="1"/>
  <c r="AB50" i="5" s="1"/>
  <c r="AC125" i="5" s="1"/>
  <c r="AA159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AA137" i="5" l="1"/>
  <c r="AA148" i="5"/>
  <c r="G52" i="5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I26" i="7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I25" i="7" s="1"/>
  <c r="BO145" i="5"/>
  <c r="BO156" i="5"/>
  <c r="BO61" i="5"/>
  <c r="BP125" i="5" s="1"/>
  <c r="BP61" i="5"/>
  <c r="BQ125" i="5" s="1"/>
  <c r="BM61" i="5"/>
  <c r="J61" i="5"/>
  <c r="K61" i="5" s="1"/>
  <c r="BN146" i="5"/>
  <c r="BN135" i="5"/>
  <c r="H26" i="7" s="1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G28" i="7" s="1"/>
  <c r="BM148" i="5"/>
  <c r="E69" i="5" l="1"/>
  <c r="BH58" i="5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G26" i="7" s="1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H28" i="7" s="1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I27" i="7" s="1"/>
  <c r="BO158" i="5"/>
  <c r="BP122" i="5"/>
  <c r="BO63" i="5"/>
  <c r="BO64" i="5" s="1"/>
  <c r="BN147" i="5"/>
  <c r="BN136" i="5"/>
  <c r="H27" i="7" s="1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G27" i="7" s="1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I28" i="7" s="1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F26" i="7" s="1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F28" i="7" s="1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G25" i="7" s="1"/>
  <c r="BM145" i="5"/>
  <c r="BL156" i="5"/>
  <c r="BL134" i="5"/>
  <c r="F25" i="7" s="1"/>
  <c r="BL145" i="5"/>
  <c r="AH156" i="5"/>
  <c r="AH134" i="5"/>
  <c r="AH145" i="5"/>
  <c r="AJ156" i="5"/>
  <c r="AJ134" i="5"/>
  <c r="AJ145" i="5"/>
  <c r="BN134" i="5"/>
  <c r="H25" i="7" s="1"/>
  <c r="BN156" i="5"/>
  <c r="BN145" i="5"/>
  <c r="E83" i="5"/>
  <c r="AK134" i="5"/>
  <c r="AK156" i="5"/>
  <c r="AK145" i="5"/>
  <c r="P69" i="5"/>
  <c r="P70" i="5"/>
  <c r="P71" i="5"/>
  <c r="BL147" i="5"/>
  <c r="BL136" i="5"/>
  <c r="F27" i="7" s="1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<sst xmlns="http://schemas.openxmlformats.org/spreadsheetml/2006/main" count="2044" uniqueCount="259">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</sst>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14.25736501718271</v>
      </c>
      <c r="L28" s="147">
        <v>14.357080361558467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14.17988909074041</v>
      </c>
      <c r="L29" s="147">
        <v>13.928634610103996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15.041354002627379</v>
      </c>
      <c r="J30" s="4">
        <v>14.179897615294244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14.790090997437133</v>
      </c>
      <c r="J31" s="4">
        <v>13.928634610103998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14.463740262078954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2.3353604793037481E-11</v>
      </c>
      <c r="V44" s="215">
        <f t="shared" si="1"/>
        <v>1.9395060936910512E-11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2.6977906774165728E-11</v>
      </c>
      <c r="V45" s="215">
        <f t="shared" si="1"/>
        <v>4.3060972762216132E-11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5.413441283257866E-12</v>
      </c>
      <c r="T46" s="215">
        <f t="shared" si="1"/>
        <v>2.6977478600007605E-11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8.651999563124931E-12</v>
      </c>
      <c r="T47" s="215">
        <f t="shared" si="1"/>
        <v>4.3060972762215989E-11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2.3353604793037481E-11</v>
      </c>
      <c r="V53" s="216">
        <f t="shared" si="2"/>
        <v>1.9395060936910512E-11</v>
      </c>
      <c r="W53" s="165">
        <f>N40</f>
        <v>2050</v>
      </c>
      <c r="X53" s="165">
        <f>SUM(S53:V53)</f>
        <v>4.8596573009817501E-11</v>
      </c>
      <c r="Y53" s="129">
        <f>W53/X53</f>
        <v>42184044533055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2.6977906774165728E-11</v>
      </c>
      <c r="V54" s="216">
        <f t="shared" si="2"/>
        <v>4.3060972762216132E-11</v>
      </c>
      <c r="W54" s="165">
        <f>N41</f>
        <v>2050</v>
      </c>
      <c r="X54" s="165">
        <f>SUM(S54:V54)</f>
        <v>7.5886786816251361E-11</v>
      </c>
      <c r="Y54" s="129">
        <f>W54/X54</f>
        <v>27013925427673.887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5.413441283257866E-12</v>
      </c>
      <c r="T55" s="216">
        <f t="shared" si="2"/>
        <v>2.6977478600007605E-11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3.823882716313498E-11</v>
      </c>
      <c r="Y55" s="129">
        <f>W55/X55</f>
        <v>27563606893679.336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8.651999563124931E-12</v>
      </c>
      <c r="T56" s="216">
        <f t="shared" si="2"/>
        <v>4.3060972762215989E-11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5.7560879605210427E-11</v>
      </c>
      <c r="Y56" s="129">
        <f>W56/X56</f>
        <v>19249184647617.922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1.9913348126252305E-11</v>
      </c>
      <c r="T58" s="165">
        <f>SUM(T53:T56)</f>
        <v>7.5886358642093096E-11</v>
      </c>
      <c r="U58" s="165">
        <f>SUM(U53:U56)</f>
        <v>5.6179418847072717E-11</v>
      </c>
      <c r="V58" s="165">
        <f>SUM(V53:V56)</f>
        <v>6.8303940978996146E-11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102946023290650.44</v>
      </c>
      <c r="T59" s="120">
        <f>T57/T58</f>
        <v>27014077848543.57</v>
      </c>
      <c r="U59" s="120">
        <f>U57/U58</f>
        <v>18761319031603.328</v>
      </c>
      <c r="V59" s="120">
        <f>V57/V58</f>
        <v>16221611580812.246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602.01879903501049</v>
      </c>
      <c r="T64" s="216">
        <f t="shared" si="3"/>
        <v>0</v>
      </c>
      <c r="U64" s="216">
        <f t="shared" si="3"/>
        <v>438.14443006015676</v>
      </c>
      <c r="V64" s="216">
        <f t="shared" si="3"/>
        <v>314.61914510474679</v>
      </c>
      <c r="W64" s="165">
        <f>W53</f>
        <v>2050</v>
      </c>
      <c r="X64" s="165">
        <f>SUM(S64:V64)</f>
        <v>1354.7823741999141</v>
      </c>
      <c r="Y64" s="129">
        <f>W64/X64</f>
        <v>1.5131581566453849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157.9758225094595</v>
      </c>
      <c r="U65" s="216">
        <f t="shared" si="3"/>
        <v>506.1411157949758</v>
      </c>
      <c r="V65" s="216">
        <f t="shared" si="3"/>
        <v>698.51837444060584</v>
      </c>
      <c r="W65" s="165">
        <f>W54</f>
        <v>2050</v>
      </c>
      <c r="X65" s="165">
        <f>SUM(S65:V65)</f>
        <v>1362.6353127450411</v>
      </c>
      <c r="Y65" s="129">
        <f>W65/X65</f>
        <v>1.5044377470816139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557.29225242883285</v>
      </c>
      <c r="T66" s="216">
        <f t="shared" si="3"/>
        <v>728.77170705802359</v>
      </c>
      <c r="U66" s="216">
        <f t="shared" si="3"/>
        <v>109.71445414486742</v>
      </c>
      <c r="V66" s="216">
        <f t="shared" si="3"/>
        <v>0</v>
      </c>
      <c r="W66" s="165">
        <f>W55</f>
        <v>1054</v>
      </c>
      <c r="X66" s="165">
        <f>SUM(S66:V66)</f>
        <v>1395.7784136317239</v>
      </c>
      <c r="Y66" s="129">
        <f>W66/X66</f>
        <v>0.75513418871234805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890.68894853615654</v>
      </c>
      <c r="T67" s="216">
        <f t="shared" si="3"/>
        <v>1163.2524704325169</v>
      </c>
      <c r="U67" s="216">
        <f t="shared" si="3"/>
        <v>0</v>
      </c>
      <c r="V67" s="216">
        <f t="shared" si="3"/>
        <v>94.862480454647425</v>
      </c>
      <c r="W67" s="165">
        <f>W56</f>
        <v>1108</v>
      </c>
      <c r="X67" s="165">
        <f>SUM(S67:V67)</f>
        <v>2148.8038994233211</v>
      </c>
      <c r="Y67" s="129">
        <f>W67/X67</f>
        <v>0.51563569867746251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910.94965621368488</v>
      </c>
      <c r="T75" s="216">
        <f t="shared" si="4"/>
        <v>0</v>
      </c>
      <c r="U75" s="216">
        <f t="shared" si="4"/>
        <v>662.98181813426959</v>
      </c>
      <c r="V75" s="216">
        <f t="shared" si="4"/>
        <v>476.06852565204554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237.66479050949616</v>
      </c>
      <c r="U76" s="216">
        <f t="shared" si="4"/>
        <v>761.45779995196767</v>
      </c>
      <c r="V76" s="216">
        <f t="shared" si="4"/>
        <v>1050.8774095385363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420.83043291352379</v>
      </c>
      <c r="T77" s="216">
        <f t="shared" si="4"/>
        <v>550.32043176577361</v>
      </c>
      <c r="U77" s="216">
        <f t="shared" si="4"/>
        <v>82.849135320702572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459.27101828273555</v>
      </c>
      <c r="T78" s="216">
        <f t="shared" si="4"/>
        <v>599.81450032975522</v>
      </c>
      <c r="U78" s="216">
        <f t="shared" si="4"/>
        <v>0</v>
      </c>
      <c r="V78" s="216">
        <f t="shared" si="4"/>
        <v>48.914481387509255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1791.0511074099441</v>
      </c>
      <c r="T80" s="165">
        <f>SUM(T75:T78)</f>
        <v>1387.799722605025</v>
      </c>
      <c r="U80" s="165">
        <f>SUM(U75:U78)</f>
        <v>1507.2887534069398</v>
      </c>
      <c r="V80" s="165">
        <f>SUM(V75:V78)</f>
        <v>1575.8604165780912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1.1445792872792582</v>
      </c>
      <c r="T81" s="120">
        <f>T79/T80</f>
        <v>1.4771583872001108</v>
      </c>
      <c r="U81" s="120">
        <f>U79/U80</f>
        <v>0.69926880142748582</v>
      </c>
      <c r="V81" s="120">
        <f>V79/V80</f>
        <v>0.70310795825811234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1042.6541082563447</v>
      </c>
      <c r="T86" s="131">
        <f t="shared" si="5"/>
        <v>0</v>
      </c>
      <c r="U86" s="131">
        <f t="shared" si="5"/>
        <v>463.60250133496606</v>
      </c>
      <c r="V86" s="131">
        <f t="shared" si="5"/>
        <v>334.72756906215955</v>
      </c>
      <c r="W86" s="165">
        <f>W75</f>
        <v>2050</v>
      </c>
      <c r="X86" s="165">
        <f>SUM(S86:V86)</f>
        <v>1840.9841786534703</v>
      </c>
      <c r="Y86" s="129">
        <f>W86/X86</f>
        <v>1.1135348276047694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351.06853864325956</v>
      </c>
      <c r="U87" s="131">
        <f t="shared" si="5"/>
        <v>532.46368311002266</v>
      </c>
      <c r="V87" s="131">
        <f t="shared" si="5"/>
        <v>738.88026980021436</v>
      </c>
      <c r="W87" s="165">
        <f>W76</f>
        <v>2050</v>
      </c>
      <c r="X87" s="165">
        <f>SUM(S87:V87)</f>
        <v>1622.4124915534967</v>
      </c>
      <c r="Y87" s="129">
        <f>W87/X87</f>
        <v>1.2635504291741977</v>
      </c>
    </row>
    <row r="88" spans="17:25" ht="15.6" x14ac:dyDescent="0.3">
      <c r="Q88" s="128"/>
      <c r="R88" s="131">
        <v>3</v>
      </c>
      <c r="S88" s="131">
        <f t="shared" si="5"/>
        <v>481.67379696958272</v>
      </c>
      <c r="T88" s="131">
        <f t="shared" si="5"/>
        <v>812.91044143039881</v>
      </c>
      <c r="U88" s="131">
        <f t="shared" si="5"/>
        <v>57.933815555011272</v>
      </c>
      <c r="V88" s="131">
        <f t="shared" si="5"/>
        <v>0</v>
      </c>
      <c r="W88" s="165">
        <f>W77</f>
        <v>1054</v>
      </c>
      <c r="X88" s="165">
        <f>SUM(S88:V88)</f>
        <v>1352.5180539549929</v>
      </c>
      <c r="Y88" s="129">
        <f>W88/X88</f>
        <v>0.77928719466474017</v>
      </c>
    </row>
    <row r="89" spans="17:25" ht="15.6" x14ac:dyDescent="0.3">
      <c r="Q89" s="128"/>
      <c r="R89" s="131">
        <v>4</v>
      </c>
      <c r="S89" s="131">
        <f t="shared" si="5"/>
        <v>525.67209477407266</v>
      </c>
      <c r="T89" s="131">
        <f t="shared" si="5"/>
        <v>886.02101992634152</v>
      </c>
      <c r="U89" s="131">
        <f t="shared" si="5"/>
        <v>0</v>
      </c>
      <c r="V89" s="131">
        <f t="shared" si="5"/>
        <v>34.392161137626069</v>
      </c>
      <c r="W89" s="165">
        <f>W78</f>
        <v>1108</v>
      </c>
      <c r="X89" s="165">
        <f>SUM(S89:V89)</f>
        <v>1446.0852758380404</v>
      </c>
      <c r="Y89" s="129">
        <f>W89/X89</f>
        <v>0.76620654294255774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1161.0316626886333</v>
      </c>
      <c r="T97" s="131">
        <f t="shared" si="6"/>
        <v>0</v>
      </c>
      <c r="U97" s="131">
        <f t="shared" si="6"/>
        <v>516.23753140117128</v>
      </c>
      <c r="V97" s="131">
        <f t="shared" si="6"/>
        <v>372.73080591019539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443.59280267224904</v>
      </c>
      <c r="U98" s="131">
        <f t="shared" si="6"/>
        <v>672.79471531334309</v>
      </c>
      <c r="V98" s="131">
        <f t="shared" si="6"/>
        <v>933.61248201440787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375.36222198393972</v>
      </c>
      <c r="T99" s="131">
        <f t="shared" si="6"/>
        <v>633.490697415971</v>
      </c>
      <c r="U99" s="131">
        <f t="shared" si="6"/>
        <v>45.147080600089218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402.77339845821479</v>
      </c>
      <c r="T100" s="131">
        <f t="shared" si="6"/>
        <v>678.87510265220124</v>
      </c>
      <c r="U100" s="131">
        <f t="shared" si="6"/>
        <v>0</v>
      </c>
      <c r="V100" s="131">
        <f t="shared" si="6"/>
        <v>26.351498889583855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1939.1672831307878</v>
      </c>
      <c r="T102" s="165">
        <f>SUM(T97:T100)</f>
        <v>1755.9586027404212</v>
      </c>
      <c r="U102" s="165">
        <f>SUM(U97:U100)</f>
        <v>1234.1793273146034</v>
      </c>
      <c r="V102" s="165">
        <f>SUM(V97:V100)</f>
        <v>1332.6947868141872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1.0571547992962591</v>
      </c>
      <c r="T103" s="120">
        <f>T101/T102</f>
        <v>1.1674534905325704</v>
      </c>
      <c r="U103" s="120">
        <f>U101/U102</f>
        <v>0.85400879489154335</v>
      </c>
      <c r="V103" s="120">
        <f>V101/V102</f>
        <v>0.83139816480311968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1227.3901943462042</v>
      </c>
      <c r="T108" s="131">
        <f t="shared" ref="T108:V108" si="7">T97*T$103</f>
        <v>0</v>
      </c>
      <c r="U108" s="131">
        <f t="shared" si="7"/>
        <v>440.87139206969954</v>
      </c>
      <c r="V108" s="131">
        <f t="shared" si="7"/>
        <v>309.88770799932422</v>
      </c>
      <c r="W108" s="165">
        <f>W97</f>
        <v>2050</v>
      </c>
      <c r="X108" s="165">
        <f>SUM(S108:V108)</f>
        <v>1978.149294415228</v>
      </c>
      <c r="Y108" s="129">
        <f>W108/X108</f>
        <v>1.0363221854829781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517.87396585484282</v>
      </c>
      <c r="U109" s="131">
        <f t="shared" si="8"/>
        <v>574.57260403414716</v>
      </c>
      <c r="V109" s="131">
        <f t="shared" si="8"/>
        <v>776.20370418406424</v>
      </c>
      <c r="W109" s="165">
        <f>W98</f>
        <v>2050</v>
      </c>
      <c r="X109" s="165">
        <f>SUM(S109:V109)</f>
        <v>1868.6502740730541</v>
      </c>
      <c r="Y109" s="129">
        <f>W109/X109</f>
        <v>1.0970485105977921</v>
      </c>
    </row>
    <row r="110" spans="17:25" ht="15.6" x14ac:dyDescent="0.3">
      <c r="Q110" s="70"/>
      <c r="R110" s="131">
        <v>3</v>
      </c>
      <c r="S110" s="131">
        <f t="shared" ref="S110:V110" si="9">S99*S$103</f>
        <v>396.81597444482964</v>
      </c>
      <c r="T110" s="131">
        <f t="shared" si="9"/>
        <v>739.57092591818775</v>
      </c>
      <c r="U110" s="131">
        <f t="shared" si="9"/>
        <v>38.55600389615357</v>
      </c>
      <c r="V110" s="131">
        <f t="shared" si="9"/>
        <v>0</v>
      </c>
      <c r="W110" s="165">
        <f>W99</f>
        <v>1054</v>
      </c>
      <c r="X110" s="165">
        <f>SUM(S110:V110)</f>
        <v>1174.942904259171</v>
      </c>
      <c r="Y110" s="129">
        <f>W110/X110</f>
        <v>0.89706486687927334</v>
      </c>
    </row>
    <row r="111" spans="17:25" ht="15.6" x14ac:dyDescent="0.3">
      <c r="Q111" s="70"/>
      <c r="R111" s="131">
        <v>4</v>
      </c>
      <c r="S111" s="131">
        <f t="shared" ref="S111:V111" si="10">S100*S$103</f>
        <v>425.79383120896625</v>
      </c>
      <c r="T111" s="131">
        <f t="shared" si="10"/>
        <v>792.55510822696942</v>
      </c>
      <c r="U111" s="131">
        <f t="shared" si="10"/>
        <v>0</v>
      </c>
      <c r="V111" s="131">
        <f t="shared" si="10"/>
        <v>21.908587816611462</v>
      </c>
      <c r="W111" s="165">
        <f>W100</f>
        <v>1108</v>
      </c>
      <c r="X111" s="165">
        <f>SUM(S111:V111)</f>
        <v>1240.2575272525473</v>
      </c>
      <c r="Y111" s="129">
        <f>W111/X111</f>
        <v>0.89336285058029208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1054.0000000000002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0.99999999999999978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14.463740262078954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2.3353604793037481E-11</v>
      </c>
      <c r="H7" s="132">
        <f>'Trip Length Frequency'!V44</f>
        <v>1.9395060936910512E-11</v>
      </c>
      <c r="I7" s="120">
        <f>SUMPRODUCT(E18:H18,E7:H7)</f>
        <v>5.8092636893690837E-8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2.3353604793037481E-11</v>
      </c>
      <c r="R7" s="132">
        <f t="shared" si="0"/>
        <v>1.9395060936910512E-11</v>
      </c>
      <c r="S7" s="120">
        <f>SUMPRODUCT(O18:R18,O7:R7)</f>
        <v>8.6590879512595946E-8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2.3353604793037481E-11</v>
      </c>
      <c r="AB7" s="132">
        <f t="shared" si="1"/>
        <v>1.9395060936910512E-11</v>
      </c>
      <c r="AC7" s="120">
        <f>SUMPRODUCT(Y18:AB18,Y7:AB7)</f>
        <v>8.6590879512595946E-8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2.3353604793037481E-11</v>
      </c>
      <c r="AL7" s="132">
        <f t="shared" si="2"/>
        <v>1.9395060936910512E-11</v>
      </c>
      <c r="AM7" s="120">
        <f>SUMPRODUCT(AI18:AL18,AI7:AL7)</f>
        <v>9.8104172027780594E-8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2.3353604793037481E-11</v>
      </c>
      <c r="AV7" s="132">
        <f t="shared" si="3"/>
        <v>1.9395060936910512E-11</v>
      </c>
      <c r="AW7" s="120">
        <f>SUMPRODUCT(AS18:AV18,AS7:AV7)</f>
        <v>1.0452042502811349E-7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2.3353604793037481E-11</v>
      </c>
      <c r="BF7" s="132">
        <f t="shared" si="4"/>
        <v>1.9395060936910512E-11</v>
      </c>
      <c r="BG7" s="120">
        <f>SUMPRODUCT(BC18:BF18,BC7:BF7)</f>
        <v>1.1142116479807495E-7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2.3353604793037481E-11</v>
      </c>
      <c r="BP7" s="132">
        <f t="shared" si="5"/>
        <v>1.9395060936910512E-11</v>
      </c>
      <c r="BQ7" s="120">
        <f>SUMPRODUCT(BM18:BP18,BM7:BP7)</f>
        <v>1.2603585380100647E-7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2.6977906774165728E-11</v>
      </c>
      <c r="H8" s="132">
        <f>'Trip Length Frequency'!V45</f>
        <v>4.3060972762216132E-11</v>
      </c>
      <c r="I8" s="120">
        <f>SUMPRODUCT(E18:H18,E8:H8)</f>
        <v>8.8134481484238636E-8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2.6977906774165728E-11</v>
      </c>
      <c r="R8" s="132">
        <f t="shared" si="0"/>
        <v>4.3060972762216132E-11</v>
      </c>
      <c r="S8" s="120">
        <f>SUMPRODUCT(O18:R18,O8:R8)</f>
        <v>1.370060401428522E-7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2.6977906774165728E-11</v>
      </c>
      <c r="AB8" s="132">
        <f t="shared" si="1"/>
        <v>4.3060972762216132E-11</v>
      </c>
      <c r="AC8" s="120">
        <f>SUMPRODUCT(Y18:AB18,Y8:AB8)</f>
        <v>1.370060401428522E-7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2.6977906774165728E-11</v>
      </c>
      <c r="AL8" s="132">
        <f t="shared" si="2"/>
        <v>4.3060972762216132E-11</v>
      </c>
      <c r="AM8" s="120">
        <f>SUMPRODUCT(AI18:AL18,AI8:AL8)</f>
        <v>1.5527523539549895E-7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2.6977906774165728E-11</v>
      </c>
      <c r="AV8" s="132">
        <f t="shared" si="3"/>
        <v>4.3060972762216132E-11</v>
      </c>
      <c r="AW8" s="120">
        <f>SUMPRODUCT(AS18:AV18,AS8:AV8)</f>
        <v>1.6545717129851851E-7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2.6977906774165728E-11</v>
      </c>
      <c r="BF8" s="132">
        <f t="shared" si="4"/>
        <v>4.3060972762216132E-11</v>
      </c>
      <c r="BG8" s="120">
        <f>SUMPRODUCT(BC18:BF18,BC8:BF8)</f>
        <v>1.7640842005587229E-7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2.6977906774165728E-11</v>
      </c>
      <c r="BP8" s="132">
        <f t="shared" si="5"/>
        <v>4.3060972762216132E-11</v>
      </c>
      <c r="BQ8" s="120">
        <f>SUMPRODUCT(BM18:BP18,BM8:BP8)</f>
        <v>1.9957697648775077E-7</v>
      </c>
      <c r="BS8" s="129"/>
    </row>
    <row r="9" spans="2:71" x14ac:dyDescent="0.3">
      <c r="C9" s="128"/>
      <c r="D9" s="4" t="s">
        <v>13</v>
      </c>
      <c r="E9" s="132">
        <f>'Trip Length Frequency'!S46</f>
        <v>5.413441283257866E-12</v>
      </c>
      <c r="F9" s="132">
        <f>'Trip Length Frequency'!T46</f>
        <v>2.6977478600007605E-11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7.2565080033676681E-8</v>
      </c>
      <c r="K9" s="129"/>
      <c r="M9" s="128"/>
      <c r="N9" s="4" t="s">
        <v>13</v>
      </c>
      <c r="O9" s="132">
        <f t="shared" si="0"/>
        <v>5.413441283257866E-12</v>
      </c>
      <c r="P9" s="132">
        <f t="shared" si="0"/>
        <v>2.6977478600007605E-11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6.314525429070836E-8</v>
      </c>
      <c r="U9" s="129"/>
      <c r="W9" s="128"/>
      <c r="X9" s="4" t="s">
        <v>13</v>
      </c>
      <c r="Y9" s="132">
        <f t="shared" si="1"/>
        <v>5.413441283257866E-12</v>
      </c>
      <c r="Z9" s="132">
        <f t="shared" si="1"/>
        <v>2.6977478600007605E-11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6.314525429070836E-8</v>
      </c>
      <c r="AE9" s="129"/>
      <c r="AG9" s="128"/>
      <c r="AH9" s="4" t="s">
        <v>13</v>
      </c>
      <c r="AI9" s="132">
        <f t="shared" si="2"/>
        <v>5.413441283257866E-12</v>
      </c>
      <c r="AJ9" s="132">
        <f t="shared" si="2"/>
        <v>2.6977478600007605E-11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7.1604178716854552E-8</v>
      </c>
      <c r="AO9" s="129"/>
      <c r="AQ9" s="128"/>
      <c r="AR9" s="4" t="s">
        <v>13</v>
      </c>
      <c r="AS9" s="132">
        <f t="shared" si="3"/>
        <v>5.413441283257866E-12</v>
      </c>
      <c r="AT9" s="132">
        <f t="shared" si="3"/>
        <v>2.6977478600007605E-11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7.6325374880802824E-8</v>
      </c>
      <c r="AY9" s="129"/>
      <c r="BA9" s="128"/>
      <c r="BB9" s="4" t="s">
        <v>13</v>
      </c>
      <c r="BC9" s="132">
        <f t="shared" si="4"/>
        <v>5.413441283257866E-12</v>
      </c>
      <c r="BD9" s="132">
        <f t="shared" si="4"/>
        <v>2.6977478600007605E-11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8.1408254862541795E-8</v>
      </c>
      <c r="BI9" s="129"/>
      <c r="BK9" s="128"/>
      <c r="BL9" s="4" t="s">
        <v>13</v>
      </c>
      <c r="BM9" s="132">
        <f t="shared" si="5"/>
        <v>5.413441283257866E-12</v>
      </c>
      <c r="BN9" s="132">
        <f t="shared" si="5"/>
        <v>2.6977478600007605E-11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9.2138925509480201E-8</v>
      </c>
      <c r="BS9" s="129"/>
    </row>
    <row r="10" spans="2:71" x14ac:dyDescent="0.3">
      <c r="C10" s="128"/>
      <c r="D10" s="4" t="s">
        <v>14</v>
      </c>
      <c r="E10" s="132">
        <f>'Trip Length Frequency'!S47</f>
        <v>8.651999563124931E-12</v>
      </c>
      <c r="F10" s="132">
        <f>'Trip Length Frequency'!T47</f>
        <v>4.3060972762215989E-11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1.1249107453304431E-7</v>
      </c>
      <c r="K10" s="129"/>
      <c r="M10" s="128"/>
      <c r="N10" s="4" t="s">
        <v>14</v>
      </c>
      <c r="O10" s="132">
        <f t="shared" si="0"/>
        <v>8.651999563124931E-12</v>
      </c>
      <c r="P10" s="132">
        <f t="shared" si="0"/>
        <v>4.3060972762215989E-11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9.3167354246337143E-8</v>
      </c>
      <c r="U10" s="129"/>
      <c r="W10" s="128"/>
      <c r="X10" s="4" t="s">
        <v>14</v>
      </c>
      <c r="Y10" s="132">
        <f t="shared" si="1"/>
        <v>8.651999563124931E-12</v>
      </c>
      <c r="Z10" s="132">
        <f t="shared" si="1"/>
        <v>4.3060972762215989E-11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9.3167354246337143E-8</v>
      </c>
      <c r="AE10" s="129"/>
      <c r="AG10" s="128"/>
      <c r="AH10" s="4" t="s">
        <v>14</v>
      </c>
      <c r="AI10" s="132">
        <f t="shared" si="2"/>
        <v>8.651999563124931E-12</v>
      </c>
      <c r="AJ10" s="132">
        <f t="shared" si="2"/>
        <v>4.3060972762215989E-11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1.0567015831857617E-7</v>
      </c>
      <c r="AO10" s="129"/>
      <c r="AQ10" s="128"/>
      <c r="AR10" s="4" t="s">
        <v>14</v>
      </c>
      <c r="AS10" s="132">
        <f t="shared" si="3"/>
        <v>8.651999563124931E-12</v>
      </c>
      <c r="AT10" s="132">
        <f t="shared" si="3"/>
        <v>4.3060972762215989E-11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1.1265052163795712E-7</v>
      </c>
      <c r="AY10" s="129"/>
      <c r="BA10" s="128"/>
      <c r="BB10" s="4" t="s">
        <v>14</v>
      </c>
      <c r="BC10" s="132">
        <f t="shared" si="4"/>
        <v>8.651999563124931E-12</v>
      </c>
      <c r="BD10" s="132">
        <f t="shared" si="4"/>
        <v>4.3060972762215989E-11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1.2016718417266504E-7</v>
      </c>
      <c r="BI10" s="129"/>
      <c r="BK10" s="128"/>
      <c r="BL10" s="4" t="s">
        <v>14</v>
      </c>
      <c r="BM10" s="132">
        <f t="shared" si="5"/>
        <v>8.651999563124931E-12</v>
      </c>
      <c r="BN10" s="132">
        <f t="shared" si="5"/>
        <v>4.3060972762215989E-11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1.3602428824007438E-7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423.04552965335722</v>
      </c>
      <c r="F14" s="139">
        <f t="shared" si="6"/>
        <v>0</v>
      </c>
      <c r="G14" s="139">
        <f t="shared" si="6"/>
        <v>868.61496696488075</v>
      </c>
      <c r="H14" s="139">
        <f t="shared" si="6"/>
        <v>758.33950338176203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196.12317229519505</v>
      </c>
      <c r="P14" s="139">
        <f t="shared" si="7"/>
        <v>0</v>
      </c>
      <c r="Q14" s="139">
        <f t="shared" si="7"/>
        <v>1131.0610278562212</v>
      </c>
      <c r="R14" s="139">
        <f t="shared" si="7"/>
        <v>859.56235099986361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209.32461231601474</v>
      </c>
      <c r="Z14" s="139">
        <f t="shared" ref="Z14:AB14" si="8">$AC14*(Z$18*Z7*1)/$AC7</f>
        <v>0</v>
      </c>
      <c r="AA14" s="139">
        <f t="shared" si="8"/>
        <v>1207.1949907346934</v>
      </c>
      <c r="AB14" s="139">
        <f t="shared" si="8"/>
        <v>917.42119902930415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223.32868148982055</v>
      </c>
      <c r="AJ14" s="139">
        <f t="shared" ref="AJ14:AL14" si="9">$AM14*(AJ$18*AJ7*1)/$AM7</f>
        <v>0</v>
      </c>
      <c r="AK14" s="139">
        <f t="shared" si="9"/>
        <v>1288.7094374268802</v>
      </c>
      <c r="AL14" s="139">
        <f t="shared" si="9"/>
        <v>980.34592104556634</v>
      </c>
      <c r="AM14" s="120">
        <v>2492.3840399622668</v>
      </c>
      <c r="AN14" s="165">
        <f>SUM(AI14:AL14)</f>
        <v>2492.3840399622673</v>
      </c>
      <c r="AO14" s="129">
        <f>AM14/AN14</f>
        <v>0.99999999999999978</v>
      </c>
      <c r="AQ14" s="128"/>
      <c r="AR14" s="4" t="s">
        <v>11</v>
      </c>
      <c r="AS14" s="139">
        <f>$AW14*(AS$18*AS7*1)/$AW7</f>
        <v>238.54813020223784</v>
      </c>
      <c r="AT14" s="139">
        <f t="shared" ref="AT14:AV14" si="10">$AW14*(AT$18*AT7*1)/$AW7</f>
        <v>0</v>
      </c>
      <c r="AU14" s="139">
        <f t="shared" si="10"/>
        <v>1376.6164196398788</v>
      </c>
      <c r="AV14" s="139">
        <f t="shared" si="10"/>
        <v>1047.7746149537895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254.95905167029267</v>
      </c>
      <c r="BD14" s="139">
        <f t="shared" ref="BD14:BF14" si="11">$BG14*(BD$18*BD7*1)/$BG7</f>
        <v>0</v>
      </c>
      <c r="BE14" s="139">
        <f t="shared" si="11"/>
        <v>1471.1977134735973</v>
      </c>
      <c r="BF14" s="139">
        <f t="shared" si="11"/>
        <v>1120.378669932265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272.6551711479529</v>
      </c>
      <c r="BN14" s="139">
        <f t="shared" ref="BN14:BP14" si="12">$BQ14*(BN$18*BN7*1)/$BQ7</f>
        <v>0</v>
      </c>
      <c r="BO14" s="139">
        <f t="shared" si="12"/>
        <v>1572.9621682551974</v>
      </c>
      <c r="BP14" s="139">
        <f t="shared" si="12"/>
        <v>1198.5562400161632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278.8446693028605</v>
      </c>
      <c r="G15" s="139">
        <f t="shared" si="6"/>
        <v>661.38884787521306</v>
      </c>
      <c r="H15" s="139">
        <f t="shared" si="6"/>
        <v>1109.7664828219265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154.79720586916406</v>
      </c>
      <c r="Q15" s="139">
        <f t="shared" si="7"/>
        <v>825.7960443401804</v>
      </c>
      <c r="R15" s="139">
        <f t="shared" si="7"/>
        <v>1206.1533009419356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165.21691306009407</v>
      </c>
      <c r="AA15" s="139">
        <f t="shared" si="13"/>
        <v>881.38201524410988</v>
      </c>
      <c r="AB15" s="139">
        <f t="shared" si="13"/>
        <v>1287.3418737758084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176.63355174362511</v>
      </c>
      <c r="AK15" s="139">
        <f t="shared" si="14"/>
        <v>940.57755837811783</v>
      </c>
      <c r="AL15" s="139">
        <f t="shared" si="14"/>
        <v>1375.1729298405239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188.84093250490812</v>
      </c>
      <c r="AU15" s="139">
        <f t="shared" si="15"/>
        <v>1004.5760969344869</v>
      </c>
      <c r="AV15" s="139">
        <f t="shared" si="15"/>
        <v>1469.5221353565109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201.99787909793267</v>
      </c>
      <c r="BE15" s="139">
        <f t="shared" si="16"/>
        <v>1073.4300483172156</v>
      </c>
      <c r="BF15" s="139">
        <f t="shared" si="16"/>
        <v>1571.1075076610066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216.17861534910915</v>
      </c>
      <c r="BO15" s="139">
        <f t="shared" si="17"/>
        <v>1147.5094462375332</v>
      </c>
      <c r="BP15" s="139">
        <f t="shared" si="17"/>
        <v>1680.4855178326713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161.19079005090188</v>
      </c>
      <c r="F16" s="139">
        <f t="shared" si="6"/>
        <v>803.2822121051139</v>
      </c>
      <c r="G16" s="139">
        <f t="shared" si="6"/>
        <v>89.526997843984191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126.71369581489334</v>
      </c>
      <c r="P16" s="139">
        <f t="shared" si="7"/>
        <v>788.59361322899144</v>
      </c>
      <c r="Q16" s="139">
        <f t="shared" si="7"/>
        <v>197.67615562502704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133.92966581189057</v>
      </c>
      <c r="Z16" s="139">
        <f t="shared" si="18"/>
        <v>833.50168584331095</v>
      </c>
      <c r="AA16" s="139">
        <f t="shared" si="18"/>
        <v>208.93322771134439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141.42877547400994</v>
      </c>
      <c r="AJ16" s="139">
        <f t="shared" si="19"/>
        <v>882.28546924478769</v>
      </c>
      <c r="AK16" s="139">
        <f t="shared" si="19"/>
        <v>220.76076351718913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149.63291637222187</v>
      </c>
      <c r="AT16" s="139">
        <f t="shared" si="20"/>
        <v>934.45762961797402</v>
      </c>
      <c r="AU16" s="139">
        <f t="shared" si="20"/>
        <v>233.58108328379581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158.4589387620498</v>
      </c>
      <c r="BD16" s="139">
        <f t="shared" si="21"/>
        <v>990.54146378803</v>
      </c>
      <c r="BE16" s="139">
        <f t="shared" si="21"/>
        <v>247.33805906182988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167.954124918828</v>
      </c>
      <c r="BN16" s="139">
        <f t="shared" si="22"/>
        <v>1050.8335346621757</v>
      </c>
      <c r="BO16" s="139">
        <f t="shared" si="22"/>
        <v>262.10108107468591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174.69965407708094</v>
      </c>
      <c r="F17" s="139">
        <f t="shared" si="6"/>
        <v>869.47959149742189</v>
      </c>
      <c r="G17" s="139">
        <f t="shared" si="6"/>
        <v>0</v>
      </c>
      <c r="H17" s="139">
        <f t="shared" si="6"/>
        <v>63.820754425497149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144.62857003567356</v>
      </c>
      <c r="P17" s="139">
        <f t="shared" si="7"/>
        <v>898.9244875765379</v>
      </c>
      <c r="Q17" s="139">
        <f t="shared" si="7"/>
        <v>0</v>
      </c>
      <c r="R17" s="139">
        <f t="shared" si="7"/>
        <v>129.18018049351917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153.2189291214934</v>
      </c>
      <c r="Z17" s="139">
        <f t="shared" si="23"/>
        <v>952.31700979683183</v>
      </c>
      <c r="AA17" s="139">
        <f t="shared" si="23"/>
        <v>0</v>
      </c>
      <c r="AB17" s="139">
        <f t="shared" si="23"/>
        <v>136.8529669764155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162.13607128096163</v>
      </c>
      <c r="AJ17" s="139">
        <f t="shared" si="24"/>
        <v>1010.1605698445165</v>
      </c>
      <c r="AK17" s="139">
        <f t="shared" si="24"/>
        <v>0</v>
      </c>
      <c r="AL17" s="139">
        <f t="shared" si="24"/>
        <v>145.04668538690663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171.91209831362275</v>
      </c>
      <c r="AT17" s="139">
        <f t="shared" si="25"/>
        <v>1072.2062551300262</v>
      </c>
      <c r="AU17" s="139">
        <f t="shared" si="25"/>
        <v>0</v>
      </c>
      <c r="AV17" s="139">
        <f t="shared" si="25"/>
        <v>153.88334418017047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182.43985194184168</v>
      </c>
      <c r="BD17" s="139">
        <f t="shared" si="26"/>
        <v>1138.9772493417377</v>
      </c>
      <c r="BE17" s="139">
        <f t="shared" si="26"/>
        <v>0</v>
      </c>
      <c r="BF17" s="139">
        <f t="shared" si="26"/>
        <v>163.38321099560318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193.7771146870077</v>
      </c>
      <c r="BN17" s="139">
        <f t="shared" si="27"/>
        <v>1210.8355289824678</v>
      </c>
      <c r="BO17" s="139">
        <f t="shared" si="27"/>
        <v>0</v>
      </c>
      <c r="BP17" s="139">
        <f t="shared" si="27"/>
        <v>173.59630720219644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758.93597378134007</v>
      </c>
      <c r="F19" s="165">
        <f>SUM(F14:F17)</f>
        <v>1951.6064729053965</v>
      </c>
      <c r="G19" s="165">
        <f>SUM(G14:G17)</f>
        <v>1619.530812684078</v>
      </c>
      <c r="H19" s="165">
        <f>SUM(H14:H17)</f>
        <v>1931.9267406291858</v>
      </c>
      <c r="K19" s="129"/>
      <c r="M19" s="128"/>
      <c r="N19" s="120" t="s">
        <v>195</v>
      </c>
      <c r="O19" s="165">
        <f>SUM(O14:O17)</f>
        <v>467.46543814576194</v>
      </c>
      <c r="P19" s="165">
        <f>SUM(P14:P17)</f>
        <v>1842.3153066746934</v>
      </c>
      <c r="Q19" s="165">
        <f>SUM(Q14:Q17)</f>
        <v>2154.5332278214287</v>
      </c>
      <c r="R19" s="165">
        <f>SUM(R14:R17)</f>
        <v>2194.8958324353189</v>
      </c>
      <c r="U19" s="129"/>
      <c r="W19" s="128"/>
      <c r="X19" s="120" t="s">
        <v>195</v>
      </c>
      <c r="Y19" s="165">
        <f>SUM(Y14:Y17)</f>
        <v>496.47320724939868</v>
      </c>
      <c r="Z19" s="165">
        <f>SUM(Z14:Z17)</f>
        <v>1951.0356087002369</v>
      </c>
      <c r="AA19" s="165">
        <f>SUM(AA14:AA17)</f>
        <v>2297.5102336901477</v>
      </c>
      <c r="AB19" s="165">
        <f>SUM(AB14:AB17)</f>
        <v>2341.6160397815283</v>
      </c>
      <c r="AE19" s="129"/>
      <c r="AG19" s="128"/>
      <c r="AH19" s="120" t="s">
        <v>195</v>
      </c>
      <c r="AI19" s="165">
        <f>SUM(AI14:AI17)</f>
        <v>526.89352824479215</v>
      </c>
      <c r="AJ19" s="165">
        <f>SUM(AJ14:AJ17)</f>
        <v>2069.0795908329292</v>
      </c>
      <c r="AK19" s="165">
        <f>SUM(AK14:AK17)</f>
        <v>2450.0477593221867</v>
      </c>
      <c r="AL19" s="165">
        <f>SUM(AL14:AL17)</f>
        <v>2500.5655362729967</v>
      </c>
      <c r="AO19" s="129"/>
      <c r="AQ19" s="128"/>
      <c r="AR19" s="120" t="s">
        <v>195</v>
      </c>
      <c r="AS19" s="165">
        <f>SUM(AS14:AS17)</f>
        <v>560.09314488808252</v>
      </c>
      <c r="AT19" s="165">
        <f>SUM(AT14:AT17)</f>
        <v>2195.5048172529087</v>
      </c>
      <c r="AU19" s="165">
        <f>SUM(AU14:AU17)</f>
        <v>2614.773599858162</v>
      </c>
      <c r="AV19" s="165">
        <f>SUM(AV14:AV17)</f>
        <v>2671.1800944904708</v>
      </c>
      <c r="AY19" s="129"/>
      <c r="BA19" s="128"/>
      <c r="BB19" s="120" t="s">
        <v>195</v>
      </c>
      <c r="BC19" s="165">
        <f>SUM(BC14:BC17)</f>
        <v>595.85784237418409</v>
      </c>
      <c r="BD19" s="165">
        <f>SUM(BD14:BD17)</f>
        <v>2331.5165922277001</v>
      </c>
      <c r="BE19" s="165">
        <f>SUM(BE14:BE17)</f>
        <v>2791.9658208526425</v>
      </c>
      <c r="BF19" s="165">
        <f>SUM(BF14:BF17)</f>
        <v>2854.8693885888747</v>
      </c>
      <c r="BI19" s="129"/>
      <c r="BK19" s="128"/>
      <c r="BL19" s="120" t="s">
        <v>195</v>
      </c>
      <c r="BM19" s="165">
        <f>SUM(BM14:BM17)</f>
        <v>634.3864107537886</v>
      </c>
      <c r="BN19" s="165">
        <f>SUM(BN14:BN17)</f>
        <v>2477.8476789937527</v>
      </c>
      <c r="BO19" s="165">
        <f>SUM(BO14:BO17)</f>
        <v>2982.5726955674163</v>
      </c>
      <c r="BP19" s="165">
        <f>SUM(BP14:BP17)</f>
        <v>3052.6380650510309</v>
      </c>
      <c r="BS19" s="129"/>
    </row>
    <row r="20" spans="3:71" x14ac:dyDescent="0.3">
      <c r="C20" s="128"/>
      <c r="D20" s="120" t="s">
        <v>194</v>
      </c>
      <c r="E20" s="120">
        <f>E18/E19</f>
        <v>2.7011501244117246</v>
      </c>
      <c r="F20" s="120">
        <f>F18/F19</f>
        <v>1.0504166841320848</v>
      </c>
      <c r="G20" s="120">
        <f>G18/G19</f>
        <v>0.65080577148957519</v>
      </c>
      <c r="H20" s="120">
        <f>H18/H19</f>
        <v>0.57352071209447042</v>
      </c>
      <c r="K20" s="129"/>
      <c r="M20" s="128"/>
      <c r="N20" s="120" t="s">
        <v>194</v>
      </c>
      <c r="O20" s="120">
        <f>O18/O19</f>
        <v>2.8408782694815269</v>
      </c>
      <c r="P20" s="120">
        <f>P18/P19</f>
        <v>0.90020193612660693</v>
      </c>
      <c r="Q20" s="120">
        <f>Q18/Q19</f>
        <v>0.89012831526068592</v>
      </c>
      <c r="R20" s="120">
        <f>R18/R19</f>
        <v>0.79955072851452258</v>
      </c>
      <c r="U20" s="129"/>
      <c r="W20" s="128"/>
      <c r="X20" s="120" t="s">
        <v>194</v>
      </c>
      <c r="Y20" s="120">
        <f>Y18/Y19</f>
        <v>2.6748923921182346</v>
      </c>
      <c r="Z20" s="120">
        <f>Z18/Z19</f>
        <v>0.85003871719650026</v>
      </c>
      <c r="AA20" s="120">
        <f>AA18/AA19</f>
        <v>0.83473448959292007</v>
      </c>
      <c r="AB20" s="120">
        <f>AB18/AB19</f>
        <v>0.74945274204770262</v>
      </c>
      <c r="AE20" s="129"/>
      <c r="AG20" s="128"/>
      <c r="AH20" s="120" t="s">
        <v>194</v>
      </c>
      <c r="AI20" s="120">
        <f>AI18/AI19</f>
        <v>2.8529468096505632</v>
      </c>
      <c r="AJ20" s="120">
        <f>AJ18/AJ19</f>
        <v>0.90945823858128849</v>
      </c>
      <c r="AK20" s="120">
        <f>AK18/AK19</f>
        <v>0.88654145347871371</v>
      </c>
      <c r="AL20" s="120">
        <f>AL18/AL19</f>
        <v>0.79565074123257074</v>
      </c>
      <c r="AO20" s="129"/>
      <c r="AQ20" s="128"/>
      <c r="AR20" s="120" t="s">
        <v>194</v>
      </c>
      <c r="AS20" s="120">
        <f>AS18/AS19</f>
        <v>2.85861194056849</v>
      </c>
      <c r="AT20" s="120">
        <f>AT18/AT19</f>
        <v>0.91387251090336508</v>
      </c>
      <c r="AU20" s="120">
        <f>AU18/AU19</f>
        <v>0.88484020855273404</v>
      </c>
      <c r="AV20" s="120">
        <f>AV18/AV19</f>
        <v>0.79380435321281873</v>
      </c>
      <c r="AY20" s="129"/>
      <c r="BA20" s="128"/>
      <c r="BB20" s="120" t="s">
        <v>194</v>
      </c>
      <c r="BC20" s="120">
        <f>BC18/BC19</f>
        <v>2.8640355016313848</v>
      </c>
      <c r="BD20" s="120">
        <f>BD18/BD19</f>
        <v>0.91814344256798475</v>
      </c>
      <c r="BE20" s="120">
        <f>BE18/BE19</f>
        <v>0.88319808185573079</v>
      </c>
      <c r="BF20" s="120">
        <f>BF18/BF19</f>
        <v>0.79202436042083757</v>
      </c>
      <c r="BI20" s="129"/>
      <c r="BK20" s="128"/>
      <c r="BL20" s="120" t="s">
        <v>194</v>
      </c>
      <c r="BM20" s="120">
        <f>BM18/BM19</f>
        <v>3.0428748085985005</v>
      </c>
      <c r="BN20" s="120">
        <f>BN18/BN19</f>
        <v>0.97808967369240729</v>
      </c>
      <c r="BO20" s="120">
        <f>BO18/BO19</f>
        <v>0.93497071589410796</v>
      </c>
      <c r="BP20" s="120">
        <f>BP18/BP19</f>
        <v>0.83814015660334029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1142.7094850549897</v>
      </c>
      <c r="F25" s="139">
        <f t="shared" si="28"/>
        <v>0</v>
      </c>
      <c r="G25" s="139">
        <f t="shared" si="28"/>
        <v>565.29963370297105</v>
      </c>
      <c r="H25" s="139">
        <f t="shared" si="28"/>
        <v>434.92341198887522</v>
      </c>
      <c r="I25" s="120">
        <f>I14</f>
        <v>2050</v>
      </c>
      <c r="J25" s="165">
        <f>SUM(E25:H25)</f>
        <v>2142.9325307468362</v>
      </c>
      <c r="K25" s="129">
        <f>I25/J25</f>
        <v>0.95663301134616308</v>
      </c>
      <c r="M25" s="128"/>
      <c r="N25" s="4" t="s">
        <v>11</v>
      </c>
      <c r="O25" s="139">
        <f t="shared" ref="O25:R28" si="29">O14*O$20</f>
        <v>557.16205831520108</v>
      </c>
      <c r="P25" s="139">
        <f t="shared" si="29"/>
        <v>0</v>
      </c>
      <c r="Q25" s="139">
        <f t="shared" si="29"/>
        <v>1006.7894471826779</v>
      </c>
      <c r="R25" s="139">
        <f t="shared" si="29"/>
        <v>687.26370394559672</v>
      </c>
      <c r="S25" s="120">
        <f>S14</f>
        <v>2186.7465511512801</v>
      </c>
      <c r="T25" s="165">
        <f>SUM(O25:R25)</f>
        <v>2251.2152094434759</v>
      </c>
      <c r="U25" s="129">
        <f>S25/T25</f>
        <v>0.9713627297728975</v>
      </c>
      <c r="W25" s="128"/>
      <c r="X25" s="4" t="s">
        <v>11</v>
      </c>
      <c r="Y25" s="139">
        <f>Y14*Y$20</f>
        <v>559.92081296720676</v>
      </c>
      <c r="Z25" s="139">
        <f t="shared" ref="Z25:AB25" si="30">Z14*Z$20</f>
        <v>0</v>
      </c>
      <c r="AA25" s="139">
        <f t="shared" si="30"/>
        <v>1007.6872944300542</v>
      </c>
      <c r="AB25" s="139">
        <f t="shared" si="30"/>
        <v>687.5638332252031</v>
      </c>
      <c r="AC25" s="120">
        <f>AC14</f>
        <v>2333.9408020800124</v>
      </c>
      <c r="AD25" s="165">
        <f>SUM(Y25:AB25)</f>
        <v>2255.1719406224638</v>
      </c>
      <c r="AE25" s="129">
        <f>AC25/AD25</f>
        <v>1.0349280957423614</v>
      </c>
      <c r="AG25" s="128"/>
      <c r="AH25" s="4" t="s">
        <v>11</v>
      </c>
      <c r="AI25" s="139">
        <f t="shared" ref="AI25:AL28" si="31">AI14*AI$20</f>
        <v>637.14484935985035</v>
      </c>
      <c r="AJ25" s="139">
        <f t="shared" si="31"/>
        <v>0</v>
      </c>
      <c r="AK25" s="139">
        <f t="shared" si="31"/>
        <v>1142.4943377681618</v>
      </c>
      <c r="AL25" s="139">
        <f t="shared" si="31"/>
        <v>780.01295874423215</v>
      </c>
      <c r="AM25" s="120">
        <f>AM14</f>
        <v>2492.3840399622668</v>
      </c>
      <c r="AN25" s="165">
        <f>SUM(AI25:AL25)</f>
        <v>2559.6521458722441</v>
      </c>
      <c r="AO25" s="129">
        <f>AM25/AN25</f>
        <v>0.97371982516512823</v>
      </c>
      <c r="AQ25" s="128"/>
      <c r="AR25" s="4" t="s">
        <v>11</v>
      </c>
      <c r="AS25" s="139">
        <f t="shared" ref="AS25:AV28" si="32">AS14*AS$20</f>
        <v>681.91653339640391</v>
      </c>
      <c r="AT25" s="139">
        <f t="shared" si="32"/>
        <v>0</v>
      </c>
      <c r="AU25" s="139">
        <f t="shared" si="32"/>
        <v>1218.0855598512685</v>
      </c>
      <c r="AV25" s="139">
        <f t="shared" si="32"/>
        <v>831.72805053620311</v>
      </c>
      <c r="AW25" s="120">
        <f>AW14</f>
        <v>2662.939164795906</v>
      </c>
      <c r="AX25" s="165">
        <f>SUM(AS25:AV25)</f>
        <v>2731.7301437838755</v>
      </c>
      <c r="AY25" s="129">
        <f>AW25/AX25</f>
        <v>0.97481779847672534</v>
      </c>
      <c r="BA25" s="128"/>
      <c r="BB25" s="4" t="s">
        <v>11</v>
      </c>
      <c r="BC25" s="139">
        <f t="shared" ref="BC25:BF28" si="33">BC14*BC$20</f>
        <v>730.21177544598879</v>
      </c>
      <c r="BD25" s="139">
        <f t="shared" si="33"/>
        <v>0</v>
      </c>
      <c r="BE25" s="139">
        <f t="shared" si="33"/>
        <v>1299.3589985704182</v>
      </c>
      <c r="BF25" s="139">
        <f t="shared" si="33"/>
        <v>887.36719948225084</v>
      </c>
      <c r="BG25" s="120">
        <f>BG14</f>
        <v>2846.535435076155</v>
      </c>
      <c r="BH25" s="165">
        <f>SUM(BC25:BF25)</f>
        <v>2916.9379734986578</v>
      </c>
      <c r="BI25" s="129">
        <f>BG25/BH25</f>
        <v>0.97586423192329319</v>
      </c>
      <c r="BK25" s="128"/>
      <c r="BL25" s="4" t="s">
        <v>11</v>
      </c>
      <c r="BM25" s="139">
        <f t="shared" ref="BM25:BP28" si="34">BM14*BM$20</f>
        <v>829.65555172021857</v>
      </c>
      <c r="BN25" s="139">
        <f t="shared" si="34"/>
        <v>0</v>
      </c>
      <c r="BO25" s="139">
        <f t="shared" si="34"/>
        <v>1470.6735645279102</v>
      </c>
      <c r="BP25" s="139">
        <f t="shared" si="34"/>
        <v>1004.5581147050577</v>
      </c>
      <c r="BQ25" s="120">
        <f>BQ14</f>
        <v>3044.1735794193137</v>
      </c>
      <c r="BR25" s="165">
        <f>SUM(BM25:BP25)</f>
        <v>3304.8872309531862</v>
      </c>
      <c r="BS25" s="129">
        <f>BQ25/BR25</f>
        <v>0.9211126936217191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292.90309291701845</v>
      </c>
      <c r="G26" s="139">
        <f t="shared" si="28"/>
        <v>430.43567939602934</v>
      </c>
      <c r="H26" s="139">
        <f t="shared" si="28"/>
        <v>636.47406348660718</v>
      </c>
      <c r="I26" s="120">
        <f>I15</f>
        <v>2050</v>
      </c>
      <c r="J26" s="165">
        <f>SUM(E26:H26)</f>
        <v>1359.812835799655</v>
      </c>
      <c r="K26" s="129">
        <f>I26/J26</f>
        <v>1.5075604127493558</v>
      </c>
      <c r="M26" s="128"/>
      <c r="N26" s="4" t="s">
        <v>12</v>
      </c>
      <c r="O26" s="139">
        <f t="shared" si="29"/>
        <v>0</v>
      </c>
      <c r="P26" s="139">
        <f t="shared" si="29"/>
        <v>139.34874443041045</v>
      </c>
      <c r="Q26" s="139">
        <f t="shared" si="29"/>
        <v>735.06444169746351</v>
      </c>
      <c r="R26" s="139">
        <f t="shared" si="29"/>
        <v>964.3807504683208</v>
      </c>
      <c r="S26" s="120">
        <f>S15</f>
        <v>2186.7465511512801</v>
      </c>
      <c r="T26" s="165">
        <f>SUM(O26:R26)</f>
        <v>1838.7939365961947</v>
      </c>
      <c r="U26" s="129">
        <f>S26/T26</f>
        <v>1.1892287154259291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140.44077283676808</v>
      </c>
      <c r="AA26" s="139">
        <f t="shared" si="35"/>
        <v>735.71996663117136</v>
      </c>
      <c r="AB26" s="139">
        <f t="shared" si="35"/>
        <v>964.80189725410708</v>
      </c>
      <c r="AC26" s="120">
        <f>AC15</f>
        <v>2333.9408020800124</v>
      </c>
      <c r="AD26" s="165">
        <f>SUM(Y26:AB26)</f>
        <v>1840.9626367220467</v>
      </c>
      <c r="AE26" s="129">
        <f>AC26/AD26</f>
        <v>1.2677828194469745</v>
      </c>
      <c r="AG26" s="128"/>
      <c r="AH26" s="4" t="s">
        <v>12</v>
      </c>
      <c r="AI26" s="139">
        <f t="shared" si="31"/>
        <v>0</v>
      </c>
      <c r="AJ26" s="139">
        <f t="shared" si="31"/>
        <v>160.64083884311415</v>
      </c>
      <c r="AK26" s="139">
        <f t="shared" si="31"/>
        <v>833.86099571399632</v>
      </c>
      <c r="AL26" s="139">
        <f t="shared" si="31"/>
        <v>1094.1573609505788</v>
      </c>
      <c r="AM26" s="120">
        <f>AM15</f>
        <v>2492.3840399622668</v>
      </c>
      <c r="AN26" s="165">
        <f>SUM(AI26:AL26)</f>
        <v>2088.6591955076892</v>
      </c>
      <c r="AO26" s="129">
        <f>AM26/AN26</f>
        <v>1.1932937864266766</v>
      </c>
      <c r="AQ26" s="128"/>
      <c r="AR26" s="4" t="s">
        <v>12</v>
      </c>
      <c r="AS26" s="139">
        <f t="shared" si="32"/>
        <v>0</v>
      </c>
      <c r="AT26" s="139">
        <f t="shared" si="32"/>
        <v>172.57653714959329</v>
      </c>
      <c r="AU26" s="139">
        <f t="shared" si="32"/>
        <v>888.88932311860299</v>
      </c>
      <c r="AV26" s="139">
        <f t="shared" si="32"/>
        <v>1166.5130681885955</v>
      </c>
      <c r="AW26" s="120">
        <f>AW15</f>
        <v>2662.939164795906</v>
      </c>
      <c r="AX26" s="165">
        <f>SUM(AS26:AV26)</f>
        <v>2227.9789284567919</v>
      </c>
      <c r="AY26" s="129">
        <f>AW26/AX26</f>
        <v>1.1952263689676765</v>
      </c>
      <c r="BA26" s="128"/>
      <c r="BB26" s="4" t="s">
        <v>12</v>
      </c>
      <c r="BC26" s="139">
        <f t="shared" si="33"/>
        <v>0</v>
      </c>
      <c r="BD26" s="139">
        <f t="shared" si="33"/>
        <v>185.46302810640748</v>
      </c>
      <c r="BE26" s="139">
        <f t="shared" si="33"/>
        <v>948.05135968006914</v>
      </c>
      <c r="BF26" s="139">
        <f t="shared" si="33"/>
        <v>1244.3554189075849</v>
      </c>
      <c r="BG26" s="120">
        <f>BG15</f>
        <v>2846.535435076155</v>
      </c>
      <c r="BH26" s="165">
        <f>SUM(BC26:BF26)</f>
        <v>2377.8698066940615</v>
      </c>
      <c r="BI26" s="129">
        <f>BG26/BH26</f>
        <v>1.1970947387711175</v>
      </c>
      <c r="BK26" s="128"/>
      <c r="BL26" s="4" t="s">
        <v>12</v>
      </c>
      <c r="BM26" s="139">
        <f t="shared" si="34"/>
        <v>0</v>
      </c>
      <c r="BN26" s="139">
        <f t="shared" si="34"/>
        <v>211.44207134608661</v>
      </c>
      <c r="BO26" s="139">
        <f t="shared" si="34"/>
        <v>1072.8877284439577</v>
      </c>
      <c r="BP26" s="139">
        <f t="shared" si="34"/>
        <v>1408.4823950859206</v>
      </c>
      <c r="BQ26" s="120">
        <f>BQ15</f>
        <v>3044.1735794193137</v>
      </c>
      <c r="BR26" s="165">
        <f>SUM(BM26:BP26)</f>
        <v>2692.8121948759649</v>
      </c>
      <c r="BS26" s="129">
        <f>BQ26/BR26</f>
        <v>1.1304812066775169</v>
      </c>
    </row>
    <row r="27" spans="3:71" x14ac:dyDescent="0.3">
      <c r="C27" s="128"/>
      <c r="D27" s="4" t="s">
        <v>13</v>
      </c>
      <c r="E27" s="139">
        <f t="shared" si="28"/>
        <v>435.40052260001778</v>
      </c>
      <c r="F27" s="139">
        <f t="shared" si="28"/>
        <v>843.78103766173979</v>
      </c>
      <c r="G27" s="139">
        <f t="shared" si="28"/>
        <v>58.264686900999664</v>
      </c>
      <c r="H27" s="139">
        <f t="shared" si="28"/>
        <v>0</v>
      </c>
      <c r="I27" s="120">
        <f>I16</f>
        <v>1054</v>
      </c>
      <c r="J27" s="165">
        <f>SUM(E27:H27)</f>
        <v>1337.4462471627571</v>
      </c>
      <c r="K27" s="129">
        <f>I27/J27</f>
        <v>0.78806905491412704</v>
      </c>
      <c r="M27" s="128"/>
      <c r="N27" s="4" t="s">
        <v>13</v>
      </c>
      <c r="O27" s="139">
        <f t="shared" si="29"/>
        <v>359.97818488622278</v>
      </c>
      <c r="P27" s="139">
        <f t="shared" si="29"/>
        <v>709.89349744581477</v>
      </c>
      <c r="Q27" s="139">
        <f t="shared" si="29"/>
        <v>175.95714337371447</v>
      </c>
      <c r="R27" s="139">
        <f t="shared" si="29"/>
        <v>0</v>
      </c>
      <c r="S27" s="120">
        <f>S16</f>
        <v>1112.9834646689119</v>
      </c>
      <c r="T27" s="165">
        <f>SUM(O27:R27)</f>
        <v>1245.828825705752</v>
      </c>
      <c r="U27" s="129">
        <f>S27/T27</f>
        <v>0.89336788626512609</v>
      </c>
      <c r="W27" s="128"/>
      <c r="X27" s="4" t="s">
        <v>13</v>
      </c>
      <c r="Y27" s="139">
        <f t="shared" ref="Y27:AB27" si="36">Y16*Y$20</f>
        <v>358.24744415916371</v>
      </c>
      <c r="Z27" s="139">
        <f t="shared" si="36"/>
        <v>708.50870381536845</v>
      </c>
      <c r="AA27" s="139">
        <f t="shared" si="36"/>
        <v>174.40377119263039</v>
      </c>
      <c r="AB27" s="139">
        <f t="shared" si="36"/>
        <v>0</v>
      </c>
      <c r="AC27" s="120">
        <f>AC16</f>
        <v>1176.364579366546</v>
      </c>
      <c r="AD27" s="165">
        <f>SUM(Y27:AB27)</f>
        <v>1241.1599191671626</v>
      </c>
      <c r="AE27" s="129">
        <f>AC27/AD27</f>
        <v>0.94779452768335015</v>
      </c>
      <c r="AG27" s="128"/>
      <c r="AH27" s="4" t="s">
        <v>13</v>
      </c>
      <c r="AI27" s="139">
        <f t="shared" si="31"/>
        <v>403.48877378136245</v>
      </c>
      <c r="AJ27" s="139">
        <f t="shared" si="31"/>
        <v>802.40178878523022</v>
      </c>
      <c r="AK27" s="139">
        <f t="shared" si="31"/>
        <v>195.71356815959945</v>
      </c>
      <c r="AL27" s="139">
        <f t="shared" si="31"/>
        <v>0</v>
      </c>
      <c r="AM27" s="120">
        <f>AM16</f>
        <v>1244.4750082359867</v>
      </c>
      <c r="AN27" s="165">
        <f>SUM(AI27:AL27)</f>
        <v>1401.6041307261921</v>
      </c>
      <c r="AO27" s="129">
        <f>AM27/AN27</f>
        <v>0.88789336514812178</v>
      </c>
      <c r="AQ27" s="128"/>
      <c r="AR27" s="4" t="s">
        <v>13</v>
      </c>
      <c r="AS27" s="139">
        <f t="shared" si="32"/>
        <v>427.74244144371971</v>
      </c>
      <c r="AT27" s="139">
        <f t="shared" si="32"/>
        <v>853.97514031178468</v>
      </c>
      <c r="AU27" s="139">
        <f t="shared" si="32"/>
        <v>206.68193444680742</v>
      </c>
      <c r="AV27" s="139">
        <f t="shared" si="32"/>
        <v>0</v>
      </c>
      <c r="AW27" s="120">
        <f>AW16</f>
        <v>1317.6716292739918</v>
      </c>
      <c r="AX27" s="165">
        <f>SUM(AS27:AV27)</f>
        <v>1488.3995162023118</v>
      </c>
      <c r="AY27" s="129">
        <f>AW27/AX27</f>
        <v>0.88529431441637629</v>
      </c>
      <c r="BA27" s="128"/>
      <c r="BB27" s="4" t="s">
        <v>13</v>
      </c>
      <c r="BC27" s="139">
        <f t="shared" si="33"/>
        <v>453.83202616534419</v>
      </c>
      <c r="BD27" s="139">
        <f t="shared" si="33"/>
        <v>909.45914956867261</v>
      </c>
      <c r="BE27" s="139">
        <f t="shared" si="33"/>
        <v>218.44849933332759</v>
      </c>
      <c r="BF27" s="139">
        <f t="shared" si="33"/>
        <v>0</v>
      </c>
      <c r="BG27" s="120">
        <f>BG16</f>
        <v>1396.3384616119097</v>
      </c>
      <c r="BH27" s="165">
        <f>SUM(BC27:BF27)</f>
        <v>1581.7396750673445</v>
      </c>
      <c r="BI27" s="129">
        <f>BG27/BH27</f>
        <v>0.88278651893362847</v>
      </c>
      <c r="BK27" s="128"/>
      <c r="BL27" s="4" t="s">
        <v>13</v>
      </c>
      <c r="BM27" s="139">
        <f t="shared" si="34"/>
        <v>511.06337571570737</v>
      </c>
      <c r="BN27" s="139">
        <f t="shared" si="34"/>
        <v>1027.8094290227664</v>
      </c>
      <c r="BO27" s="139">
        <f t="shared" si="34"/>
        <v>245.0568354090187</v>
      </c>
      <c r="BP27" s="139">
        <f t="shared" si="34"/>
        <v>0</v>
      </c>
      <c r="BQ27" s="120">
        <f>BQ16</f>
        <v>1480.8887406556896</v>
      </c>
      <c r="BR27" s="165">
        <f>SUM(BM27:BP27)</f>
        <v>1783.9296401474926</v>
      </c>
      <c r="BS27" s="129">
        <f>BQ27/BR27</f>
        <v>0.83012732527570532</v>
      </c>
    </row>
    <row r="28" spans="3:71" x14ac:dyDescent="0.3">
      <c r="C28" s="128"/>
      <c r="D28" s="4" t="s">
        <v>14</v>
      </c>
      <c r="E28" s="139">
        <f t="shared" si="28"/>
        <v>471.88999234499244</v>
      </c>
      <c r="F28" s="139">
        <f t="shared" si="28"/>
        <v>913.31586942124147</v>
      </c>
      <c r="G28" s="139">
        <f t="shared" si="28"/>
        <v>0</v>
      </c>
      <c r="H28" s="139">
        <f t="shared" si="28"/>
        <v>36.602524524517449</v>
      </c>
      <c r="I28" s="120">
        <f>I17</f>
        <v>1108</v>
      </c>
      <c r="J28" s="165">
        <f>SUM(E28:H28)</f>
        <v>1421.8083862907515</v>
      </c>
      <c r="K28" s="129">
        <f>I28/J28</f>
        <v>0.77928925633261836</v>
      </c>
      <c r="M28" s="128"/>
      <c r="N28" s="4" t="s">
        <v>14</v>
      </c>
      <c r="O28" s="139">
        <f t="shared" si="29"/>
        <v>410.87216176053209</v>
      </c>
      <c r="P28" s="139">
        <f t="shared" si="29"/>
        <v>809.21356414801744</v>
      </c>
      <c r="Q28" s="139">
        <f t="shared" si="29"/>
        <v>0</v>
      </c>
      <c r="R28" s="139">
        <f t="shared" si="29"/>
        <v>103.28610742323077</v>
      </c>
      <c r="S28" s="120">
        <f>S17</f>
        <v>1172.7332381057306</v>
      </c>
      <c r="T28" s="165">
        <f>SUM(O28:R28)</f>
        <v>1323.3718333317804</v>
      </c>
      <c r="U28" s="129">
        <f>S28/T28</f>
        <v>0.88617062005408165</v>
      </c>
      <c r="W28" s="128"/>
      <c r="X28" s="4" t="s">
        <v>14</v>
      </c>
      <c r="Y28" s="139">
        <f t="shared" ref="Y28:AB28" si="37">Y17*Y$20</f>
        <v>409.84414783558572</v>
      </c>
      <c r="Z28" s="139">
        <f t="shared" si="37"/>
        <v>809.50632937210594</v>
      </c>
      <c r="AA28" s="139">
        <f t="shared" si="37"/>
        <v>0</v>
      </c>
      <c r="AB28" s="139">
        <f t="shared" si="37"/>
        <v>102.56483135783829</v>
      </c>
      <c r="AC28" s="120">
        <f>AC17</f>
        <v>1242.3889058947407</v>
      </c>
      <c r="AD28" s="165">
        <f>SUM(Y28:AB28)</f>
        <v>1321.91530856553</v>
      </c>
      <c r="AE28" s="129">
        <f>AC28/AD28</f>
        <v>0.93984001686379814</v>
      </c>
      <c r="AG28" s="128"/>
      <c r="AH28" s="4" t="s">
        <v>14</v>
      </c>
      <c r="AI28" s="139">
        <f t="shared" si="31"/>
        <v>462.56558729029581</v>
      </c>
      <c r="AJ28" s="139">
        <f t="shared" si="31"/>
        <v>918.6988525350647</v>
      </c>
      <c r="AK28" s="139">
        <f t="shared" si="31"/>
        <v>0</v>
      </c>
      <c r="AL28" s="139">
        <f t="shared" si="31"/>
        <v>115.40650274141974</v>
      </c>
      <c r="AM28" s="120">
        <f>AM17</f>
        <v>1317.3433265123847</v>
      </c>
      <c r="AN28" s="165">
        <f>SUM(AI28:AL28)</f>
        <v>1496.6709425667802</v>
      </c>
      <c r="AO28" s="129">
        <f>AM28/AN28</f>
        <v>0.88018233604051277</v>
      </c>
      <c r="AQ28" s="128"/>
      <c r="AR28" s="4" t="s">
        <v>14</v>
      </c>
      <c r="AS28" s="139">
        <f t="shared" si="32"/>
        <v>491.42997696750615</v>
      </c>
      <c r="AT28" s="139">
        <f t="shared" si="32"/>
        <v>979.85982258197112</v>
      </c>
      <c r="AU28" s="139">
        <f t="shared" si="32"/>
        <v>0</v>
      </c>
      <c r="AV28" s="139">
        <f t="shared" si="32"/>
        <v>122.1532684971658</v>
      </c>
      <c r="AW28" s="120">
        <f>AW17</f>
        <v>1398.0016976238194</v>
      </c>
      <c r="AX28" s="165">
        <f>SUM(AS28:AV28)</f>
        <v>1593.443068046643</v>
      </c>
      <c r="AY28" s="129">
        <f>AW28/AX28</f>
        <v>0.87734649932462938</v>
      </c>
      <c r="BA28" s="128"/>
      <c r="BB28" s="4" t="s">
        <v>14</v>
      </c>
      <c r="BC28" s="139">
        <f t="shared" si="33"/>
        <v>522.51421287380811</v>
      </c>
      <c r="BD28" s="139">
        <f t="shared" si="33"/>
        <v>1045.7444927172369</v>
      </c>
      <c r="BE28" s="139">
        <f t="shared" si="33"/>
        <v>0</v>
      </c>
      <c r="BF28" s="139">
        <f t="shared" si="33"/>
        <v>129.40348319229537</v>
      </c>
      <c r="BG28" s="120">
        <f>BG17</f>
        <v>1484.8003122791824</v>
      </c>
      <c r="BH28" s="165">
        <f>SUM(BC28:BF28)</f>
        <v>1697.6621887833403</v>
      </c>
      <c r="BI28" s="129">
        <f>BG28/BH28</f>
        <v>0.87461470373165984</v>
      </c>
      <c r="BK28" s="128"/>
      <c r="BL28" s="4" t="s">
        <v>14</v>
      </c>
      <c r="BM28" s="139">
        <f t="shared" si="34"/>
        <v>589.63950076399817</v>
      </c>
      <c r="BN28" s="139">
        <f t="shared" si="34"/>
        <v>1184.3057274376354</v>
      </c>
      <c r="BO28" s="139">
        <f t="shared" si="34"/>
        <v>0</v>
      </c>
      <c r="BP28" s="139">
        <f t="shared" si="34"/>
        <v>145.49803610421048</v>
      </c>
      <c r="BQ28" s="120">
        <f>BQ17</f>
        <v>1578.2089508716722</v>
      </c>
      <c r="BR28" s="165">
        <f>SUM(BM28:BP28)</f>
        <v>1919.4432643058442</v>
      </c>
      <c r="BS28" s="129">
        <f>BQ28/BR28</f>
        <v>0.82222224549180545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2049.9999999999995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1881.7414801634091</v>
      </c>
      <c r="AK30" s="165">
        <f>SUM(AK25:AK28)</f>
        <v>2172.0689016417577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1601.0889518076297</v>
      </c>
      <c r="AT30" s="165">
        <f>SUM(AT25:AT28)</f>
        <v>2006.411500043349</v>
      </c>
      <c r="AU30" s="165">
        <f>SUM(AU25:AU28)</f>
        <v>2313.6568174166787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1.0000000000000002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1.0000000000000002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1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0.99999999999999989</v>
      </c>
      <c r="AK31" s="120">
        <f>AK29/AK30</f>
        <v>0.99999999999999978</v>
      </c>
      <c r="AL31" s="120">
        <f>AL29/AL30</f>
        <v>1</v>
      </c>
      <c r="AO31" s="129"/>
      <c r="AQ31" s="128"/>
      <c r="AR31" s="120" t="s">
        <v>194</v>
      </c>
      <c r="AS31" s="120">
        <f>AS29/AS30</f>
        <v>1.0000000000000002</v>
      </c>
      <c r="AT31" s="120">
        <f>AT29/AT30</f>
        <v>1.0000000000000002</v>
      </c>
      <c r="AU31" s="120">
        <f>AU29/AU30</f>
        <v>1.0000000000000002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0.99999999999999989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1093.1536157819783</v>
      </c>
      <c r="F36" s="139">
        <f t="shared" si="38"/>
        <v>0</v>
      </c>
      <c r="G36" s="139">
        <f t="shared" si="38"/>
        <v>540.78429090215616</v>
      </c>
      <c r="H36" s="139">
        <f t="shared" si="38"/>
        <v>416.06209331586564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541.20645789093999</v>
      </c>
      <c r="P36" s="139">
        <f t="shared" ref="P36:R36" si="39">P25*$U25</f>
        <v>0</v>
      </c>
      <c r="Q36" s="139">
        <f t="shared" si="39"/>
        <v>977.95774572191249</v>
      </c>
      <c r="R36" s="139">
        <f t="shared" si="39"/>
        <v>667.58234753842726</v>
      </c>
      <c r="S36" s="120">
        <f>S25</f>
        <v>2186.7465511512801</v>
      </c>
      <c r="T36" s="165">
        <f>SUM(O36:R36)</f>
        <v>2186.7465511512796</v>
      </c>
      <c r="U36" s="129">
        <f>S36/T36</f>
        <v>1.0000000000000002</v>
      </c>
      <c r="W36" s="128"/>
      <c r="X36" s="4" t="s">
        <v>11</v>
      </c>
      <c r="Y36" s="139">
        <f>Y25*$AE25</f>
        <v>579.47778073066615</v>
      </c>
      <c r="Z36" s="139">
        <f t="shared" ref="Z36:AB36" si="40">Z25*$AE25</f>
        <v>0</v>
      </c>
      <c r="AA36" s="139">
        <f t="shared" si="40"/>
        <v>1042.8838927282682</v>
      </c>
      <c r="AB36" s="139">
        <f t="shared" si="40"/>
        <v>711.57912862107798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620.40057132353547</v>
      </c>
      <c r="AJ36" s="139">
        <f t="shared" ref="AJ36:AL36" si="41">AJ25*$AO25</f>
        <v>0</v>
      </c>
      <c r="AK36" s="139">
        <f t="shared" si="41"/>
        <v>1112.4693868237634</v>
      </c>
      <c r="AL36" s="139">
        <f t="shared" si="41"/>
        <v>759.51408181496811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664.74437383036286</v>
      </c>
      <c r="AT36" s="139">
        <f t="shared" ref="AT36:AV36" si="42">AT25*$AY25</f>
        <v>0</v>
      </c>
      <c r="AU36" s="139">
        <f t="shared" si="42"/>
        <v>1187.4114838105031</v>
      </c>
      <c r="AV36" s="139">
        <f t="shared" si="42"/>
        <v>810.78330715504012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712.58755338694414</v>
      </c>
      <c r="BD36" s="139">
        <f t="shared" ref="BD36:BF36" si="43">BD25*$BI25</f>
        <v>0</v>
      </c>
      <c r="BE36" s="139">
        <f t="shared" si="43"/>
        <v>1267.9979711325404</v>
      </c>
      <c r="BF36" s="139">
        <f t="shared" si="43"/>
        <v>865.94991055667037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764.20626002322399</v>
      </c>
      <c r="BN36" s="139">
        <f t="shared" ref="BN36:BP36" si="44">BN25*$BS25</f>
        <v>0</v>
      </c>
      <c r="BO36" s="139">
        <f t="shared" si="44"/>
        <v>1354.6560884605585</v>
      </c>
      <c r="BP36" s="139">
        <f t="shared" si="44"/>
        <v>925.31123093553163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441.56910765354326</v>
      </c>
      <c r="G37" s="139">
        <f t="shared" si="38"/>
        <v>648.90779049232742</v>
      </c>
      <c r="H37" s="139">
        <f t="shared" si="38"/>
        <v>959.52310185412921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165.71752833519312</v>
      </c>
      <c r="Q37" s="139">
        <f t="shared" si="45"/>
        <v>874.15974175515225</v>
      </c>
      <c r="R37" s="139">
        <f t="shared" si="45"/>
        <v>1146.8692810609346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178.0483989523099</v>
      </c>
      <c r="AA37" s="139">
        <f t="shared" si="46"/>
        <v>932.73313361910039</v>
      </c>
      <c r="AB37" s="139">
        <f t="shared" si="46"/>
        <v>1223.1592695086019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191.69171483785723</v>
      </c>
      <c r="AK37" s="139">
        <f t="shared" si="47"/>
        <v>995.04114492907343</v>
      </c>
      <c r="AL37" s="139">
        <f t="shared" si="47"/>
        <v>1305.6511801953361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206.26802786632373</v>
      </c>
      <c r="AU37" s="139">
        <f t="shared" si="48"/>
        <v>1062.4239580851836</v>
      </c>
      <c r="AV37" s="139">
        <f t="shared" si="48"/>
        <v>1394.2471788443986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222.01681518274029</v>
      </c>
      <c r="BE37" s="139">
        <f t="shared" si="49"/>
        <v>1134.9072947578152</v>
      </c>
      <c r="BF37" s="139">
        <f t="shared" si="49"/>
        <v>1489.6113251355998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239.03128795771761</v>
      </c>
      <c r="BO37" s="139">
        <f t="shared" si="50"/>
        <v>1212.8794138808255</v>
      </c>
      <c r="BP37" s="139">
        <f t="shared" si="50"/>
        <v>1592.2628775807707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343.12567835451301</v>
      </c>
      <c r="F38" s="139">
        <f t="shared" si="38"/>
        <v>664.95772490454874</v>
      </c>
      <c r="G38" s="139">
        <f t="shared" si="38"/>
        <v>45.916596740938324</v>
      </c>
      <c r="H38" s="139">
        <f t="shared" si="38"/>
        <v>0</v>
      </c>
      <c r="I38" s="120">
        <f>I27</f>
        <v>1054</v>
      </c>
      <c r="J38" s="165">
        <f>SUM(E38:H38)</f>
        <v>1054</v>
      </c>
      <c r="K38" s="129">
        <f>I38/J38</f>
        <v>1</v>
      </c>
      <c r="M38" s="128"/>
      <c r="N38" s="4" t="s">
        <v>13</v>
      </c>
      <c r="O38" s="139">
        <f t="shared" ref="O38:R38" si="51">O27*$U27</f>
        <v>321.59295013336163</v>
      </c>
      <c r="P38" s="139">
        <f t="shared" si="51"/>
        <v>634.19605328652528</v>
      </c>
      <c r="Q38" s="139">
        <f t="shared" si="51"/>
        <v>157.19446124902504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339.54496713060195</v>
      </c>
      <c r="Z38" s="139">
        <f t="shared" si="52"/>
        <v>671.52067229222973</v>
      </c>
      <c r="AA38" s="139">
        <f t="shared" si="52"/>
        <v>165.29893994371417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358.25500515222313</v>
      </c>
      <c r="AJ38" s="139">
        <f t="shared" si="53"/>
        <v>712.44722444539048</v>
      </c>
      <c r="AK38" s="139">
        <f t="shared" si="53"/>
        <v>173.77277863837304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1244.4750082359865</v>
      </c>
      <c r="AO38" s="129">
        <f>AM38/AN38</f>
        <v>1.0000000000000002</v>
      </c>
      <c r="AQ38" s="128"/>
      <c r="AR38" s="4" t="s">
        <v>13</v>
      </c>
      <c r="AS38" s="139">
        <f t="shared" ref="AS38:AV38" si="54">AS27*$AY27</f>
        <v>378.67795144470483</v>
      </c>
      <c r="AT38" s="139">
        <f t="shared" si="54"/>
        <v>756.01933637095021</v>
      </c>
      <c r="AU38" s="139">
        <f t="shared" si="54"/>
        <v>182.9743414583368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400.6367945590996</v>
      </c>
      <c r="BD38" s="139">
        <f t="shared" si="55"/>
        <v>802.8582767600667</v>
      </c>
      <c r="BE38" s="139">
        <f t="shared" si="55"/>
        <v>192.84339029274332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424.24767312925303</v>
      </c>
      <c r="BN38" s="139">
        <f t="shared" si="56"/>
        <v>853.21269220781892</v>
      </c>
      <c r="BO38" s="139">
        <f t="shared" si="56"/>
        <v>203.42837531861744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1480.8887406556892</v>
      </c>
      <c r="BS38" s="129">
        <f>BQ38/BR38</f>
        <v>1.0000000000000002</v>
      </c>
    </row>
    <row r="39" spans="3:71" x14ac:dyDescent="0.3">
      <c r="C39" s="128"/>
      <c r="D39" s="4" t="s">
        <v>14</v>
      </c>
      <c r="E39" s="139">
        <f t="shared" si="38"/>
        <v>367.73880120533414</v>
      </c>
      <c r="F39" s="139">
        <f t="shared" si="38"/>
        <v>711.737244678058</v>
      </c>
      <c r="G39" s="139">
        <f t="shared" si="38"/>
        <v>0</v>
      </c>
      <c r="H39" s="139">
        <f t="shared" si="38"/>
        <v>28.52395411660763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364.10283835029168</v>
      </c>
      <c r="P39" s="139">
        <f t="shared" si="57"/>
        <v>717.10128589722194</v>
      </c>
      <c r="Q39" s="139">
        <f t="shared" si="57"/>
        <v>0</v>
      </c>
      <c r="R39" s="139">
        <f t="shared" si="57"/>
        <v>91.529113858216903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385.18793081332586</v>
      </c>
      <c r="Z39" s="139">
        <f t="shared" si="58"/>
        <v>760.80644224843138</v>
      </c>
      <c r="AA39" s="139">
        <f t="shared" si="58"/>
        <v>0</v>
      </c>
      <c r="AB39" s="139">
        <f t="shared" si="58"/>
        <v>96.394532832983344</v>
      </c>
      <c r="AC39" s="120">
        <f>AC28</f>
        <v>1242.3889058947407</v>
      </c>
      <c r="AD39" s="165">
        <f>SUM(Y39:AB39)</f>
        <v>1242.3889058947404</v>
      </c>
      <c r="AE39" s="129">
        <f>AC39/AD39</f>
        <v>1.0000000000000002</v>
      </c>
      <c r="AG39" s="128"/>
      <c r="AH39" s="4" t="s">
        <v>14</v>
      </c>
      <c r="AI39" s="139">
        <f t="shared" ref="AI39:AL39" si="59">AI28*$AO28</f>
        <v>407.14205919312428</v>
      </c>
      <c r="AJ39" s="139">
        <f t="shared" si="59"/>
        <v>808.62250214205176</v>
      </c>
      <c r="AK39" s="139">
        <f t="shared" si="59"/>
        <v>0</v>
      </c>
      <c r="AL39" s="139">
        <f t="shared" si="59"/>
        <v>101.57876517720867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431.15436995562476</v>
      </c>
      <c r="AT39" s="139">
        <f t="shared" si="60"/>
        <v>859.67658517114478</v>
      </c>
      <c r="AU39" s="139">
        <f t="shared" si="60"/>
        <v>0</v>
      </c>
      <c r="AV39" s="139">
        <f t="shared" si="60"/>
        <v>107.17074249704994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456.99861348820713</v>
      </c>
      <c r="BD39" s="139">
        <f t="shared" si="61"/>
        <v>914.62350967690099</v>
      </c>
      <c r="BE39" s="139">
        <f t="shared" si="61"/>
        <v>0</v>
      </c>
      <c r="BF39" s="139">
        <f t="shared" si="61"/>
        <v>113.17818911407424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484.81471434884173</v>
      </c>
      <c r="BN39" s="139">
        <f t="shared" si="62"/>
        <v>973.76251456257864</v>
      </c>
      <c r="BO39" s="139">
        <f t="shared" si="62"/>
        <v>0</v>
      </c>
      <c r="BP39" s="139">
        <f t="shared" si="62"/>
        <v>119.63172196025172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1804.0180953418253</v>
      </c>
      <c r="F41" s="165">
        <f>SUM(F36:F39)</f>
        <v>1818.2640772361499</v>
      </c>
      <c r="G41" s="165">
        <f>SUM(G36:G39)</f>
        <v>1235.6086781354218</v>
      </c>
      <c r="H41" s="165">
        <f>SUM(H36:H39)</f>
        <v>1404.1091492866026</v>
      </c>
      <c r="K41" s="129"/>
      <c r="M41" s="128"/>
      <c r="N41" s="120" t="s">
        <v>195</v>
      </c>
      <c r="O41" s="165">
        <f>SUM(O36:O39)</f>
        <v>1226.9022463745932</v>
      </c>
      <c r="P41" s="165">
        <f>SUM(P36:P39)</f>
        <v>1517.0148675189403</v>
      </c>
      <c r="Q41" s="165">
        <f>SUM(Q36:Q39)</f>
        <v>2009.3119487260897</v>
      </c>
      <c r="R41" s="165">
        <f>SUM(R36:R39)</f>
        <v>1905.9807424575788</v>
      </c>
      <c r="U41" s="129"/>
      <c r="W41" s="128"/>
      <c r="X41" s="120" t="s">
        <v>195</v>
      </c>
      <c r="Y41" s="165">
        <f>SUM(Y36:Y39)</f>
        <v>1304.210678674594</v>
      </c>
      <c r="Z41" s="165">
        <f>SUM(Z36:Z39)</f>
        <v>1610.3755134929711</v>
      </c>
      <c r="AA41" s="165">
        <f>SUM(AA36:AA39)</f>
        <v>2140.9159662910829</v>
      </c>
      <c r="AB41" s="165">
        <f>SUM(AB36:AB39)</f>
        <v>2031.1329309626631</v>
      </c>
      <c r="AE41" s="129"/>
      <c r="AG41" s="128"/>
      <c r="AH41" s="120" t="s">
        <v>195</v>
      </c>
      <c r="AI41" s="165">
        <f>SUM(AI36:AI39)</f>
        <v>1385.7976356688828</v>
      </c>
      <c r="AJ41" s="165">
        <f>SUM(AJ36:AJ39)</f>
        <v>1712.7614414252994</v>
      </c>
      <c r="AK41" s="165">
        <f>SUM(AK36:AK39)</f>
        <v>2281.2833103912099</v>
      </c>
      <c r="AL41" s="165">
        <f>SUM(AL36:AL39)</f>
        <v>2166.744027187513</v>
      </c>
      <c r="AO41" s="129"/>
      <c r="AQ41" s="128"/>
      <c r="AR41" s="120" t="s">
        <v>195</v>
      </c>
      <c r="AS41" s="165">
        <f>SUM(AS36:AS39)</f>
        <v>1474.5766952306924</v>
      </c>
      <c r="AT41" s="165">
        <f>SUM(AT36:AT39)</f>
        <v>1821.9639494084188</v>
      </c>
      <c r="AU41" s="165">
        <f>SUM(AU36:AU39)</f>
        <v>2432.8097833540237</v>
      </c>
      <c r="AV41" s="165">
        <f>SUM(AV36:AV39)</f>
        <v>2312.2012284964885</v>
      </c>
      <c r="AY41" s="129"/>
      <c r="BA41" s="128"/>
      <c r="BB41" s="120" t="s">
        <v>195</v>
      </c>
      <c r="BC41" s="165">
        <f>SUM(BC36:BC39)</f>
        <v>1570.2229614342509</v>
      </c>
      <c r="BD41" s="165">
        <f>SUM(BD36:BD39)</f>
        <v>1939.4986016197081</v>
      </c>
      <c r="BE41" s="165">
        <f>SUM(BE36:BE39)</f>
        <v>2595.7486561830988</v>
      </c>
      <c r="BF41" s="165">
        <f>SUM(BF36:BF39)</f>
        <v>2468.7394248063442</v>
      </c>
      <c r="BI41" s="129"/>
      <c r="BK41" s="128"/>
      <c r="BL41" s="120" t="s">
        <v>195</v>
      </c>
      <c r="BM41" s="165">
        <f>SUM(BM36:BM39)</f>
        <v>1673.2686475013188</v>
      </c>
      <c r="BN41" s="165">
        <f>SUM(BN36:BN39)</f>
        <v>2066.0064947281153</v>
      </c>
      <c r="BO41" s="165">
        <f>SUM(BO36:BO39)</f>
        <v>2770.9638776600013</v>
      </c>
      <c r="BP41" s="165">
        <f>SUM(BP36:BP39)</f>
        <v>2637.2058304765537</v>
      </c>
      <c r="BS41" s="129"/>
    </row>
    <row r="42" spans="3:71" x14ac:dyDescent="0.3">
      <c r="C42" s="128"/>
      <c r="D42" s="120" t="s">
        <v>194</v>
      </c>
      <c r="E42" s="120">
        <f>E40/E41</f>
        <v>1.1363522379810531</v>
      </c>
      <c r="F42" s="120">
        <f>F40/F41</f>
        <v>1.1274489914116876</v>
      </c>
      <c r="G42" s="120">
        <f>G40/G41</f>
        <v>0.85302087841477781</v>
      </c>
      <c r="H42" s="120">
        <f>H40/H41</f>
        <v>0.7891124422648701</v>
      </c>
      <c r="K42" s="129"/>
      <c r="M42" s="128"/>
      <c r="N42" s="120" t="s">
        <v>194</v>
      </c>
      <c r="O42" s="120">
        <f>O40/O41</f>
        <v>1.0824109328075124</v>
      </c>
      <c r="P42" s="120">
        <f>P40/P41</f>
        <v>1.093236356171398</v>
      </c>
      <c r="Q42" s="120">
        <f>Q40/Q41</f>
        <v>0.95446156753795963</v>
      </c>
      <c r="R42" s="120">
        <f>R40/R41</f>
        <v>0.92074936684529907</v>
      </c>
      <c r="U42" s="129"/>
      <c r="W42" s="128"/>
      <c r="X42" s="120" t="s">
        <v>194</v>
      </c>
      <c r="Y42" s="120">
        <f>Y40/Y41</f>
        <v>1.0182499090649608</v>
      </c>
      <c r="Z42" s="120">
        <f>Z40/Z41</f>
        <v>1.0298565720407555</v>
      </c>
      <c r="AA42" s="120">
        <f>AA40/AA41</f>
        <v>0.89578996207696404</v>
      </c>
      <c r="AB42" s="120">
        <f>AB40/AB41</f>
        <v>0.86401561172335117</v>
      </c>
      <c r="AE42" s="129"/>
      <c r="AG42" s="128"/>
      <c r="AH42" s="120" t="s">
        <v>194</v>
      </c>
      <c r="AI42" s="120">
        <f>AI40/AI41</f>
        <v>1.0847176901885531</v>
      </c>
      <c r="AJ42" s="120">
        <f>AJ40/AJ41</f>
        <v>1.0986594131856975</v>
      </c>
      <c r="AK42" s="120">
        <f>AK40/AK41</f>
        <v>0.9521258897340884</v>
      </c>
      <c r="AL42" s="120">
        <f>AL40/AL41</f>
        <v>0.91823344034724319</v>
      </c>
      <c r="AO42" s="129"/>
      <c r="AQ42" s="128"/>
      <c r="AR42" s="120" t="s">
        <v>194</v>
      </c>
      <c r="AS42" s="120">
        <f>AS40/AS41</f>
        <v>1.0857956435810519</v>
      </c>
      <c r="AT42" s="120">
        <f>AT40/AT41</f>
        <v>1.1012355654428945</v>
      </c>
      <c r="AU42" s="120">
        <f>AU40/AU41</f>
        <v>0.9510224898170736</v>
      </c>
      <c r="AV42" s="120">
        <f>AV40/AV41</f>
        <v>0.91704578351113197</v>
      </c>
      <c r="AY42" s="129"/>
      <c r="BA42" s="128"/>
      <c r="BB42" s="120" t="s">
        <v>194</v>
      </c>
      <c r="BC42" s="120">
        <f>BC40/BC41</f>
        <v>1.086825283032647</v>
      </c>
      <c r="BD42" s="120">
        <f>BD40/BD41</f>
        <v>1.1037216879685348</v>
      </c>
      <c r="BE42" s="120">
        <f>BE40/BE41</f>
        <v>0.94996056405928009</v>
      </c>
      <c r="BF42" s="120">
        <f>BF40/BF41</f>
        <v>0.91590310377106765</v>
      </c>
      <c r="BI42" s="129"/>
      <c r="BK42" s="128"/>
      <c r="BL42" s="120" t="s">
        <v>194</v>
      </c>
      <c r="BM42" s="120">
        <f>BM40/BM41</f>
        <v>1.1536452506192092</v>
      </c>
      <c r="BN42" s="120">
        <f>BN40/BN41</f>
        <v>1.1730637023604451</v>
      </c>
      <c r="BO42" s="120">
        <f>BO40/BO41</f>
        <v>1.0063711587376569</v>
      </c>
      <c r="BP42" s="120">
        <f>BP40/BP41</f>
        <v>0.97017021437149276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1242.2075577509313</v>
      </c>
      <c r="F47" s="139">
        <f t="shared" ref="F47:H47" si="63">F36*F$42</f>
        <v>0</v>
      </c>
      <c r="G47" s="139">
        <f t="shared" si="63"/>
        <v>461.30029085826999</v>
      </c>
      <c r="H47" s="139">
        <f t="shared" si="63"/>
        <v>328.31977459031702</v>
      </c>
      <c r="I47" s="120">
        <f>I36</f>
        <v>2050</v>
      </c>
      <c r="J47" s="165">
        <f>SUM(E47:H47)</f>
        <v>2031.8276231995183</v>
      </c>
      <c r="K47" s="129">
        <f>I47/J47</f>
        <v>1.0089438575364311</v>
      </c>
      <c r="L47" s="150"/>
      <c r="M47" s="128"/>
      <c r="N47" s="4" t="s">
        <v>11</v>
      </c>
      <c r="O47" s="139">
        <f>O36*O$42</f>
        <v>585.80778692718206</v>
      </c>
      <c r="P47" s="139">
        <f t="shared" ref="P47:R47" si="64">P36*P$42</f>
        <v>0</v>
      </c>
      <c r="Q47" s="139">
        <f t="shared" si="64"/>
        <v>933.42308296762587</v>
      </c>
      <c r="R47" s="139">
        <f t="shared" si="64"/>
        <v>614.6760238131053</v>
      </c>
      <c r="S47" s="120">
        <f>S36</f>
        <v>2186.7465511512801</v>
      </c>
      <c r="T47" s="165">
        <f>SUM(O47:R47)</f>
        <v>2133.9068937079132</v>
      </c>
      <c r="U47" s="129">
        <f>S47/T47</f>
        <v>1.0247619320220442</v>
      </c>
      <c r="W47" s="128"/>
      <c r="X47" s="4" t="s">
        <v>11</v>
      </c>
      <c r="Y47" s="139">
        <f>Y36*Y$42</f>
        <v>590.05319753416609</v>
      </c>
      <c r="Z47" s="139">
        <f t="shared" ref="Z47:AB47" si="65">Z36*Z$42</f>
        <v>0</v>
      </c>
      <c r="AA47" s="139">
        <f t="shared" si="65"/>
        <v>934.20492271773196</v>
      </c>
      <c r="AB47" s="139">
        <f t="shared" si="65"/>
        <v>614.81547610510984</v>
      </c>
      <c r="AC47" s="120">
        <f>AC36</f>
        <v>2333.9408020800124</v>
      </c>
      <c r="AD47" s="165">
        <f>SUM(Y47:AB47)</f>
        <v>2139.0735963570078</v>
      </c>
      <c r="AE47" s="129">
        <f>AC47/AD47</f>
        <v>1.0910988785308169</v>
      </c>
      <c r="AG47" s="128"/>
      <c r="AH47" s="4" t="s">
        <v>11</v>
      </c>
      <c r="AI47" s="139">
        <f>AI36*AI$42</f>
        <v>672.95947471772411</v>
      </c>
      <c r="AJ47" s="139">
        <f t="shared" ref="AJ47:AL47" si="66">AJ36*AJ$42</f>
        <v>0</v>
      </c>
      <c r="AK47" s="139">
        <f t="shared" si="66"/>
        <v>1059.2109047315116</v>
      </c>
      <c r="AL47" s="139">
        <f t="shared" si="66"/>
        <v>697.41122833713575</v>
      </c>
      <c r="AM47" s="120">
        <f>AM36</f>
        <v>2492.3840399622668</v>
      </c>
      <c r="AN47" s="165">
        <f>SUM(AI47:AL47)</f>
        <v>2429.5816077863715</v>
      </c>
      <c r="AO47" s="129">
        <f>AM47/AN47</f>
        <v>1.0258490729328147</v>
      </c>
      <c r="BA47" s="128"/>
      <c r="BB47" s="4" t="s">
        <v>11</v>
      </c>
      <c r="BC47" s="139">
        <f>BC36*BC$42</f>
        <v>774.45816939530698</v>
      </c>
      <c r="BD47" s="139">
        <f t="shared" ref="BD47:BF47" si="67">BD36*BD$42</f>
        <v>0</v>
      </c>
      <c r="BE47" s="139">
        <f t="shared" si="67"/>
        <v>1204.5480678830909</v>
      </c>
      <c r="BF47" s="139">
        <f t="shared" si="67"/>
        <v>793.12621078913287</v>
      </c>
      <c r="BG47" s="120">
        <f>BG36</f>
        <v>2846.535435076155</v>
      </c>
      <c r="BH47" s="165">
        <f>SUM(BC47:BF47)</f>
        <v>2772.1324480675307</v>
      </c>
      <c r="BI47" s="129">
        <f>BG47/BH47</f>
        <v>1.0268396219886575</v>
      </c>
      <c r="BK47" s="128"/>
      <c r="BL47" s="4" t="s">
        <v>11</v>
      </c>
      <c r="BM47" s="139">
        <f>BM36*BM$42</f>
        <v>881.62292236926078</v>
      </c>
      <c r="BN47" s="139">
        <f t="shared" ref="BN47:BP47" si="68">BN36*BN$42</f>
        <v>0</v>
      </c>
      <c r="BO47" s="139">
        <f t="shared" si="68"/>
        <v>1363.2868174350742</v>
      </c>
      <c r="BP47" s="139">
        <f t="shared" si="68"/>
        <v>897.70939527707458</v>
      </c>
      <c r="BQ47" s="120">
        <f>BQ36</f>
        <v>3044.1735794193137</v>
      </c>
      <c r="BR47" s="165">
        <f>SUM(BM47:BP47)</f>
        <v>3142.6191350814097</v>
      </c>
      <c r="BS47" s="129">
        <f>BQ47/BR47</f>
        <v>0.96867404180063144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497.84664506254626</v>
      </c>
      <c r="G48" s="139">
        <f t="shared" si="69"/>
        <v>553.53189345595774</v>
      </c>
      <c r="H48" s="139">
        <f t="shared" si="69"/>
        <v>757.17161831367559</v>
      </c>
      <c r="I48" s="120">
        <f>I37</f>
        <v>2050</v>
      </c>
      <c r="J48" s="165">
        <f>SUM(E48:H48)</f>
        <v>1808.5501568321797</v>
      </c>
      <c r="K48" s="129">
        <f>I48/J48</f>
        <v>1.1335046430731781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181.16842683089692</v>
      </c>
      <c r="Q48" s="139">
        <f t="shared" si="70"/>
        <v>834.35187739420064</v>
      </c>
      <c r="R48" s="139">
        <f t="shared" si="70"/>
        <v>1055.9791643911788</v>
      </c>
      <c r="S48" s="120">
        <f>S37</f>
        <v>2186.7465511512801</v>
      </c>
      <c r="T48" s="165">
        <f>SUM(O48:R48)</f>
        <v>2071.4994686162763</v>
      </c>
      <c r="U48" s="129">
        <f>S48/T48</f>
        <v>1.0556346184399394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183.36431380237073</v>
      </c>
      <c r="AA48" s="139">
        <f t="shared" si="71"/>
        <v>835.53297839258175</v>
      </c>
      <c r="AB48" s="139">
        <f t="shared" si="71"/>
        <v>1056.828704479562</v>
      </c>
      <c r="AC48" s="120">
        <f>AC37</f>
        <v>2333.9408020800124</v>
      </c>
      <c r="AD48" s="165">
        <f>SUM(Y48:AB48)</f>
        <v>2075.7259966745146</v>
      </c>
      <c r="AE48" s="129">
        <f>AC48/AD48</f>
        <v>1.1243973461907686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210.6039069363203</v>
      </c>
      <c r="AK48" s="139">
        <f t="shared" si="72"/>
        <v>947.40443543762001</v>
      </c>
      <c r="AL48" s="139">
        <f t="shared" si="72"/>
        <v>1198.8925750842018</v>
      </c>
      <c r="AM48" s="120">
        <f>AM37</f>
        <v>2492.3840399622668</v>
      </c>
      <c r="AN48" s="165">
        <f>SUM(AI48:AL48)</f>
        <v>2356.900917458142</v>
      </c>
      <c r="AO48" s="129">
        <f>AM48/AN48</f>
        <v>1.0574835885125964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245.04477401089233</v>
      </c>
      <c r="BE48" s="139">
        <f t="shared" si="73"/>
        <v>1078.1171738831258</v>
      </c>
      <c r="BF48" s="139">
        <f t="shared" si="73"/>
        <v>1364.3396361042289</v>
      </c>
      <c r="BG48" s="120">
        <f>BG37</f>
        <v>2846.535435076155</v>
      </c>
      <c r="BH48" s="165">
        <f>SUM(BC48:BF48)</f>
        <v>2687.501583998247</v>
      </c>
      <c r="BI48" s="129">
        <f>BG48/BH48</f>
        <v>1.0591753515699553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280.39892763166591</v>
      </c>
      <c r="BO48" s="139">
        <f t="shared" si="74"/>
        <v>1220.6068611562964</v>
      </c>
      <c r="BP48" s="139">
        <f t="shared" si="74"/>
        <v>1544.7660172783062</v>
      </c>
      <c r="BQ48" s="120">
        <f>BQ37</f>
        <v>3044.1735794193137</v>
      </c>
      <c r="BR48" s="165">
        <f>SUM(BM48:BP48)</f>
        <v>3045.7718060662683</v>
      </c>
      <c r="BS48" s="129">
        <f>BQ48/BR48</f>
        <v>0.99947526382515872</v>
      </c>
    </row>
    <row r="49" spans="3:71" x14ac:dyDescent="0.3">
      <c r="C49" s="128"/>
      <c r="D49" s="4" t="s">
        <v>13</v>
      </c>
      <c r="E49" s="139">
        <f t="shared" ref="E49:H49" si="75">E38*E$42</f>
        <v>389.91163250691784</v>
      </c>
      <c r="F49" s="139">
        <f t="shared" si="75"/>
        <v>749.70591627504393</v>
      </c>
      <c r="G49" s="139">
        <f t="shared" si="75"/>
        <v>39.167815685772332</v>
      </c>
      <c r="H49" s="139">
        <f t="shared" si="75"/>
        <v>0</v>
      </c>
      <c r="I49" s="120">
        <f>I38</f>
        <v>1054</v>
      </c>
      <c r="J49" s="165">
        <f>SUM(E49:H49)</f>
        <v>1178.7853644677343</v>
      </c>
      <c r="K49" s="129">
        <f>I49/J49</f>
        <v>0.89414072465679151</v>
      </c>
      <c r="L49" s="150"/>
      <c r="M49" s="128"/>
      <c r="N49" s="4" t="s">
        <v>13</v>
      </c>
      <c r="O49" s="139">
        <f t="shared" ref="O49:R49" si="76">O38*O$42</f>
        <v>348.09572513817182</v>
      </c>
      <c r="P49" s="139">
        <f t="shared" si="76"/>
        <v>693.32618239324268</v>
      </c>
      <c r="Q49" s="139">
        <f t="shared" si="76"/>
        <v>150.0360718920295</v>
      </c>
      <c r="R49" s="139">
        <f t="shared" si="76"/>
        <v>0</v>
      </c>
      <c r="S49" s="120">
        <f>S38</f>
        <v>1112.9834646689119</v>
      </c>
      <c r="T49" s="165">
        <f>SUM(O49:R49)</f>
        <v>1191.4579794234439</v>
      </c>
      <c r="U49" s="129">
        <f>S49/T49</f>
        <v>0.9341357260517853</v>
      </c>
      <c r="W49" s="128"/>
      <c r="X49" s="4" t="s">
        <v>13</v>
      </c>
      <c r="Y49" s="139">
        <f t="shared" ref="Y49:AB49" si="77">Y38*Y$42</f>
        <v>345.74163190420052</v>
      </c>
      <c r="Z49" s="139">
        <f t="shared" si="77"/>
        <v>691.56997762137928</v>
      </c>
      <c r="AA49" s="139">
        <f t="shared" si="77"/>
        <v>148.07313114354207</v>
      </c>
      <c r="AB49" s="139">
        <f t="shared" si="77"/>
        <v>0</v>
      </c>
      <c r="AC49" s="120">
        <f>AC38</f>
        <v>1176.364579366546</v>
      </c>
      <c r="AD49" s="165">
        <f>SUM(Y49:AB49)</f>
        <v>1185.3847406691218</v>
      </c>
      <c r="AE49" s="129">
        <f>AC49/AD49</f>
        <v>0.99239052014666207</v>
      </c>
      <c r="AG49" s="128"/>
      <c r="AH49" s="4" t="s">
        <v>13</v>
      </c>
      <c r="AI49" s="139">
        <f t="shared" ref="AI49:AL49" si="78">AI38*AI$42</f>
        <v>388.60554168720768</v>
      </c>
      <c r="AJ49" s="139">
        <f t="shared" si="78"/>
        <v>782.7368495349516</v>
      </c>
      <c r="AK49" s="139">
        <f t="shared" si="78"/>
        <v>165.45356147262572</v>
      </c>
      <c r="AL49" s="139">
        <f t="shared" si="78"/>
        <v>0</v>
      </c>
      <c r="AM49" s="120">
        <f>AM38</f>
        <v>1244.4750082359867</v>
      </c>
      <c r="AN49" s="165">
        <f>SUM(AI49:AL49)</f>
        <v>1336.795952694785</v>
      </c>
      <c r="AO49" s="129">
        <f>AM49/AN49</f>
        <v>0.93093864155356487</v>
      </c>
      <c r="BA49" s="128"/>
      <c r="BB49" s="4" t="s">
        <v>13</v>
      </c>
      <c r="BC49" s="139">
        <f t="shared" ref="BC49:BF49" si="79">BC38*BC$42</f>
        <v>435.42219763998588</v>
      </c>
      <c r="BD49" s="139">
        <f t="shared" si="79"/>
        <v>886.13209242512983</v>
      </c>
      <c r="BE49" s="139">
        <f t="shared" si="79"/>
        <v>183.19361581759836</v>
      </c>
      <c r="BF49" s="139">
        <f t="shared" si="79"/>
        <v>0</v>
      </c>
      <c r="BG49" s="120">
        <f>BG38</f>
        <v>1396.3384616119097</v>
      </c>
      <c r="BH49" s="165">
        <f>SUM(BC49:BF49)</f>
        <v>1504.7479058827141</v>
      </c>
      <c r="BI49" s="129">
        <f>BG49/BH49</f>
        <v>0.92795507882284811</v>
      </c>
      <c r="BK49" s="128"/>
      <c r="BL49" s="4" t="s">
        <v>13</v>
      </c>
      <c r="BM49" s="139">
        <f t="shared" ref="BM49:BP49" si="80">BM38*BM$42</f>
        <v>489.43131319181344</v>
      </c>
      <c r="BN49" s="139">
        <f t="shared" si="80"/>
        <v>1000.8728396222269</v>
      </c>
      <c r="BO49" s="139">
        <f t="shared" si="80"/>
        <v>204.724449789516</v>
      </c>
      <c r="BP49" s="139">
        <f t="shared" si="80"/>
        <v>0</v>
      </c>
      <c r="BQ49" s="120">
        <f>BQ38</f>
        <v>1480.8887406556896</v>
      </c>
      <c r="BR49" s="165">
        <f>SUM(BM49:BP49)</f>
        <v>1695.0286026035565</v>
      </c>
      <c r="BS49" s="129">
        <f>BQ49/BR49</f>
        <v>0.87366593010940996</v>
      </c>
    </row>
    <row r="50" spans="3:71" x14ac:dyDescent="0.3">
      <c r="C50" s="128"/>
      <c r="D50" s="4" t="s">
        <v>14</v>
      </c>
      <c r="E50" s="139">
        <f t="shared" ref="E50:H50" si="81">E39*E$42</f>
        <v>417.88080974215103</v>
      </c>
      <c r="F50" s="139">
        <f t="shared" si="81"/>
        <v>802.44743866241004</v>
      </c>
      <c r="G50" s="139">
        <f t="shared" si="81"/>
        <v>0</v>
      </c>
      <c r="H50" s="139">
        <f t="shared" si="81"/>
        <v>22.508607096007342</v>
      </c>
      <c r="I50" s="120">
        <f>I39</f>
        <v>1108</v>
      </c>
      <c r="J50" s="165">
        <f>SUM(E50:H50)</f>
        <v>1242.8368555005684</v>
      </c>
      <c r="K50" s="129">
        <f>I50/J50</f>
        <v>0.89150880511484254</v>
      </c>
      <c r="L50" s="150"/>
      <c r="M50" s="128"/>
      <c r="N50" s="4" t="s">
        <v>14</v>
      </c>
      <c r="O50" s="139">
        <f t="shared" ref="O50:R50" si="82">O39*O$42</f>
        <v>394.10889289660213</v>
      </c>
      <c r="P50" s="139">
        <f t="shared" si="82"/>
        <v>783.96119680010281</v>
      </c>
      <c r="Q50" s="139">
        <f t="shared" si="82"/>
        <v>0</v>
      </c>
      <c r="R50" s="139">
        <f t="shared" si="82"/>
        <v>84.2753736328645</v>
      </c>
      <c r="S50" s="120">
        <f>S39</f>
        <v>1172.7332381057306</v>
      </c>
      <c r="T50" s="165">
        <f>SUM(O50:R50)</f>
        <v>1262.3454633295696</v>
      </c>
      <c r="U50" s="129">
        <f>S50/T50</f>
        <v>0.92901133023643367</v>
      </c>
      <c r="W50" s="128"/>
      <c r="X50" s="4" t="s">
        <v>14</v>
      </c>
      <c r="Y50" s="139">
        <f t="shared" ref="Y50:AB50" si="83">Y39*Y$42</f>
        <v>392.21757552358946</v>
      </c>
      <c r="Z50" s="139">
        <f t="shared" si="83"/>
        <v>783.52151460049254</v>
      </c>
      <c r="AA50" s="139">
        <f t="shared" si="83"/>
        <v>0</v>
      </c>
      <c r="AB50" s="139">
        <f t="shared" si="83"/>
        <v>83.286381252476758</v>
      </c>
      <c r="AC50" s="120">
        <f>AC39</f>
        <v>1242.3889058947407</v>
      </c>
      <c r="AD50" s="165">
        <f>SUM(Y50:AB50)</f>
        <v>1259.0254713765587</v>
      </c>
      <c r="AE50" s="129">
        <f>AC50/AD50</f>
        <v>0.98678615654723145</v>
      </c>
      <c r="AG50" s="128"/>
      <c r="AH50" s="4" t="s">
        <v>14</v>
      </c>
      <c r="AI50" s="139">
        <f t="shared" ref="AI50:AL50" si="84">AI39*AI$42</f>
        <v>441.63419402657695</v>
      </c>
      <c r="AJ50" s="139">
        <f t="shared" si="84"/>
        <v>888.40072369213703</v>
      </c>
      <c r="AK50" s="139">
        <f t="shared" si="84"/>
        <v>0</v>
      </c>
      <c r="AL50" s="139">
        <f t="shared" si="84"/>
        <v>93.273019014893052</v>
      </c>
      <c r="AM50" s="120">
        <f>AM39</f>
        <v>1317.3433265123847</v>
      </c>
      <c r="AN50" s="165">
        <f>SUM(AI50:AL50)</f>
        <v>1423.307936733607</v>
      </c>
      <c r="AO50" s="129">
        <f>AM50/AN50</f>
        <v>0.92555046769119853</v>
      </c>
      <c r="BA50" s="128"/>
      <c r="BB50" s="4" t="s">
        <v>14</v>
      </c>
      <c r="BC50" s="139">
        <f t="shared" ref="BC50:BF50" si="85">BC39*BC$42</f>
        <v>496.677647449848</v>
      </c>
      <c r="BD50" s="139">
        <f t="shared" si="85"/>
        <v>1009.4898039562946</v>
      </c>
      <c r="BE50" s="139">
        <f t="shared" si="85"/>
        <v>0</v>
      </c>
      <c r="BF50" s="139">
        <f t="shared" si="85"/>
        <v>103.66025468876946</v>
      </c>
      <c r="BG50" s="120">
        <f>BG39</f>
        <v>1484.8003122791824</v>
      </c>
      <c r="BH50" s="165">
        <f>SUM(BC50:BF50)</f>
        <v>1609.8277060949122</v>
      </c>
      <c r="BI50" s="129">
        <f>BG50/BH50</f>
        <v>0.92233492233835468</v>
      </c>
      <c r="BK50" s="128"/>
      <c r="BL50" s="4" t="s">
        <v>14</v>
      </c>
      <c r="BM50" s="139">
        <f t="shared" ref="BM50:BP50" si="86">BM39*BM$42</f>
        <v>559.30419263884983</v>
      </c>
      <c r="BN50" s="139">
        <f t="shared" si="86"/>
        <v>1142.2854605525954</v>
      </c>
      <c r="BO50" s="139">
        <f t="shared" si="86"/>
        <v>0</v>
      </c>
      <c r="BP50" s="139">
        <f t="shared" si="86"/>
        <v>116.06313333980823</v>
      </c>
      <c r="BQ50" s="120">
        <f>BQ39</f>
        <v>1578.2089508716722</v>
      </c>
      <c r="BR50" s="165">
        <f>SUM(BM50:BP50)</f>
        <v>1817.6527865312535</v>
      </c>
      <c r="BS50" s="129">
        <f>BQ50/BR50</f>
        <v>0.86826756054079623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2050.0000000000005</v>
      </c>
      <c r="G52" s="165">
        <f>SUM(G47:G50)</f>
        <v>1054.0000000000002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1917.8110322538557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1989.5768224362305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0.99999999999999978</v>
      </c>
      <c r="G53" s="120">
        <f>G51/G52</f>
        <v>0.99999999999999978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1.0000000000000002</v>
      </c>
      <c r="AB53" s="120">
        <f>AB51/AB52</f>
        <v>1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0.99999999999999989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1</v>
      </c>
      <c r="BO53" s="120">
        <f>BO51/BO52</f>
        <v>1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1253.3176851781336</v>
      </c>
      <c r="F58" s="139">
        <f t="shared" ref="F58:H58" si="87">F47*$K47</f>
        <v>0</v>
      </c>
      <c r="G58" s="139">
        <f t="shared" si="87"/>
        <v>465.42609494122058</v>
      </c>
      <c r="H58" s="139">
        <f t="shared" si="87"/>
        <v>331.25621988064597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600.31351952505713</v>
      </c>
      <c r="P58" s="139">
        <f t="shared" ref="P58:R58" si="88">P47*$U47</f>
        <v>0</v>
      </c>
      <c r="Q58" s="139">
        <f t="shared" si="88"/>
        <v>956.53644189587715</v>
      </c>
      <c r="R58" s="139">
        <f t="shared" si="88"/>
        <v>629.89658973034591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690.35485326053117</v>
      </c>
      <c r="AJ58" s="139">
        <f t="shared" ref="AJ58:AL58" si="89">AJ47*$AO47</f>
        <v>0</v>
      </c>
      <c r="AK58" s="139">
        <f t="shared" si="89"/>
        <v>1086.5905246591492</v>
      </c>
      <c r="AL58" s="139">
        <f t="shared" si="89"/>
        <v>715.4386620425862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795.24433390790466</v>
      </c>
      <c r="BD58" s="139">
        <f t="shared" ref="BD58:BF58" si="90">BD47*$BI47</f>
        <v>0</v>
      </c>
      <c r="BE58" s="139">
        <f t="shared" si="90"/>
        <v>1236.8776826922408</v>
      </c>
      <c r="BF58" s="139">
        <f t="shared" si="90"/>
        <v>814.4134184760095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854.00523955551614</v>
      </c>
      <c r="BN58" s="139">
        <f t="shared" ref="BN58:BP58" si="91">BN47*$BS47</f>
        <v>0</v>
      </c>
      <c r="BO58" s="139">
        <f t="shared" si="91"/>
        <v>1320.5805515783529</v>
      </c>
      <c r="BP58" s="139">
        <f t="shared" si="91"/>
        <v>869.5877882854445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564.31148371680069</v>
      </c>
      <c r="G59" s="139">
        <f t="shared" si="92"/>
        <v>627.43097132141588</v>
      </c>
      <c r="H59" s="139">
        <f t="shared" si="92"/>
        <v>858.25754496178354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191.24766313099795</v>
      </c>
      <c r="Q59" s="139">
        <f t="shared" si="93"/>
        <v>880.77072573767418</v>
      </c>
      <c r="R59" s="139">
        <f t="shared" si="93"/>
        <v>1114.7281622826081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222.71017526179287</v>
      </c>
      <c r="AK59" s="139">
        <f t="shared" si="94"/>
        <v>1001.8646421593248</v>
      </c>
      <c r="AL59" s="139">
        <f t="shared" si="94"/>
        <v>1267.8092225411492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259.54538466336714</v>
      </c>
      <c r="BE59" s="139">
        <f t="shared" si="95"/>
        <v>1141.9151366812664</v>
      </c>
      <c r="BF59" s="139">
        <f t="shared" si="95"/>
        <v>1445.0749137315215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280.25179217095086</v>
      </c>
      <c r="BO59" s="139">
        <f t="shared" si="96"/>
        <v>1219.9663645809883</v>
      </c>
      <c r="BP59" s="139">
        <f t="shared" si="96"/>
        <v>1543.9554226673747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348.6358696418481</v>
      </c>
      <c r="F60" s="139">
        <f t="shared" si="97"/>
        <v>670.34259125765163</v>
      </c>
      <c r="G60" s="139">
        <f t="shared" si="97"/>
        <v>35.021539100500121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325.16865293746883</v>
      </c>
      <c r="P60" s="139">
        <f t="shared" si="98"/>
        <v>647.6607567806243</v>
      </c>
      <c r="Q60" s="139">
        <f t="shared" si="98"/>
        <v>140.15405495081882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361.76791507847634</v>
      </c>
      <c r="AJ60" s="139">
        <f t="shared" si="99"/>
        <v>728.67997939998497</v>
      </c>
      <c r="AK60" s="139">
        <f t="shared" si="99"/>
        <v>154.02711375752543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404.05223973223087</v>
      </c>
      <c r="BD60" s="139">
        <f t="shared" si="100"/>
        <v>822.29077567381671</v>
      </c>
      <c r="BE60" s="139">
        <f t="shared" si="100"/>
        <v>169.99544620586204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427.59946346439563</v>
      </c>
      <c r="BN60" s="139">
        <f t="shared" si="101"/>
        <v>874.42850034979915</v>
      </c>
      <c r="BO60" s="139">
        <f t="shared" si="101"/>
        <v>178.8607768414947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372.54442137364794</v>
      </c>
      <c r="F61" s="139">
        <f t="shared" si="102"/>
        <v>715.38895720939104</v>
      </c>
      <c r="G61" s="139">
        <f t="shared" si="102"/>
        <v>0</v>
      </c>
      <c r="H61" s="139">
        <f t="shared" si="102"/>
        <v>20.06662141696097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366.13162684788051</v>
      </c>
      <c r="P61" s="139">
        <f t="shared" si="103"/>
        <v>728.30883429301014</v>
      </c>
      <c r="Q61" s="139">
        <f t="shared" si="103"/>
        <v>0</v>
      </c>
      <c r="R61" s="139">
        <f t="shared" si="103"/>
        <v>78.292776964839916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408.75473482972382</v>
      </c>
      <c r="AJ61" s="139">
        <f t="shared" si="104"/>
        <v>822.25970531045664</v>
      </c>
      <c r="AK61" s="139">
        <f t="shared" si="104"/>
        <v>0</v>
      </c>
      <c r="AL61" s="139">
        <f t="shared" si="104"/>
        <v>86.328886372204323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458.10313938785225</v>
      </c>
      <c r="BD61" s="139">
        <f t="shared" si="105"/>
        <v>931.0876999333899</v>
      </c>
      <c r="BE61" s="139">
        <f t="shared" si="105"/>
        <v>0</v>
      </c>
      <c r="BF61" s="139">
        <f t="shared" si="105"/>
        <v>95.609472957940241</v>
      </c>
      <c r="BG61" s="120">
        <f>BG50</f>
        <v>1484.8003122791824</v>
      </c>
      <c r="BH61" s="165">
        <f>SUM(BC61:BF61)</f>
        <v>1484.8003122791822</v>
      </c>
      <c r="BI61" s="129">
        <f>BG61/BH61</f>
        <v>1.0000000000000002</v>
      </c>
      <c r="BK61" s="128"/>
      <c r="BL61" s="4" t="s">
        <v>14</v>
      </c>
      <c r="BM61" s="139">
        <f t="shared" ref="BM61:BP61" si="106">BM50*$BS50</f>
        <v>485.62568694277371</v>
      </c>
      <c r="BN61" s="139">
        <f t="shared" si="106"/>
        <v>991.80941027522192</v>
      </c>
      <c r="BO61" s="139">
        <f t="shared" si="106"/>
        <v>0</v>
      </c>
      <c r="BP61" s="139">
        <f t="shared" si="106"/>
        <v>100.77385365367645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1974.4979761936297</v>
      </c>
      <c r="F63" s="165">
        <f>SUM(F58:F61)</f>
        <v>1950.0430321838433</v>
      </c>
      <c r="G63" s="165">
        <f>SUM(G58:G61)</f>
        <v>1127.8786053631366</v>
      </c>
      <c r="H63" s="165">
        <f>SUM(H58:H61)</f>
        <v>1209.5803862593905</v>
      </c>
      <c r="K63" s="129"/>
      <c r="M63" s="128"/>
      <c r="N63" s="120" t="s">
        <v>195</v>
      </c>
      <c r="O63" s="165">
        <f>SUM(O58:O61)</f>
        <v>1291.6137993104066</v>
      </c>
      <c r="P63" s="165">
        <f>SUM(P58:P61)</f>
        <v>1567.2172542046324</v>
      </c>
      <c r="Q63" s="165">
        <f>SUM(Q58:Q61)</f>
        <v>1977.46122258437</v>
      </c>
      <c r="R63" s="165">
        <f>SUM(R58:R61)</f>
        <v>1822.9175289777941</v>
      </c>
      <c r="U63" s="129"/>
      <c r="AG63" s="128"/>
      <c r="AH63" s="120" t="s">
        <v>195</v>
      </c>
      <c r="AI63" s="165">
        <f>SUM(AI58:AI61)</f>
        <v>1460.8775031687314</v>
      </c>
      <c r="AJ63" s="165">
        <f>SUM(AJ58:AJ61)</f>
        <v>1773.6498599722345</v>
      </c>
      <c r="AK63" s="165">
        <f>SUM(AK58:AK61)</f>
        <v>2242.4822805759995</v>
      </c>
      <c r="AL63" s="165">
        <f>SUM(AL58:AL61)</f>
        <v>2069.5767709559395</v>
      </c>
      <c r="AO63" s="129"/>
      <c r="BA63" s="128"/>
      <c r="BB63" s="120" t="s">
        <v>195</v>
      </c>
      <c r="BC63" s="165">
        <f>SUM(BC58:BC61)</f>
        <v>1657.3997130279879</v>
      </c>
      <c r="BD63" s="165">
        <f>SUM(BD58:BD61)</f>
        <v>2012.9238602705736</v>
      </c>
      <c r="BE63" s="165">
        <f>SUM(BE58:BE61)</f>
        <v>2548.7882655793692</v>
      </c>
      <c r="BF63" s="165">
        <f>SUM(BF58:BF61)</f>
        <v>2355.0978051654715</v>
      </c>
      <c r="BI63" s="129"/>
      <c r="BK63" s="128"/>
      <c r="BL63" s="120" t="s">
        <v>195</v>
      </c>
      <c r="BM63" s="165">
        <f>SUM(BM58:BM61)</f>
        <v>1767.2303899626854</v>
      </c>
      <c r="BN63" s="165">
        <f>SUM(BN58:BN61)</f>
        <v>2146.4897027959719</v>
      </c>
      <c r="BO63" s="165">
        <f>SUM(BO58:BO61)</f>
        <v>2719.4076930008355</v>
      </c>
      <c r="BP63" s="165">
        <f>SUM(BP58:BP61)</f>
        <v>2514.3170646064955</v>
      </c>
      <c r="BS63" s="129"/>
    </row>
    <row r="64" spans="3:71" x14ac:dyDescent="0.3">
      <c r="C64" s="128"/>
      <c r="D64" s="120" t="s">
        <v>194</v>
      </c>
      <c r="E64" s="120">
        <f>E62/E63</f>
        <v>1.038238592653268</v>
      </c>
      <c r="F64" s="120">
        <f>F62/F63</f>
        <v>1.0512588523260513</v>
      </c>
      <c r="G64" s="120">
        <f>G62/G63</f>
        <v>0.93449773316752449</v>
      </c>
      <c r="H64" s="120">
        <f>H62/H63</f>
        <v>0.91602014432994705</v>
      </c>
      <c r="K64" s="129"/>
      <c r="M64" s="128"/>
      <c r="N64" s="120" t="s">
        <v>194</v>
      </c>
      <c r="O64" s="120">
        <f>O62/O63</f>
        <v>1.0281807190903214</v>
      </c>
      <c r="P64" s="120">
        <f>P62/P63</f>
        <v>1.0582169138164026</v>
      </c>
      <c r="Q64" s="120">
        <f>Q62/Q63</f>
        <v>0.96983496331090813</v>
      </c>
      <c r="R64" s="120">
        <f>R62/R63</f>
        <v>0.96270430995374245</v>
      </c>
      <c r="U64" s="129"/>
      <c r="AG64" s="128"/>
      <c r="AH64" s="120" t="s">
        <v>194</v>
      </c>
      <c r="AI64" s="120">
        <f>AI62/AI63</f>
        <v>1.0289700588659754</v>
      </c>
      <c r="AJ64" s="120">
        <f>AJ62/AJ63</f>
        <v>1.0609430432863827</v>
      </c>
      <c r="AK64" s="120">
        <f>AK62/AK63</f>
        <v>0.96860025180838616</v>
      </c>
      <c r="AL64" s="120">
        <f>AL62/AL63</f>
        <v>0.96134477848688027</v>
      </c>
      <c r="AO64" s="129"/>
      <c r="BA64" s="128"/>
      <c r="BB64" s="120" t="s">
        <v>194</v>
      </c>
      <c r="BC64" s="120">
        <f>BC62/BC63</f>
        <v>1.0296598949974134</v>
      </c>
      <c r="BD64" s="120">
        <f>BD62/BD63</f>
        <v>1.0634613224290423</v>
      </c>
      <c r="BE64" s="120">
        <f>BE62/BE63</f>
        <v>0.96746320237130268</v>
      </c>
      <c r="BF64" s="120">
        <f>BF62/BF63</f>
        <v>0.96009859829293243</v>
      </c>
      <c r="BI64" s="129"/>
      <c r="BK64" s="128"/>
      <c r="BL64" s="120" t="s">
        <v>194</v>
      </c>
      <c r="BM64" s="120">
        <f>BM62/BM63</f>
        <v>1.0923071712458969</v>
      </c>
      <c r="BN64" s="120">
        <f>BN62/BN63</f>
        <v>1.1290793636930165</v>
      </c>
      <c r="BO64" s="120">
        <f>BO62/BO63</f>
        <v>1.025450555118375</v>
      </c>
      <c r="BP64" s="120">
        <f>BP62/BP63</f>
        <v>1.0175878698479159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1301.242789606797</v>
      </c>
      <c r="F69" s="139">
        <f t="shared" ref="F69:H69" si="107">F58*F$64</f>
        <v>0</v>
      </c>
      <c r="G69" s="139">
        <f t="shared" si="107"/>
        <v>434.93963067958367</v>
      </c>
      <c r="H69" s="139">
        <f t="shared" si="107"/>
        <v>303.43737034526202</v>
      </c>
      <c r="I69" s="120">
        <f>I58</f>
        <v>2050</v>
      </c>
      <c r="J69" s="165">
        <f>SUM(E69:H69)</f>
        <v>2039.6197906316427</v>
      </c>
      <c r="K69" s="129">
        <f>I69/J69</f>
        <v>1.0050892864523258</v>
      </c>
      <c r="M69" s="128"/>
      <c r="N69" s="4" t="s">
        <v>11</v>
      </c>
      <c r="O69" s="139">
        <f>O58*O$64</f>
        <v>617.2307861849149</v>
      </c>
      <c r="P69" s="139">
        <f t="shared" ref="P69:R69" si="108">P58*P$64</f>
        <v>0</v>
      </c>
      <c r="Q69" s="139">
        <f t="shared" si="108"/>
        <v>927.68248503163466</v>
      </c>
      <c r="R69" s="139">
        <f t="shared" si="108"/>
        <v>606.40416175856831</v>
      </c>
      <c r="S69" s="120">
        <f>S58</f>
        <v>2186.7465511512801</v>
      </c>
      <c r="T69" s="165">
        <f>SUM(O69:R69)</f>
        <v>2151.3174329751182</v>
      </c>
      <c r="U69" s="129">
        <f>S69/T69</f>
        <v>1.016468568344731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593.23744272653505</v>
      </c>
      <c r="G70" s="139">
        <f t="shared" si="109"/>
        <v>586.33282041896121</v>
      </c>
      <c r="H70" s="139">
        <f t="shared" si="109"/>
        <v>786.181200208159</v>
      </c>
      <c r="I70" s="120">
        <f>I59</f>
        <v>2050</v>
      </c>
      <c r="J70" s="165">
        <f>SUM(E70:H70)</f>
        <v>1965.7514633536553</v>
      </c>
      <c r="K70" s="129">
        <f>I70/J70</f>
        <v>1.0428581833547834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202.38151185308365</v>
      </c>
      <c r="Q70" s="139">
        <f t="shared" si="110"/>
        <v>854.20224448111912</v>
      </c>
      <c r="R70" s="139">
        <f t="shared" si="110"/>
        <v>1073.1536062562816</v>
      </c>
      <c r="S70" s="120">
        <f>S59</f>
        <v>2186.7465511512801</v>
      </c>
      <c r="T70" s="165">
        <f>SUM(O70:R70)</f>
        <v>2129.7373625904843</v>
      </c>
      <c r="U70" s="129">
        <f>S70/T70</f>
        <v>1.0267681778806066</v>
      </c>
    </row>
    <row r="71" spans="3:21" x14ac:dyDescent="0.3">
      <c r="C71" s="128"/>
      <c r="D71" s="4" t="s">
        <v>13</v>
      </c>
      <c r="E71" s="139">
        <f t="shared" ref="E71:H71" si="111">E60*E$64</f>
        <v>361.96721464540059</v>
      </c>
      <c r="F71" s="139">
        <f t="shared" si="111"/>
        <v>704.70358315079022</v>
      </c>
      <c r="G71" s="139">
        <f t="shared" si="111"/>
        <v>32.727548901455187</v>
      </c>
      <c r="H71" s="139">
        <f t="shared" si="111"/>
        <v>0</v>
      </c>
      <c r="I71" s="120">
        <f>I60</f>
        <v>1054</v>
      </c>
      <c r="J71" s="165">
        <f>SUM(E71:H71)</f>
        <v>1099.398346697646</v>
      </c>
      <c r="K71" s="129">
        <f>I71/J71</f>
        <v>0.95870618976823752</v>
      </c>
      <c r="M71" s="128"/>
      <c r="N71" s="4" t="s">
        <v>13</v>
      </c>
      <c r="O71" s="139">
        <f t="shared" ref="O71:R71" si="112">O60*O$64</f>
        <v>334.33213940287783</v>
      </c>
      <c r="P71" s="139">
        <f t="shared" si="112"/>
        <v>685.36556724038803</v>
      </c>
      <c r="Q71" s="139">
        <f t="shared" si="112"/>
        <v>135.92630274110238</v>
      </c>
      <c r="R71" s="139">
        <f t="shared" si="112"/>
        <v>0</v>
      </c>
      <c r="S71" s="120">
        <f>S60</f>
        <v>1112.9834646689119</v>
      </c>
      <c r="T71" s="165">
        <f>SUM(O71:R71)</f>
        <v>1155.6240093843683</v>
      </c>
      <c r="U71" s="129">
        <f>S71/T71</f>
        <v>0.96310171442511638</v>
      </c>
    </row>
    <row r="72" spans="3:21" x14ac:dyDescent="0.3">
      <c r="C72" s="128"/>
      <c r="D72" s="4" t="s">
        <v>14</v>
      </c>
      <c r="E72" s="139">
        <f t="shared" ref="E72:H72" si="113">E61*E$64</f>
        <v>386.78999574780227</v>
      </c>
      <c r="F72" s="139">
        <f t="shared" si="113"/>
        <v>752.05897412267507</v>
      </c>
      <c r="G72" s="139">
        <f t="shared" si="113"/>
        <v>0</v>
      </c>
      <c r="H72" s="139">
        <f t="shared" si="113"/>
        <v>18.381429446578995</v>
      </c>
      <c r="I72" s="120">
        <f>I61</f>
        <v>1108</v>
      </c>
      <c r="J72" s="165">
        <f>SUM(E72:H72)</f>
        <v>1157.2303993170563</v>
      </c>
      <c r="K72" s="129">
        <f>I72/J72</f>
        <v>0.95745842889530919</v>
      </c>
      <c r="M72" s="128"/>
      <c r="N72" s="4" t="s">
        <v>14</v>
      </c>
      <c r="O72" s="139">
        <f t="shared" ref="O72:R72" si="114">O61*O$64</f>
        <v>376.44947937416299</v>
      </c>
      <c r="P72" s="139">
        <f t="shared" si="114"/>
        <v>770.70872693077092</v>
      </c>
      <c r="Q72" s="139">
        <f t="shared" si="114"/>
        <v>0</v>
      </c>
      <c r="R72" s="139">
        <f t="shared" si="114"/>
        <v>75.372793822298476</v>
      </c>
      <c r="S72" s="120">
        <f>S61</f>
        <v>1172.7332381057306</v>
      </c>
      <c r="T72" s="165">
        <f>SUM(O72:R72)</f>
        <v>1222.5310001272323</v>
      </c>
      <c r="U72" s="129">
        <f>S72/T72</f>
        <v>0.95926666725316645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2050.0000000000005</v>
      </c>
      <c r="G74" s="165">
        <f>SUM(G69:G72)</f>
        <v>1054.0000000000002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0.99999999999999978</v>
      </c>
      <c r="G75" s="120">
        <f>G73/G74</f>
        <v>0.99999999999999978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0.99999999999999989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1307.8651869071296</v>
      </c>
      <c r="F80" s="139">
        <f t="shared" ref="F80:H80" si="115">F69*$K69</f>
        <v>0</v>
      </c>
      <c r="G80" s="139">
        <f t="shared" si="115"/>
        <v>437.15316304958083</v>
      </c>
      <c r="H80" s="139">
        <f t="shared" si="115"/>
        <v>304.98165004328951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627.39569357167318</v>
      </c>
      <c r="P80" s="139">
        <f t="shared" ref="P80:R80" si="116">P69*$U69</f>
        <v>0</v>
      </c>
      <c r="Q80" s="139">
        <f t="shared" si="116"/>
        <v>942.96008743858806</v>
      </c>
      <c r="R80" s="139">
        <f t="shared" si="116"/>
        <v>616.39077014101861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618.66252181983168</v>
      </c>
      <c r="G81" s="139">
        <f t="shared" si="117"/>
        <v>611.46197994340434</v>
      </c>
      <c r="H81" s="139">
        <f t="shared" si="117"/>
        <v>819.87549823676397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207.7988961621131</v>
      </c>
      <c r="Q81" s="139">
        <f t="shared" si="118"/>
        <v>877.06768210740313</v>
      </c>
      <c r="R81" s="139">
        <f t="shared" si="118"/>
        <v>1101.8799728817642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347.02020917371379</v>
      </c>
      <c r="F82" s="139">
        <f t="shared" si="119"/>
        <v>675.60368711851845</v>
      </c>
      <c r="G82" s="139">
        <f t="shared" si="119"/>
        <v>31.376103707767768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321.99585664632866</v>
      </c>
      <c r="P82" s="139">
        <f t="shared" si="120"/>
        <v>660.07675281716013</v>
      </c>
      <c r="Q82" s="139">
        <f t="shared" si="120"/>
        <v>130.9108552054231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370.3353416411141</v>
      </c>
      <c r="F83" s="139">
        <f t="shared" si="121"/>
        <v>720.06520380011443</v>
      </c>
      <c r="G83" s="139">
        <f t="shared" si="121"/>
        <v>0</v>
      </c>
      <c r="H83" s="139">
        <f t="shared" si="121"/>
        <v>17.599454558771498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361.11543746844296</v>
      </c>
      <c r="P83" s="139">
        <f t="shared" si="122"/>
        <v>739.31519190581139</v>
      </c>
      <c r="Q83" s="139">
        <f t="shared" si="122"/>
        <v>0</v>
      </c>
      <c r="R83" s="139">
        <f t="shared" si="122"/>
        <v>72.302608731476312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2025.2207377219574</v>
      </c>
      <c r="F85" s="165">
        <f>SUM(F80:F83)</f>
        <v>2014.3314127384647</v>
      </c>
      <c r="G85" s="165">
        <f>SUM(G80:G83)</f>
        <v>1079.9912467007528</v>
      </c>
      <c r="H85" s="165">
        <f>SUM(H80:H83)</f>
        <v>1142.4566028388249</v>
      </c>
      <c r="K85" s="129"/>
      <c r="M85" s="128"/>
      <c r="N85" s="120" t="s">
        <v>195</v>
      </c>
      <c r="O85" s="165">
        <f>SUM(O80:O83)</f>
        <v>1310.5069876864447</v>
      </c>
      <c r="P85" s="165">
        <f>SUM(P80:P83)</f>
        <v>1607.1908408850845</v>
      </c>
      <c r="Q85" s="165">
        <f>SUM(Q80:Q83)</f>
        <v>1950.9386247514144</v>
      </c>
      <c r="R85" s="165">
        <f>SUM(R80:R83)</f>
        <v>1790.5733517542592</v>
      </c>
      <c r="U85" s="129"/>
    </row>
    <row r="86" spans="3:21" x14ac:dyDescent="0.3">
      <c r="C86" s="128"/>
      <c r="D86" s="120" t="s">
        <v>194</v>
      </c>
      <c r="E86" s="120">
        <f>E84/E85</f>
        <v>1.0122353390010785</v>
      </c>
      <c r="F86" s="120">
        <f>F84/F85</f>
        <v>1.0177074075477204</v>
      </c>
      <c r="G86" s="120">
        <f>G84/G85</f>
        <v>0.97593383577862047</v>
      </c>
      <c r="H86" s="120">
        <f>H84/H85</f>
        <v>0.9698399022306794</v>
      </c>
      <c r="K86" s="129"/>
      <c r="M86" s="128"/>
      <c r="N86" s="120" t="s">
        <v>194</v>
      </c>
      <c r="O86" s="120">
        <f>O84/O85</f>
        <v>1.0133577443233746</v>
      </c>
      <c r="P86" s="120">
        <f>P84/P85</f>
        <v>1.0318972481892232</v>
      </c>
      <c r="Q86" s="120">
        <f>Q84/Q85</f>
        <v>0.9830196644439394</v>
      </c>
      <c r="R86" s="120">
        <f>R84/R85</f>
        <v>0.9800942028528512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1323.8673608366473</v>
      </c>
      <c r="F91" s="139">
        <f t="shared" ref="F91:H91" si="123">F80*F$86</f>
        <v>0</v>
      </c>
      <c r="G91" s="139">
        <f t="shared" si="123"/>
        <v>426.63256323773413</v>
      </c>
      <c r="H91" s="139">
        <f t="shared" si="123"/>
        <v>295.78337366013517</v>
      </c>
      <c r="I91" s="120">
        <f>I80</f>
        <v>2050</v>
      </c>
      <c r="J91" s="165">
        <f>SUM(E91:H91)</f>
        <v>2046.2832977345165</v>
      </c>
      <c r="K91" s="129">
        <f>I91/J91</f>
        <v>1.0018163185271551</v>
      </c>
      <c r="M91" s="128"/>
      <c r="N91" s="4" t="s">
        <v>11</v>
      </c>
      <c r="O91" s="139">
        <f>O80*O$86</f>
        <v>635.77628483598983</v>
      </c>
      <c r="P91" s="139">
        <f t="shared" ref="P91:R91" si="124">P80*P$86</f>
        <v>0</v>
      </c>
      <c r="Q91" s="139">
        <f t="shared" si="124"/>
        <v>926.94830873790863</v>
      </c>
      <c r="R91" s="139">
        <f t="shared" si="124"/>
        <v>604.12102050721671</v>
      </c>
      <c r="S91" s="120">
        <f>S80</f>
        <v>2186.7465511512801</v>
      </c>
      <c r="T91" s="165">
        <f>SUM(O91:R91)</f>
        <v>2166.8456140811149</v>
      </c>
      <c r="U91" s="129">
        <f>S91/T91</f>
        <v>1.0091842893378467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629.61743122819587</v>
      </c>
      <c r="G92" s="139">
        <f t="shared" si="125"/>
        <v>596.74643551895645</v>
      </c>
      <c r="H92" s="139">
        <f t="shared" si="125"/>
        <v>795.14797305127274</v>
      </c>
      <c r="I92" s="120">
        <f>I81</f>
        <v>2050</v>
      </c>
      <c r="J92" s="165">
        <f>SUM(E92:H92)</f>
        <v>2021.5118397984252</v>
      </c>
      <c r="K92" s="129">
        <f>I92/J92</f>
        <v>1.0140925022751366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214.42710912644264</v>
      </c>
      <c r="Q92" s="139">
        <f t="shared" si="126"/>
        <v>862.17477855984316</v>
      </c>
      <c r="R92" s="139">
        <f t="shared" si="126"/>
        <v>1079.946173661074</v>
      </c>
      <c r="S92" s="120">
        <f>S81</f>
        <v>2186.7465511512801</v>
      </c>
      <c r="T92" s="165">
        <f>SUM(O92:R92)</f>
        <v>2156.5480613473601</v>
      </c>
      <c r="U92" s="129">
        <f>S92/T92</f>
        <v>1.0140031610448101</v>
      </c>
    </row>
    <row r="93" spans="3:21" x14ac:dyDescent="0.3">
      <c r="C93" s="128"/>
      <c r="D93" s="4" t="s">
        <v>13</v>
      </c>
      <c r="E93" s="139">
        <f t="shared" ref="E93:H93" si="127">E82*E$86</f>
        <v>351.26611907317937</v>
      </c>
      <c r="F93" s="139">
        <f t="shared" si="127"/>
        <v>687.56687694706864</v>
      </c>
      <c r="G93" s="139">
        <f t="shared" si="127"/>
        <v>30.621001243309593</v>
      </c>
      <c r="H93" s="139">
        <f t="shared" si="127"/>
        <v>0</v>
      </c>
      <c r="I93" s="120">
        <f>I82</f>
        <v>1054</v>
      </c>
      <c r="J93" s="165">
        <f>SUM(E93:H93)</f>
        <v>1069.4539972635575</v>
      </c>
      <c r="K93" s="129">
        <f>I93/J93</f>
        <v>0.98554963813020469</v>
      </c>
      <c r="M93" s="128"/>
      <c r="N93" s="4" t="s">
        <v>13</v>
      </c>
      <c r="O93" s="139">
        <f t="shared" ref="O93:R93" si="128">O82*O$86</f>
        <v>326.29699497259628</v>
      </c>
      <c r="P93" s="139">
        <f t="shared" si="128"/>
        <v>681.1313848257056</v>
      </c>
      <c r="Q93" s="139">
        <f t="shared" si="128"/>
        <v>128.68794495610416</v>
      </c>
      <c r="R93" s="139">
        <f t="shared" si="128"/>
        <v>0</v>
      </c>
      <c r="S93" s="120">
        <f>S82</f>
        <v>1112.9834646689119</v>
      </c>
      <c r="T93" s="165">
        <f>SUM(O93:R93)</f>
        <v>1136.1163247544059</v>
      </c>
      <c r="U93" s="129">
        <f>S93/T93</f>
        <v>0.97963865179871024</v>
      </c>
    </row>
    <row r="94" spans="3:21" x14ac:dyDescent="0.3">
      <c r="C94" s="128"/>
      <c r="D94" s="4" t="s">
        <v>14</v>
      </c>
      <c r="E94" s="139">
        <f t="shared" ref="E94:H94" si="129">E83*E$86</f>
        <v>374.86652009017337</v>
      </c>
      <c r="F94" s="139">
        <f t="shared" si="129"/>
        <v>732.81569182473538</v>
      </c>
      <c r="G94" s="139">
        <f t="shared" si="129"/>
        <v>0</v>
      </c>
      <c r="H94" s="139">
        <f t="shared" si="129"/>
        <v>17.068653288592234</v>
      </c>
      <c r="I94" s="120">
        <f>I83</f>
        <v>1108</v>
      </c>
      <c r="J94" s="165">
        <f>SUM(E94:H94)</f>
        <v>1124.750865203501</v>
      </c>
      <c r="K94" s="129">
        <f>I94/J94</f>
        <v>0.98510704394926585</v>
      </c>
      <c r="M94" s="128"/>
      <c r="N94" s="4" t="s">
        <v>14</v>
      </c>
      <c r="O94" s="139">
        <f t="shared" ref="O94:R94" si="130">O83*O$86</f>
        <v>365.93912515336996</v>
      </c>
      <c r="P94" s="139">
        <f t="shared" si="130"/>
        <v>762.89731207209422</v>
      </c>
      <c r="Q94" s="139">
        <f t="shared" si="130"/>
        <v>0</v>
      </c>
      <c r="R94" s="139">
        <f t="shared" si="130"/>
        <v>70.863367668857876</v>
      </c>
      <c r="S94" s="120">
        <f>S83</f>
        <v>1172.7332381057306</v>
      </c>
      <c r="T94" s="165">
        <f>SUM(O94:R94)</f>
        <v>1199.6998048943219</v>
      </c>
      <c r="U94" s="129">
        <f>S94/T94</f>
        <v>0.97752223791436998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1054.0000000000002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0.99999999999999978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1326.2719256516309</v>
      </c>
      <c r="F102" s="139">
        <f t="shared" ref="F102:H102" si="131">F91*$K91</f>
        <v>0</v>
      </c>
      <c r="G102" s="139">
        <f t="shared" si="131"/>
        <v>427.40746386663051</v>
      </c>
      <c r="H102" s="139">
        <f t="shared" si="131"/>
        <v>296.32061048173853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641.61543819006476</v>
      </c>
      <c r="P102" s="139">
        <f t="shared" ref="P102:R102" si="132">P91*$U91</f>
        <v>0</v>
      </c>
      <c r="Q102" s="139">
        <f t="shared" si="132"/>
        <v>935.46167020658515</v>
      </c>
      <c r="R102" s="139">
        <f t="shared" si="132"/>
        <v>609.66944275463015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638.49031631024491</v>
      </c>
      <c r="G103" s="139">
        <f t="shared" si="133"/>
        <v>605.156086019187</v>
      </c>
      <c r="H103" s="139">
        <f t="shared" si="133"/>
        <v>806.35359767056809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217.42976646791331</v>
      </c>
      <c r="Q103" s="139">
        <f t="shared" si="134"/>
        <v>874.24795083279014</v>
      </c>
      <c r="R103" s="139">
        <f t="shared" si="134"/>
        <v>1095.0688338505765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346.19019653997333</v>
      </c>
      <c r="F104" s="139">
        <f t="shared" si="135"/>
        <v>677.63128676549843</v>
      </c>
      <c r="G104" s="139">
        <f t="shared" si="135"/>
        <v>30.178516694528316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319.65314824092474</v>
      </c>
      <c r="P104" s="139">
        <f t="shared" si="136"/>
        <v>667.26263152844274</v>
      </c>
      <c r="Q104" s="139">
        <f t="shared" si="136"/>
        <v>126.06768489954452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369.28364948157878</v>
      </c>
      <c r="F105" s="139">
        <f t="shared" si="137"/>
        <v>721.90189993310128</v>
      </c>
      <c r="G105" s="139">
        <f t="shared" si="137"/>
        <v>0</v>
      </c>
      <c r="H105" s="139">
        <f t="shared" si="137"/>
        <v>16.81445058532001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357.71363256034891</v>
      </c>
      <c r="P105" s="139">
        <f t="shared" si="138"/>
        <v>745.74908779557109</v>
      </c>
      <c r="Q105" s="139">
        <f t="shared" si="138"/>
        <v>0</v>
      </c>
      <c r="R105" s="139">
        <f t="shared" si="138"/>
        <v>69.270517749810764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2041.7457716731831</v>
      </c>
      <c r="F107" s="165">
        <f>SUM(F102:F105)</f>
        <v>2038.0235030088445</v>
      </c>
      <c r="G107" s="165">
        <f>SUM(G102:G105)</f>
        <v>1062.7420665803459</v>
      </c>
      <c r="H107" s="165">
        <f>SUM(H102:H105)</f>
        <v>1119.4886587376266</v>
      </c>
      <c r="K107" s="129"/>
      <c r="M107" s="128"/>
      <c r="N107" s="120" t="s">
        <v>195</v>
      </c>
      <c r="O107" s="165">
        <f>SUM(O102:O105)</f>
        <v>1318.9822189913384</v>
      </c>
      <c r="P107" s="165">
        <f>SUM(P102:P105)</f>
        <v>1630.4414857919271</v>
      </c>
      <c r="Q107" s="165">
        <f>SUM(Q102:Q105)</f>
        <v>1935.7773059389197</v>
      </c>
      <c r="R107" s="165">
        <f>SUM(R102:R105)</f>
        <v>1774.0087943550175</v>
      </c>
      <c r="U107" s="129"/>
    </row>
    <row r="108" spans="3:21" x14ac:dyDescent="0.3">
      <c r="C108" s="128"/>
      <c r="D108" s="120" t="s">
        <v>194</v>
      </c>
      <c r="E108" s="120">
        <f>E106/E107</f>
        <v>1.0040427307068953</v>
      </c>
      <c r="F108" s="120">
        <f>F106/F107</f>
        <v>1.0058765254539381</v>
      </c>
      <c r="G108" s="120">
        <f>G106/G107</f>
        <v>0.99177404672756031</v>
      </c>
      <c r="H108" s="120">
        <f>H106/H107</f>
        <v>0.98973758362984976</v>
      </c>
      <c r="K108" s="129"/>
      <c r="M108" s="128"/>
      <c r="N108" s="120" t="s">
        <v>194</v>
      </c>
      <c r="O108" s="120">
        <f>O106/O107</f>
        <v>1.0068463288136842</v>
      </c>
      <c r="P108" s="120">
        <f>P106/P107</f>
        <v>1.0171820457688541</v>
      </c>
      <c r="Q108" s="120">
        <f>Q106/Q107</f>
        <v>0.99071883236261549</v>
      </c>
      <c r="R108" s="120">
        <f>R106/R107</f>
        <v>0.98924569450919486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1331.6336858911559</v>
      </c>
      <c r="F113" s="139">
        <f t="shared" ref="F113:H113" si="139">F102*F$108</f>
        <v>0</v>
      </c>
      <c r="G113" s="139">
        <f t="shared" si="139"/>
        <v>423.89163004057167</v>
      </c>
      <c r="H113" s="139">
        <f t="shared" si="139"/>
        <v>293.27964499791784</v>
      </c>
      <c r="I113" s="120">
        <f>I102</f>
        <v>2050</v>
      </c>
      <c r="J113" s="165">
        <f>SUM(E113:H113)</f>
        <v>2048.8049609296454</v>
      </c>
      <c r="K113" s="129">
        <f>I113/J113</f>
        <v>1.0005832859121018</v>
      </c>
      <c r="M113" s="128"/>
      <c r="N113" s="4" t="s">
        <v>11</v>
      </c>
      <c r="O113" s="139">
        <f>O102*O$108</f>
        <v>646.00814845185005</v>
      </c>
      <c r="P113" s="139">
        <f t="shared" ref="P113:R113" si="140">P102*P$108</f>
        <v>0</v>
      </c>
      <c r="Q113" s="139">
        <f t="shared" si="140"/>
        <v>926.7794936270501</v>
      </c>
      <c r="R113" s="139">
        <f t="shared" si="140"/>
        <v>603.11287131883796</v>
      </c>
      <c r="S113" s="120">
        <f>S102</f>
        <v>2186.7465511512801</v>
      </c>
      <c r="T113" s="165">
        <f>SUM(O113:R113)</f>
        <v>2175.900513397738</v>
      </c>
      <c r="U113" s="129">
        <f>S113/T113</f>
        <v>1.0049846202465413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642.24242090613507</v>
      </c>
      <c r="G114" s="139">
        <f t="shared" si="141"/>
        <v>600.17810033306068</v>
      </c>
      <c r="H114" s="139">
        <f t="shared" si="141"/>
        <v>798.07846130970415</v>
      </c>
      <c r="I114" s="120">
        <f>I103</f>
        <v>2050</v>
      </c>
      <c r="J114" s="165">
        <f>SUM(E114:H114)</f>
        <v>2040.4989825488999</v>
      </c>
      <c r="K114" s="129">
        <f>I114/J114</f>
        <v>1.0046562225869047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221.16565466687624</v>
      </c>
      <c r="Q114" s="139">
        <f t="shared" si="142"/>
        <v>866.13390904447112</v>
      </c>
      <c r="R114" s="139">
        <f t="shared" si="142"/>
        <v>1083.2921290778877</v>
      </c>
      <c r="S114" s="120">
        <f>S103</f>
        <v>2186.7465511512801</v>
      </c>
      <c r="T114" s="165">
        <f>SUM(O114:R114)</f>
        <v>2170.5916927892349</v>
      </c>
      <c r="U114" s="129">
        <f>S114/T114</f>
        <v>1.0074426058183636</v>
      </c>
    </row>
    <row r="115" spans="3:71" x14ac:dyDescent="0.3">
      <c r="C115" s="128"/>
      <c r="D115" s="4" t="s">
        <v>13</v>
      </c>
      <c r="E115" s="139">
        <f t="shared" ref="E115:H115" si="143">E104*E$108</f>
        <v>347.58975027795162</v>
      </c>
      <c r="F115" s="139">
        <f t="shared" si="143"/>
        <v>681.61340427056075</v>
      </c>
      <c r="G115" s="139">
        <f t="shared" si="143"/>
        <v>29.930269626367586</v>
      </c>
      <c r="H115" s="139">
        <f t="shared" si="143"/>
        <v>0</v>
      </c>
      <c r="I115" s="120">
        <f>I104</f>
        <v>1054</v>
      </c>
      <c r="J115" s="165">
        <f>SUM(E115:H115)</f>
        <v>1059.13342417488</v>
      </c>
      <c r="K115" s="129">
        <f>I115/J115</f>
        <v>0.99515318461516855</v>
      </c>
      <c r="M115" s="128"/>
      <c r="N115" s="4" t="s">
        <v>13</v>
      </c>
      <c r="O115" s="139">
        <f t="shared" ref="O115:R115" si="144">O104*O$108</f>
        <v>321.84159880011146</v>
      </c>
      <c r="P115" s="139">
        <f t="shared" si="144"/>
        <v>678.72756860321044</v>
      </c>
      <c r="Q115" s="139">
        <f t="shared" si="144"/>
        <v>124.89762958233487</v>
      </c>
      <c r="R115" s="139">
        <f t="shared" si="144"/>
        <v>0</v>
      </c>
      <c r="S115" s="120">
        <f>S104</f>
        <v>1112.9834646689119</v>
      </c>
      <c r="T115" s="165">
        <f>SUM(O115:R115)</f>
        <v>1125.4667969856569</v>
      </c>
      <c r="U115" s="129">
        <f>S115/T115</f>
        <v>0.98890830689081266</v>
      </c>
    </row>
    <row r="116" spans="3:71" x14ac:dyDescent="0.3">
      <c r="C116" s="128"/>
      <c r="D116" s="4" t="s">
        <v>14</v>
      </c>
      <c r="E116" s="139">
        <f t="shared" ref="E116:H116" si="145">E105*E$108</f>
        <v>370.77656383089231</v>
      </c>
      <c r="F116" s="139">
        <f t="shared" si="145"/>
        <v>726.14417482330441</v>
      </c>
      <c r="G116" s="139">
        <f t="shared" si="145"/>
        <v>0</v>
      </c>
      <c r="H116" s="139">
        <f t="shared" si="145"/>
        <v>16.64189369237814</v>
      </c>
      <c r="I116" s="120">
        <f>I105</f>
        <v>1108</v>
      </c>
      <c r="J116" s="165">
        <f>SUM(E116:H116)</f>
        <v>1113.5626323465747</v>
      </c>
      <c r="K116" s="129">
        <f>I116/J116</f>
        <v>0.99500465246857939</v>
      </c>
      <c r="M116" s="128"/>
      <c r="N116" s="4" t="s">
        <v>14</v>
      </c>
      <c r="O116" s="139">
        <f t="shared" ref="O116:R116" si="146">O105*O$108</f>
        <v>360.16265770999445</v>
      </c>
      <c r="P116" s="139">
        <f t="shared" si="146"/>
        <v>758.56258275415576</v>
      </c>
      <c r="Q116" s="139">
        <f t="shared" si="146"/>
        <v>0</v>
      </c>
      <c r="R116" s="139">
        <f t="shared" si="146"/>
        <v>68.525561440423061</v>
      </c>
      <c r="S116" s="120">
        <f>S105</f>
        <v>1172.7332381057306</v>
      </c>
      <c r="T116" s="165">
        <f>SUM(O116:R116)</f>
        <v>1187.2508019045731</v>
      </c>
      <c r="U116" s="129">
        <f>S116/T116</f>
        <v>0.98777211708296708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0.99999999999999989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1331.6336858911559</v>
      </c>
      <c r="F122" s="159">
        <f t="shared" si="148"/>
        <v>0</v>
      </c>
      <c r="G122" s="159">
        <f t="shared" si="148"/>
        <v>423.89163004057167</v>
      </c>
      <c r="H122" s="158">
        <f t="shared" si="148"/>
        <v>293.27964499791784</v>
      </c>
      <c r="N122" s="150"/>
      <c r="O122" s="160" t="str">
        <f>N36</f>
        <v>A</v>
      </c>
      <c r="P122" s="159">
        <f>O113</f>
        <v>646.00814845185005</v>
      </c>
      <c r="Q122" s="159">
        <f t="shared" ref="Q122:S122" si="149">P113</f>
        <v>0</v>
      </c>
      <c r="R122" s="159">
        <f t="shared" si="149"/>
        <v>926.7794936270501</v>
      </c>
      <c r="S122" s="159">
        <f t="shared" si="149"/>
        <v>603.11287131883796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590.05319753416609</v>
      </c>
      <c r="AA122" s="159">
        <f t="shared" ref="AA122:AC122" si="150">Z47</f>
        <v>0</v>
      </c>
      <c r="AB122" s="159">
        <f t="shared" si="150"/>
        <v>934.20492271773196</v>
      </c>
      <c r="AC122" s="159">
        <f t="shared" si="150"/>
        <v>614.81547610510984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690.35485326053117</v>
      </c>
      <c r="AK122" s="159">
        <f t="shared" ref="AK122:AM122" si="151">AJ58</f>
        <v>0</v>
      </c>
      <c r="AL122" s="159">
        <f t="shared" si="151"/>
        <v>1086.5905246591492</v>
      </c>
      <c r="AM122" s="159">
        <f t="shared" si="151"/>
        <v>715.4386620425862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664.74437383036286</v>
      </c>
      <c r="AU122" s="159">
        <f t="shared" si="147"/>
        <v>0</v>
      </c>
      <c r="AV122" s="159">
        <f t="shared" si="147"/>
        <v>1187.4114838105031</v>
      </c>
      <c r="AW122" s="158">
        <f t="shared" si="147"/>
        <v>810.78330715504012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795.24433390790466</v>
      </c>
      <c r="BE122" s="159">
        <f t="shared" ref="BE122:BG122" si="152">BD58</f>
        <v>0</v>
      </c>
      <c r="BF122" s="159">
        <f t="shared" si="152"/>
        <v>1236.8776826922408</v>
      </c>
      <c r="BG122" s="159">
        <f t="shared" si="152"/>
        <v>814.4134184760095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854.00523955551614</v>
      </c>
      <c r="BO122" s="159">
        <f t="shared" ref="BO122:BQ122" si="153">BN58</f>
        <v>0</v>
      </c>
      <c r="BP122" s="159">
        <f t="shared" si="153"/>
        <v>1320.5805515783529</v>
      </c>
      <c r="BQ122" s="159">
        <f t="shared" si="153"/>
        <v>869.5877882854445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642.24242090613507</v>
      </c>
      <c r="G123" s="159">
        <f t="shared" si="148"/>
        <v>600.17810033306068</v>
      </c>
      <c r="H123" s="158">
        <f t="shared" si="148"/>
        <v>798.07846130970415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221.16565466687624</v>
      </c>
      <c r="R123" s="159">
        <f t="shared" si="154"/>
        <v>866.13390904447112</v>
      </c>
      <c r="S123" s="159">
        <f t="shared" si="154"/>
        <v>1083.2921290778877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183.36431380237073</v>
      </c>
      <c r="AB123" s="159">
        <f t="shared" si="155"/>
        <v>835.53297839258175</v>
      </c>
      <c r="AC123" s="159">
        <f t="shared" si="155"/>
        <v>1056.828704479562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222.71017526179287</v>
      </c>
      <c r="AL123" s="159">
        <f t="shared" si="156"/>
        <v>1001.8646421593248</v>
      </c>
      <c r="AM123" s="159">
        <f t="shared" si="156"/>
        <v>1267.8092225411492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206.26802786632373</v>
      </c>
      <c r="AV123" s="159">
        <f t="shared" si="147"/>
        <v>1062.4239580851836</v>
      </c>
      <c r="AW123" s="158">
        <f t="shared" si="147"/>
        <v>1394.2471788443986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259.54538466336714</v>
      </c>
      <c r="BF123" s="159">
        <f t="shared" si="157"/>
        <v>1141.9151366812664</v>
      </c>
      <c r="BG123" s="159">
        <f t="shared" si="157"/>
        <v>1445.0749137315215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280.25179217095086</v>
      </c>
      <c r="BP123" s="159">
        <f t="shared" si="158"/>
        <v>1219.9663645809883</v>
      </c>
      <c r="BQ123" s="159">
        <f t="shared" si="158"/>
        <v>1543.9554226673747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347.58975027795162</v>
      </c>
      <c r="F124" s="159">
        <f t="shared" si="148"/>
        <v>681.61340427056075</v>
      </c>
      <c r="G124" s="159">
        <f t="shared" si="148"/>
        <v>29.930269626367586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321.84159880011146</v>
      </c>
      <c r="Q124" s="159">
        <f t="shared" si="159"/>
        <v>678.72756860321044</v>
      </c>
      <c r="R124" s="159">
        <f t="shared" si="159"/>
        <v>124.89762958233487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345.74163190420052</v>
      </c>
      <c r="AA124" s="159">
        <f t="shared" si="160"/>
        <v>691.56997762137928</v>
      </c>
      <c r="AB124" s="159">
        <f t="shared" si="160"/>
        <v>148.07313114354207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361.76791507847634</v>
      </c>
      <c r="AK124" s="159">
        <f t="shared" si="161"/>
        <v>728.67997939998497</v>
      </c>
      <c r="AL124" s="159">
        <f t="shared" si="161"/>
        <v>154.02711375752543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378.67795144470483</v>
      </c>
      <c r="AU124" s="159">
        <f t="shared" si="147"/>
        <v>756.01933637095021</v>
      </c>
      <c r="AV124" s="159">
        <f t="shared" si="147"/>
        <v>182.9743414583368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404.05223973223087</v>
      </c>
      <c r="BE124" s="159">
        <f t="shared" si="162"/>
        <v>822.29077567381671</v>
      </c>
      <c r="BF124" s="159">
        <f t="shared" si="162"/>
        <v>169.99544620586204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427.59946346439563</v>
      </c>
      <c r="BO124" s="159">
        <f t="shared" si="163"/>
        <v>874.42850034979915</v>
      </c>
      <c r="BP124" s="159">
        <f t="shared" si="163"/>
        <v>178.8607768414947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370.77656383089231</v>
      </c>
      <c r="F125" s="154">
        <f t="shared" si="148"/>
        <v>726.14417482330441</v>
      </c>
      <c r="G125" s="154">
        <f t="shared" si="148"/>
        <v>0</v>
      </c>
      <c r="H125" s="153">
        <f t="shared" si="148"/>
        <v>16.64189369237814</v>
      </c>
      <c r="N125" s="152"/>
      <c r="O125" s="155" t="str">
        <f>N39</f>
        <v>D</v>
      </c>
      <c r="P125" s="159">
        <f t="shared" ref="P125:S125" si="164">O116</f>
        <v>360.16265770999445</v>
      </c>
      <c r="Q125" s="159">
        <f t="shared" si="164"/>
        <v>758.56258275415576</v>
      </c>
      <c r="R125" s="159">
        <f t="shared" si="164"/>
        <v>0</v>
      </c>
      <c r="S125" s="159">
        <f t="shared" si="164"/>
        <v>68.525561440423061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392.21757552358946</v>
      </c>
      <c r="AA125" s="159">
        <f t="shared" si="165"/>
        <v>783.52151460049254</v>
      </c>
      <c r="AB125" s="159">
        <f t="shared" si="165"/>
        <v>0</v>
      </c>
      <c r="AC125" s="159">
        <f t="shared" si="165"/>
        <v>83.286381252476758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408.75473482972382</v>
      </c>
      <c r="AK125" s="159">
        <f t="shared" si="166"/>
        <v>822.25970531045664</v>
      </c>
      <c r="AL125" s="159">
        <f t="shared" si="166"/>
        <v>0</v>
      </c>
      <c r="AM125" s="159">
        <f t="shared" si="166"/>
        <v>86.328886372204323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431.15436995562476</v>
      </c>
      <c r="AU125" s="154">
        <f t="shared" si="147"/>
        <v>859.67658517114478</v>
      </c>
      <c r="AV125" s="154">
        <f t="shared" si="147"/>
        <v>0</v>
      </c>
      <c r="AW125" s="153">
        <f t="shared" si="147"/>
        <v>107.17074249704994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458.10313938785225</v>
      </c>
      <c r="BE125" s="159">
        <f t="shared" si="167"/>
        <v>931.0876999333899</v>
      </c>
      <c r="BF125" s="159">
        <f t="shared" si="167"/>
        <v>0</v>
      </c>
      <c r="BG125" s="159">
        <f t="shared" si="167"/>
        <v>95.609472957940241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485.62568694277371</v>
      </c>
      <c r="BO125" s="159">
        <f t="shared" si="168"/>
        <v>991.80941027522192</v>
      </c>
      <c r="BP125" s="159">
        <f t="shared" si="168"/>
        <v>0</v>
      </c>
      <c r="BQ125" s="159">
        <f t="shared" si="168"/>
        <v>100.77385365367645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1.1501526103669325E-85</v>
      </c>
      <c r="F134" s="130" t="e">
        <f t="shared" si="169"/>
        <v>#DIV/0!</v>
      </c>
      <c r="G134" s="148">
        <f t="shared" si="169"/>
        <v>423.89163004057167</v>
      </c>
      <c r="H134" s="148">
        <f t="shared" si="169"/>
        <v>293.27964499791784</v>
      </c>
      <c r="N134" s="130" t="s">
        <v>11</v>
      </c>
      <c r="O134" s="130">
        <f t="shared" ref="O134:R137" si="170">O129*P122</f>
        <v>5.5796722937582374E-86</v>
      </c>
      <c r="P134" s="130" t="e">
        <f t="shared" si="170"/>
        <v>#DIV/0!</v>
      </c>
      <c r="Q134" s="148">
        <f t="shared" si="170"/>
        <v>926.7794936270501</v>
      </c>
      <c r="R134" s="148">
        <f t="shared" si="170"/>
        <v>603.11287131883796</v>
      </c>
      <c r="W134" s="130" t="s">
        <v>11</v>
      </c>
      <c r="X134" s="130">
        <f t="shared" ref="X134:AA137" si="171">X129*Z122</f>
        <v>5.096380728346545E-86</v>
      </c>
      <c r="Y134" s="130" t="e">
        <f t="shared" si="171"/>
        <v>#DIV/0!</v>
      </c>
      <c r="Z134" s="148">
        <f t="shared" si="171"/>
        <v>934.20492271773196</v>
      </c>
      <c r="AA134" s="148">
        <f t="shared" si="171"/>
        <v>614.81547610510984</v>
      </c>
      <c r="AG134" s="130" t="s">
        <v>11</v>
      </c>
      <c r="AH134" s="130">
        <f t="shared" ref="AH134:AK137" si="172">AH129*AJ122</f>
        <v>5.9627016421239817E-86</v>
      </c>
      <c r="AI134" s="130" t="e">
        <f t="shared" si="172"/>
        <v>#DIV/0!</v>
      </c>
      <c r="AJ134" s="148">
        <f t="shared" si="172"/>
        <v>1086.5905246591492</v>
      </c>
      <c r="AK134" s="148">
        <f t="shared" si="172"/>
        <v>715.4386620425862</v>
      </c>
      <c r="AQ134" s="130" t="s">
        <v>11</v>
      </c>
      <c r="AR134" s="130">
        <f t="shared" ref="AR134:AU137" si="173">AR129*AT122</f>
        <v>5.7414999702119032E-86</v>
      </c>
      <c r="AS134" s="130" t="e">
        <f t="shared" si="173"/>
        <v>#DIV/0!</v>
      </c>
      <c r="AT134" s="148">
        <f t="shared" si="173"/>
        <v>1187.4114838105031</v>
      </c>
      <c r="AU134" s="148">
        <f t="shared" si="173"/>
        <v>810.78330715504012</v>
      </c>
      <c r="BA134" s="130" t="s">
        <v>11</v>
      </c>
      <c r="BB134" s="130">
        <f t="shared" ref="BB134:BE137" si="174">BB129*BD122</f>
        <v>6.8686483093252886E-86</v>
      </c>
      <c r="BC134" s="130" t="e">
        <f t="shared" si="174"/>
        <v>#DIV/0!</v>
      </c>
      <c r="BD134" s="148">
        <f t="shared" si="174"/>
        <v>1236.8776826922408</v>
      </c>
      <c r="BE134" s="148">
        <f t="shared" si="174"/>
        <v>814.4134184760095</v>
      </c>
      <c r="BK134" s="130" t="s">
        <v>11</v>
      </c>
      <c r="BL134" s="130">
        <f t="shared" ref="BL134:BO137" si="175">BL129*BN122</f>
        <v>7.376175339725521E-86</v>
      </c>
      <c r="BM134" s="130" t="e">
        <f t="shared" si="175"/>
        <v>#DIV/0!</v>
      </c>
      <c r="BN134" s="148">
        <f t="shared" si="175"/>
        <v>1320.5805515783529</v>
      </c>
      <c r="BO134" s="148">
        <f t="shared" si="175"/>
        <v>869.5877882854445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5.5471471225153943E-86</v>
      </c>
      <c r="G135" s="148">
        <f t="shared" si="169"/>
        <v>600.17810033306068</v>
      </c>
      <c r="H135" s="148">
        <f t="shared" si="169"/>
        <v>798.07846130970415</v>
      </c>
      <c r="N135" s="130" t="s">
        <v>12</v>
      </c>
      <c r="O135" s="130" t="e">
        <f t="shared" si="170"/>
        <v>#DIV/0!</v>
      </c>
      <c r="P135" s="130">
        <f t="shared" si="170"/>
        <v>1.91024196619348E-86</v>
      </c>
      <c r="Q135" s="148">
        <f t="shared" si="170"/>
        <v>866.13390904447112</v>
      </c>
      <c r="R135" s="148">
        <f t="shared" si="170"/>
        <v>1083.2921290778877</v>
      </c>
      <c r="W135" s="130" t="s">
        <v>12</v>
      </c>
      <c r="X135" s="130" t="e">
        <f t="shared" si="171"/>
        <v>#DIV/0!</v>
      </c>
      <c r="Y135" s="130">
        <f t="shared" si="171"/>
        <v>1.5837459385596842E-86</v>
      </c>
      <c r="Z135" s="148">
        <f t="shared" si="171"/>
        <v>835.53297839258175</v>
      </c>
      <c r="AA135" s="148">
        <f t="shared" si="171"/>
        <v>1056.828704479562</v>
      </c>
      <c r="AG135" s="130" t="s">
        <v>12</v>
      </c>
      <c r="AH135" s="130" t="e">
        <f t="shared" si="172"/>
        <v>#DIV/0!</v>
      </c>
      <c r="AI135" s="130">
        <f t="shared" si="172"/>
        <v>1.9235822294567965E-86</v>
      </c>
      <c r="AJ135" s="148">
        <f t="shared" si="172"/>
        <v>1001.8646421593248</v>
      </c>
      <c r="AK135" s="148">
        <f t="shared" si="172"/>
        <v>1267.8092225411492</v>
      </c>
      <c r="AQ135" s="130" t="s">
        <v>12</v>
      </c>
      <c r="AR135" s="130" t="e">
        <f t="shared" si="173"/>
        <v>#DIV/0!</v>
      </c>
      <c r="AS135" s="130">
        <f t="shared" si="173"/>
        <v>1.7815688593588399E-86</v>
      </c>
      <c r="AT135" s="148">
        <f t="shared" si="173"/>
        <v>1062.4239580851836</v>
      </c>
      <c r="AU135" s="148">
        <f t="shared" si="173"/>
        <v>1394.2471788443986</v>
      </c>
      <c r="BA135" s="130" t="s">
        <v>12</v>
      </c>
      <c r="BB135" s="130" t="e">
        <f t="shared" si="174"/>
        <v>#DIV/0!</v>
      </c>
      <c r="BC135" s="130">
        <f t="shared" si="174"/>
        <v>2.2417336302174416E-86</v>
      </c>
      <c r="BD135" s="148">
        <f t="shared" si="174"/>
        <v>1141.9151366812664</v>
      </c>
      <c r="BE135" s="148">
        <f t="shared" si="174"/>
        <v>1445.0749137315215</v>
      </c>
      <c r="BK135" s="130" t="s">
        <v>12</v>
      </c>
      <c r="BL135" s="130" t="e">
        <f t="shared" si="175"/>
        <v>#DIV/0!</v>
      </c>
      <c r="BM135" s="130">
        <f t="shared" si="175"/>
        <v>2.4205780744403363E-86</v>
      </c>
      <c r="BN135" s="148">
        <f t="shared" si="175"/>
        <v>1219.9663645809883</v>
      </c>
      <c r="BO135" s="148">
        <f t="shared" si="175"/>
        <v>1543.9554226673747</v>
      </c>
    </row>
    <row r="136" spans="4:67" x14ac:dyDescent="0.3">
      <c r="D136" s="130" t="s">
        <v>13</v>
      </c>
      <c r="E136" s="148">
        <f t="shared" si="169"/>
        <v>347.58975027795162</v>
      </c>
      <c r="F136" s="148">
        <f t="shared" si="169"/>
        <v>681.61340427056075</v>
      </c>
      <c r="G136" s="130">
        <f t="shared" si="169"/>
        <v>2.5851236796187916E-87</v>
      </c>
      <c r="H136" s="130" t="e">
        <f t="shared" si="169"/>
        <v>#DIV/0!</v>
      </c>
      <c r="N136" s="130" t="s">
        <v>13</v>
      </c>
      <c r="O136" s="148">
        <f t="shared" si="170"/>
        <v>321.84159880011146</v>
      </c>
      <c r="P136" s="148">
        <f t="shared" si="170"/>
        <v>678.72756860321044</v>
      </c>
      <c r="Q136" s="130">
        <f t="shared" si="170"/>
        <v>1.0787601441355122E-86</v>
      </c>
      <c r="R136" s="130" t="e">
        <f t="shared" si="170"/>
        <v>#DIV/0!</v>
      </c>
      <c r="W136" s="130" t="s">
        <v>13</v>
      </c>
      <c r="X136" s="148">
        <f t="shared" si="171"/>
        <v>345.74163190420052</v>
      </c>
      <c r="Y136" s="148">
        <f t="shared" si="171"/>
        <v>691.56997762137928</v>
      </c>
      <c r="Z136" s="130">
        <f t="shared" si="171"/>
        <v>1.2789305355847723E-86</v>
      </c>
      <c r="AA136" s="130" t="e">
        <f t="shared" si="171"/>
        <v>#DIV/0!</v>
      </c>
      <c r="AG136" s="130" t="s">
        <v>13</v>
      </c>
      <c r="AH136" s="148">
        <f t="shared" si="172"/>
        <v>361.76791507847634</v>
      </c>
      <c r="AI136" s="148">
        <f t="shared" si="172"/>
        <v>728.67997939998497</v>
      </c>
      <c r="AJ136" s="130">
        <f t="shared" si="172"/>
        <v>1.3303560043011894E-86</v>
      </c>
      <c r="AK136" s="130" t="e">
        <f t="shared" si="172"/>
        <v>#DIV/0!</v>
      </c>
      <c r="AQ136" s="130" t="s">
        <v>13</v>
      </c>
      <c r="AR136" s="148">
        <f t="shared" si="173"/>
        <v>378.67795144470483</v>
      </c>
      <c r="AS136" s="148">
        <f t="shared" si="173"/>
        <v>756.01933637095021</v>
      </c>
      <c r="AT136" s="130">
        <f t="shared" si="173"/>
        <v>1.5803776871087503E-86</v>
      </c>
      <c r="AU136" s="130" t="e">
        <f t="shared" si="173"/>
        <v>#DIV/0!</v>
      </c>
      <c r="BA136" s="130" t="s">
        <v>13</v>
      </c>
      <c r="BB136" s="148">
        <f t="shared" si="174"/>
        <v>404.05223973223087</v>
      </c>
      <c r="BC136" s="148">
        <f t="shared" si="174"/>
        <v>822.29077567381671</v>
      </c>
      <c r="BD136" s="130">
        <f t="shared" si="174"/>
        <v>1.4682769614176386E-86</v>
      </c>
      <c r="BE136" s="130" t="e">
        <f t="shared" si="174"/>
        <v>#DIV/0!</v>
      </c>
      <c r="BK136" s="130" t="s">
        <v>13</v>
      </c>
      <c r="BL136" s="148">
        <f t="shared" si="175"/>
        <v>427.59946346439563</v>
      </c>
      <c r="BM136" s="148">
        <f t="shared" si="175"/>
        <v>874.42850034979915</v>
      </c>
      <c r="BN136" s="130">
        <f t="shared" si="175"/>
        <v>1.5448481932839694E-86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370.77656383089231</v>
      </c>
      <c r="F137" s="148">
        <f t="shared" si="169"/>
        <v>726.14417482330441</v>
      </c>
      <c r="G137" s="130" t="e">
        <f t="shared" si="169"/>
        <v>#DIV/0!</v>
      </c>
      <c r="H137" s="130">
        <f t="shared" si="169"/>
        <v>1.4373860975834623E-87</v>
      </c>
      <c r="N137" s="130" t="s">
        <v>14</v>
      </c>
      <c r="O137" s="148">
        <f t="shared" si="170"/>
        <v>360.16265770999445</v>
      </c>
      <c r="P137" s="148">
        <f t="shared" si="170"/>
        <v>758.56258275415576</v>
      </c>
      <c r="Q137" s="130" t="e">
        <f t="shared" si="170"/>
        <v>#DIV/0!</v>
      </c>
      <c r="R137" s="130">
        <f t="shared" si="170"/>
        <v>5.9186587274425791E-87</v>
      </c>
      <c r="W137" s="130" t="s">
        <v>14</v>
      </c>
      <c r="X137" s="148">
        <f t="shared" si="171"/>
        <v>392.21757552358946</v>
      </c>
      <c r="Y137" s="148">
        <f t="shared" si="171"/>
        <v>783.52151460049254</v>
      </c>
      <c r="Z137" s="130" t="e">
        <f t="shared" si="171"/>
        <v>#DIV/0!</v>
      </c>
      <c r="AA137" s="130">
        <f t="shared" si="171"/>
        <v>7.1935735645982654E-87</v>
      </c>
      <c r="AG137" s="130" t="s">
        <v>14</v>
      </c>
      <c r="AH137" s="148">
        <f t="shared" si="172"/>
        <v>408.75473482972382</v>
      </c>
      <c r="AI137" s="148">
        <f t="shared" si="172"/>
        <v>822.25970531045664</v>
      </c>
      <c r="AJ137" s="130" t="e">
        <f t="shared" si="172"/>
        <v>#DIV/0!</v>
      </c>
      <c r="AK137" s="130">
        <f t="shared" si="172"/>
        <v>7.4563594375140272E-87</v>
      </c>
      <c r="AQ137" s="130" t="s">
        <v>14</v>
      </c>
      <c r="AR137" s="148">
        <f t="shared" si="173"/>
        <v>431.15436995562476</v>
      </c>
      <c r="AS137" s="148">
        <f t="shared" si="173"/>
        <v>859.67658517114478</v>
      </c>
      <c r="AT137" s="130" t="e">
        <f t="shared" si="173"/>
        <v>#DIV/0!</v>
      </c>
      <c r="AU137" s="130">
        <f t="shared" si="173"/>
        <v>9.256502786309019E-87</v>
      </c>
      <c r="BA137" s="130" t="s">
        <v>14</v>
      </c>
      <c r="BB137" s="148">
        <f t="shared" si="174"/>
        <v>458.10313938785225</v>
      </c>
      <c r="BC137" s="148">
        <f t="shared" si="174"/>
        <v>931.0876999333899</v>
      </c>
      <c r="BD137" s="130" t="e">
        <f t="shared" si="174"/>
        <v>#DIV/0!</v>
      </c>
      <c r="BE137" s="130">
        <f t="shared" si="174"/>
        <v>8.2579380548480573E-87</v>
      </c>
      <c r="BK137" s="130" t="s">
        <v>14</v>
      </c>
      <c r="BL137" s="148">
        <f t="shared" si="175"/>
        <v>485.62568694277371</v>
      </c>
      <c r="BM137" s="148">
        <f t="shared" si="175"/>
        <v>991.80941027522192</v>
      </c>
      <c r="BN137" s="130" t="e">
        <f t="shared" si="175"/>
        <v>#DIV/0!</v>
      </c>
      <c r="BO137" s="130">
        <f t="shared" si="175"/>
        <v>8.7039936030865009E-87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1.1626098141170907E-70</v>
      </c>
      <c r="H140" s="130">
        <f>'Mode Choice Q'!O38</f>
        <v>1.0138954458767783E-69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2.2224176292297069E-48</v>
      </c>
      <c r="H141" s="130">
        <f>'Mode Choice Q'!O39</f>
        <v>9.4816166985158576E-51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2.8864530837014727E-63</v>
      </c>
      <c r="F142" s="130">
        <f>'Mode Choice Q'!M40</f>
        <v>2.2228291363562589E-48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1.2312346149452349E-65</v>
      </c>
      <c r="F143" s="130">
        <f>'Mode Choice Q'!M41</f>
        <v>9.4816166985163953E-51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9.1805507621898461E-5</v>
      </c>
      <c r="F145" s="130" t="e">
        <f t="shared" si="176"/>
        <v>#DIV/0!</v>
      </c>
      <c r="G145" s="217">
        <f t="shared" si="176"/>
        <v>4.9282056920725963E-68</v>
      </c>
      <c r="H145" s="130">
        <f t="shared" si="176"/>
        <v>2.9735489643174713E-67</v>
      </c>
      <c r="N145" s="130" t="s">
        <v>11</v>
      </c>
      <c r="O145" s="130">
        <f t="shared" ref="O145:R148" si="177">O140*P122</f>
        <v>4.4537102526672215E-5</v>
      </c>
      <c r="P145" s="130" t="e">
        <f t="shared" si="177"/>
        <v>#DIV/0!</v>
      </c>
      <c r="Q145" s="149">
        <f t="shared" si="177"/>
        <v>2.8586899996485554E-84</v>
      </c>
      <c r="R145" s="130">
        <f t="shared" si="177"/>
        <v>1.8603268045465591E-84</v>
      </c>
      <c r="W145" s="130" t="s">
        <v>11</v>
      </c>
      <c r="X145" s="130">
        <f t="shared" ref="X145:AA148" si="178">X140*Z122</f>
        <v>4.0679455542082288E-5</v>
      </c>
      <c r="Y145" s="130" t="e">
        <f t="shared" si="178"/>
        <v>#DIV/0!</v>
      </c>
      <c r="Z145" s="149">
        <f t="shared" si="178"/>
        <v>2.8815940453580238E-84</v>
      </c>
      <c r="AA145" s="130">
        <f t="shared" si="178"/>
        <v>1.8964239770696891E-84</v>
      </c>
      <c r="AG145" s="130" t="s">
        <v>11</v>
      </c>
      <c r="AH145" s="130">
        <f t="shared" ref="AH145:AK148" si="179">AH140*AJ122</f>
        <v>4.7594453650675123E-5</v>
      </c>
      <c r="AI145" s="130" t="e">
        <f t="shared" si="179"/>
        <v>#DIV/0!</v>
      </c>
      <c r="AJ145" s="149">
        <f t="shared" si="179"/>
        <v>3.351633789823557E-84</v>
      </c>
      <c r="AK145" s="130">
        <f t="shared" si="179"/>
        <v>2.2068003906073797E-84</v>
      </c>
      <c r="AQ145" s="130" t="s">
        <v>11</v>
      </c>
      <c r="AR145" s="130">
        <f t="shared" ref="AR145:AU148" si="180">AR140*AT122</f>
        <v>4.5828815630671647E-5</v>
      </c>
      <c r="AS145" s="130" t="e">
        <f t="shared" si="180"/>
        <v>#DIV/0!</v>
      </c>
      <c r="AT145" s="149">
        <f t="shared" si="180"/>
        <v>3.6626202430876314E-84</v>
      </c>
      <c r="AU145" s="130">
        <f t="shared" si="180"/>
        <v>2.5008949248275071E-84</v>
      </c>
      <c r="BA145" s="130" t="s">
        <v>11</v>
      </c>
      <c r="BB145" s="130">
        <f t="shared" ref="BB145:BE148" si="181">BB140*BD122</f>
        <v>5.4825745647156274E-5</v>
      </c>
      <c r="BC145" s="130" t="e">
        <f t="shared" si="181"/>
        <v>#DIV/0!</v>
      </c>
      <c r="BD145" s="149">
        <f t="shared" si="181"/>
        <v>3.815200796537765E-84</v>
      </c>
      <c r="BE145" s="130">
        <f t="shared" si="181"/>
        <v>2.5120921545916799E-84</v>
      </c>
      <c r="BK145" s="130" t="s">
        <v>11</v>
      </c>
      <c r="BL145" s="130">
        <f t="shared" ref="BL145:BO148" si="182">BL140*BN122</f>
        <v>5.8876840800769256E-5</v>
      </c>
      <c r="BM145" s="130" t="e">
        <f t="shared" si="182"/>
        <v>#DIV/0!</v>
      </c>
      <c r="BN145" s="149">
        <f t="shared" si="182"/>
        <v>4.0733857864647361E-84</v>
      </c>
      <c r="BO145" s="130">
        <f t="shared" si="182"/>
        <v>2.6822797993289021E-84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4.4277485687174218E-5</v>
      </c>
      <c r="G146" s="130">
        <f t="shared" si="176"/>
        <v>1.3338463908577898E-45</v>
      </c>
      <c r="H146" s="130">
        <f t="shared" si="176"/>
        <v>7.567074065479933E-48</v>
      </c>
      <c r="N146" s="130" t="s">
        <v>12</v>
      </c>
      <c r="O146" s="130" t="e">
        <f t="shared" si="177"/>
        <v>#DIV/0!</v>
      </c>
      <c r="P146" s="130">
        <f t="shared" si="177"/>
        <v>1.5247605561760836E-5</v>
      </c>
      <c r="Q146" s="130">
        <f t="shared" si="177"/>
        <v>7.2085832241574964E-85</v>
      </c>
      <c r="R146" s="130">
        <f t="shared" si="177"/>
        <v>9.0159285844699212E-85</v>
      </c>
      <c r="W146" s="130" t="s">
        <v>12</v>
      </c>
      <c r="X146" s="130" t="e">
        <f t="shared" si="178"/>
        <v>#DIV/0!</v>
      </c>
      <c r="Y146" s="130">
        <f t="shared" si="178"/>
        <v>1.2641505007514268E-5</v>
      </c>
      <c r="Z146" s="130">
        <f t="shared" si="178"/>
        <v>6.9539004862605662E-85</v>
      </c>
      <c r="AA146" s="130">
        <f t="shared" si="178"/>
        <v>8.7956811185512845E-85</v>
      </c>
      <c r="AG146" s="130" t="s">
        <v>12</v>
      </c>
      <c r="AH146" s="130" t="e">
        <f t="shared" si="179"/>
        <v>#DIV/0!</v>
      </c>
      <c r="AI146" s="130">
        <f t="shared" si="179"/>
        <v>1.5354087921550275E-5</v>
      </c>
      <c r="AJ146" s="130">
        <f t="shared" si="179"/>
        <v>8.3382310482609815E-85</v>
      </c>
      <c r="AK146" s="130">
        <f t="shared" si="179"/>
        <v>1.0551611243490807E-84</v>
      </c>
      <c r="AQ146" s="130" t="s">
        <v>12</v>
      </c>
      <c r="AR146" s="130" t="e">
        <f t="shared" si="180"/>
        <v>#DIV/0!</v>
      </c>
      <c r="AS146" s="130">
        <f t="shared" si="180"/>
        <v>1.4220533172952167E-5</v>
      </c>
      <c r="AT146" s="130">
        <f t="shared" si="180"/>
        <v>8.8422488038193598E-85</v>
      </c>
      <c r="AU146" s="130">
        <f t="shared" si="180"/>
        <v>1.1603917960947315E-84</v>
      </c>
      <c r="BA146" s="130" t="s">
        <v>12</v>
      </c>
      <c r="BB146" s="130" t="e">
        <f t="shared" si="181"/>
        <v>#DIV/0!</v>
      </c>
      <c r="BC146" s="130">
        <f t="shared" si="181"/>
        <v>1.7893581427384327E-5</v>
      </c>
      <c r="BD146" s="130">
        <f t="shared" si="181"/>
        <v>9.503831003191269E-85</v>
      </c>
      <c r="BE146" s="130">
        <f t="shared" si="181"/>
        <v>1.2026942568578082E-84</v>
      </c>
      <c r="BK146" s="130" t="s">
        <v>12</v>
      </c>
      <c r="BL146" s="130" t="e">
        <f t="shared" si="182"/>
        <v>#DIV/0!</v>
      </c>
      <c r="BM146" s="130">
        <f t="shared" si="182"/>
        <v>1.9321122854430347E-5</v>
      </c>
      <c r="BN146" s="130">
        <f t="shared" si="182"/>
        <v>1.0153428907380862E-84</v>
      </c>
      <c r="BO146" s="130">
        <f t="shared" si="182"/>
        <v>1.2849896583503446E-84</v>
      </c>
    </row>
    <row r="147" spans="4:67" x14ac:dyDescent="0.3">
      <c r="D147" s="130" t="s">
        <v>13</v>
      </c>
      <c r="E147" s="130">
        <f t="shared" si="176"/>
        <v>1.0033015065528183E-60</v>
      </c>
      <c r="F147" s="130">
        <f t="shared" si="176"/>
        <v>1.5151101347435802E-45</v>
      </c>
      <c r="G147" s="130">
        <f t="shared" si="176"/>
        <v>2.06345305426102E-6</v>
      </c>
      <c r="H147" s="130" t="e">
        <f t="shared" si="176"/>
        <v>#DIV/0!</v>
      </c>
      <c r="N147" s="130" t="s">
        <v>13</v>
      </c>
      <c r="O147" s="130">
        <f t="shared" si="177"/>
        <v>9.9273383397822701E-85</v>
      </c>
      <c r="P147" s="130">
        <f t="shared" si="177"/>
        <v>5.648854194155673E-85</v>
      </c>
      <c r="Q147" s="130">
        <f t="shared" si="177"/>
        <v>8.6106940715491329E-6</v>
      </c>
      <c r="R147" s="130" t="e">
        <f t="shared" si="177"/>
        <v>#DIV/0!</v>
      </c>
      <c r="W147" s="130" t="s">
        <v>13</v>
      </c>
      <c r="X147" s="130">
        <f t="shared" si="178"/>
        <v>1.0664544828442699E-84</v>
      </c>
      <c r="Y147" s="130">
        <f t="shared" si="178"/>
        <v>5.7557378679611143E-85</v>
      </c>
      <c r="Z147" s="130">
        <f t="shared" si="178"/>
        <v>1.0208459814306584E-5</v>
      </c>
      <c r="AA147" s="130" t="e">
        <f t="shared" si="178"/>
        <v>#DIV/0!</v>
      </c>
      <c r="AG147" s="130" t="s">
        <v>13</v>
      </c>
      <c r="AH147" s="130">
        <f t="shared" si="179"/>
        <v>1.1158882216752183E-84</v>
      </c>
      <c r="AI147" s="130">
        <f t="shared" si="179"/>
        <v>6.0645937313285149E-85</v>
      </c>
      <c r="AJ147" s="130">
        <f t="shared" si="179"/>
        <v>1.0618939364381122E-5</v>
      </c>
      <c r="AK147" s="130" t="e">
        <f t="shared" si="179"/>
        <v>#DIV/0!</v>
      </c>
      <c r="AQ147" s="130" t="s">
        <v>13</v>
      </c>
      <c r="AR147" s="130">
        <f t="shared" si="180"/>
        <v>1.1680479340838787E-84</v>
      </c>
      <c r="AS147" s="130">
        <f t="shared" si="180"/>
        <v>6.2921313302635012E-85</v>
      </c>
      <c r="AT147" s="130">
        <f t="shared" si="180"/>
        <v>1.2614619528886129E-5</v>
      </c>
      <c r="AU147" s="130" t="e">
        <f t="shared" si="180"/>
        <v>#DIV/0!</v>
      </c>
      <c r="BA147" s="130" t="s">
        <v>13</v>
      </c>
      <c r="BB147" s="130">
        <f t="shared" si="181"/>
        <v>1.2463159845473907E-84</v>
      </c>
      <c r="BC147" s="130">
        <f t="shared" si="181"/>
        <v>6.8436894445583743E-85</v>
      </c>
      <c r="BD147" s="130">
        <f t="shared" si="181"/>
        <v>1.171982835647185E-5</v>
      </c>
      <c r="BE147" s="130" t="e">
        <f t="shared" si="181"/>
        <v>#DIV/0!</v>
      </c>
      <c r="BK147" s="130" t="s">
        <v>13</v>
      </c>
      <c r="BL147" s="130">
        <f t="shared" si="182"/>
        <v>1.3189483781917357E-84</v>
      </c>
      <c r="BM147" s="130">
        <f t="shared" si="182"/>
        <v>7.2776167201451933E-85</v>
      </c>
      <c r="BN147" s="130">
        <f t="shared" si="182"/>
        <v>1.2331022101315843E-5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4.5651293979904597E-63</v>
      </c>
      <c r="F148" s="130">
        <f t="shared" si="176"/>
        <v>6.8850207335350514E-48</v>
      </c>
      <c r="G148" s="130" t="e">
        <f t="shared" si="176"/>
        <v>#DIV/0!</v>
      </c>
      <c r="H148" s="130">
        <f t="shared" si="176"/>
        <v>1.1473256605070029E-6</v>
      </c>
      <c r="N148" s="130" t="s">
        <v>14</v>
      </c>
      <c r="O148" s="130">
        <f t="shared" si="177"/>
        <v>1.1109367383745012E-84</v>
      </c>
      <c r="P148" s="130">
        <f t="shared" si="177"/>
        <v>6.3132980378839206E-85</v>
      </c>
      <c r="Q148" s="130" t="e">
        <f t="shared" si="177"/>
        <v>#DIV/0!</v>
      </c>
      <c r="R148" s="130">
        <f t="shared" si="177"/>
        <v>4.7242901856328091E-6</v>
      </c>
      <c r="W148" s="130" t="s">
        <v>14</v>
      </c>
      <c r="X148" s="130">
        <f t="shared" si="178"/>
        <v>1.2098114692283927E-84</v>
      </c>
      <c r="Y148" s="130">
        <f t="shared" si="178"/>
        <v>6.5210240436685017E-85</v>
      </c>
      <c r="Z148" s="130" t="e">
        <f t="shared" si="178"/>
        <v>#DIV/0!</v>
      </c>
      <c r="AA148" s="130">
        <f t="shared" si="178"/>
        <v>5.7419308251860876E-6</v>
      </c>
      <c r="AG148" s="130" t="s">
        <v>14</v>
      </c>
      <c r="AH148" s="130">
        <f t="shared" si="179"/>
        <v>1.2608210267942676E-84</v>
      </c>
      <c r="AI148" s="130">
        <f t="shared" si="179"/>
        <v>6.8434308548671645E-85</v>
      </c>
      <c r="AJ148" s="130" t="e">
        <f t="shared" si="179"/>
        <v>#DIV/0!</v>
      </c>
      <c r="AK148" s="130">
        <f t="shared" si="179"/>
        <v>5.9516872543889794E-6</v>
      </c>
      <c r="AQ148" s="130" t="s">
        <v>14</v>
      </c>
      <c r="AR148" s="130">
        <f t="shared" si="180"/>
        <v>1.32991363552214E-84</v>
      </c>
      <c r="AS148" s="130">
        <f t="shared" si="180"/>
        <v>7.1548407761824882E-85</v>
      </c>
      <c r="AT148" s="130" t="e">
        <f t="shared" si="180"/>
        <v>#DIV/0!</v>
      </c>
      <c r="AU148" s="130">
        <f t="shared" si="180"/>
        <v>7.3885667818421637E-6</v>
      </c>
      <c r="BA148" s="130" t="s">
        <v>14</v>
      </c>
      <c r="BB148" s="130">
        <f t="shared" si="181"/>
        <v>1.4130382387405888E-84</v>
      </c>
      <c r="BC148" s="130">
        <f t="shared" si="181"/>
        <v>7.7491749299641019E-85</v>
      </c>
      <c r="BD148" s="130" t="e">
        <f t="shared" si="181"/>
        <v>#DIV/0!</v>
      </c>
      <c r="BE148" s="130">
        <f t="shared" si="181"/>
        <v>6.5915095805734404E-6</v>
      </c>
      <c r="BK148" s="130" t="s">
        <v>14</v>
      </c>
      <c r="BL148" s="130">
        <f t="shared" si="182"/>
        <v>1.4979326845080381E-84</v>
      </c>
      <c r="BM148" s="130">
        <f t="shared" si="182"/>
        <v>8.2545442475043597E-85</v>
      </c>
      <c r="BN148" s="130" t="e">
        <f t="shared" si="182"/>
        <v>#DIV/0!</v>
      </c>
      <c r="BO148" s="130">
        <f t="shared" si="182"/>
        <v>6.9475523844977846E-6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4.7364682004333241E-46</v>
      </c>
      <c r="H151" s="130">
        <f>'Mode Choice Q'!T38</f>
        <v>4.1306063991954845E-45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1.2948440281345129E-26</v>
      </c>
      <c r="H152" s="130">
        <f>'Mode Choice Q'!T39</f>
        <v>5.5242608759313308E-29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1.175939947950398E-38</v>
      </c>
      <c r="F153" s="130">
        <f>'Mode Choice Q'!R40</f>
        <v>1.2950837839474359E-26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5.0160453921418058E-41</v>
      </c>
      <c r="F154" s="130">
        <f>'Mode Choice Q'!R41</f>
        <v>5.5242608759316447E-29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1331.6335940856484</v>
      </c>
      <c r="F156" s="130" t="e">
        <f t="shared" si="183"/>
        <v>#DIV/0!</v>
      </c>
      <c r="G156" s="130">
        <f t="shared" si="183"/>
        <v>2.007749226117015E-43</v>
      </c>
      <c r="H156" s="130">
        <f t="shared" si="183"/>
        <v>1.2114227783821794E-42</v>
      </c>
      <c r="N156" s="130" t="s">
        <v>11</v>
      </c>
      <c r="O156" s="148">
        <f t="shared" ref="O156:R159" si="184">O151*P122</f>
        <v>646.00810391474749</v>
      </c>
      <c r="P156" s="130" t="e">
        <f t="shared" si="184"/>
        <v>#DIV/0!</v>
      </c>
      <c r="Q156" s="130">
        <f t="shared" si="184"/>
        <v>1.1646292774945097E-59</v>
      </c>
      <c r="R156" s="130">
        <f t="shared" si="184"/>
        <v>7.5789647095315953E-60</v>
      </c>
      <c r="W156" s="130" t="s">
        <v>11</v>
      </c>
      <c r="X156" s="148">
        <f t="shared" ref="X156:AA159" si="185">X151*Z122</f>
        <v>590.05315685471055</v>
      </c>
      <c r="Y156" s="130" t="e">
        <f t="shared" si="185"/>
        <v>#DIV/0!</v>
      </c>
      <c r="Z156" s="130">
        <f t="shared" si="185"/>
        <v>1.1739603774772287E-59</v>
      </c>
      <c r="AA156" s="130">
        <f t="shared" si="185"/>
        <v>7.7260244605377418E-60</v>
      </c>
      <c r="AG156" s="130" t="s">
        <v>11</v>
      </c>
      <c r="AH156" s="148">
        <f t="shared" ref="AH156:AK159" si="186">AH151*AJ122</f>
        <v>690.35480566607748</v>
      </c>
      <c r="AI156" s="130" t="e">
        <f t="shared" si="186"/>
        <v>#DIV/0!</v>
      </c>
      <c r="AJ156" s="130">
        <f t="shared" si="186"/>
        <v>1.3654544002841428E-59</v>
      </c>
      <c r="AK156" s="130">
        <f t="shared" si="186"/>
        <v>8.9904968527669689E-60</v>
      </c>
      <c r="AQ156" s="130" t="s">
        <v>11</v>
      </c>
      <c r="AR156" s="148">
        <f t="shared" ref="AR156:AU159" si="187">AR151*AT122</f>
        <v>664.74432800154727</v>
      </c>
      <c r="AS156" s="130" t="e">
        <f t="shared" si="187"/>
        <v>#DIV/0!</v>
      </c>
      <c r="AT156" s="130">
        <f t="shared" si="187"/>
        <v>1.4921501694721434E-59</v>
      </c>
      <c r="AU156" s="130">
        <f t="shared" si="187"/>
        <v>1.0188636927227576E-59</v>
      </c>
      <c r="BA156" s="130" t="s">
        <v>11</v>
      </c>
      <c r="BB156" s="148">
        <f t="shared" ref="BB156:BE159" si="188">BB151*BD122</f>
        <v>795.24427908215898</v>
      </c>
      <c r="BC156" s="130" t="e">
        <f t="shared" si="188"/>
        <v>#DIV/0!</v>
      </c>
      <c r="BD156" s="130">
        <f t="shared" si="188"/>
        <v>1.5543114320596181E-59</v>
      </c>
      <c r="BE156" s="130">
        <f t="shared" si="188"/>
        <v>1.0234254401006797E-59</v>
      </c>
      <c r="BK156" s="130" t="s">
        <v>11</v>
      </c>
      <c r="BL156" s="148">
        <f t="shared" ref="BL156:BO159" si="189">BL151*BN122</f>
        <v>854.0051806786754</v>
      </c>
      <c r="BM156" s="130" t="e">
        <f t="shared" si="189"/>
        <v>#DIV/0!</v>
      </c>
      <c r="BN156" s="130">
        <f t="shared" si="189"/>
        <v>1.6594959040784595E-59</v>
      </c>
      <c r="BO156" s="130">
        <f t="shared" si="189"/>
        <v>1.0927598253446796E-59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642.24237662864937</v>
      </c>
      <c r="G157" s="130">
        <f t="shared" si="183"/>
        <v>7.7713702903338009E-24</v>
      </c>
      <c r="H157" s="130">
        <f t="shared" si="183"/>
        <v>4.4087936197366751E-26</v>
      </c>
      <c r="N157" s="130" t="s">
        <v>12</v>
      </c>
      <c r="O157" s="130" t="e">
        <f t="shared" si="184"/>
        <v>#DIV/0!</v>
      </c>
      <c r="P157" s="148">
        <f t="shared" si="184"/>
        <v>221.16563941927069</v>
      </c>
      <c r="Q157" s="130">
        <f t="shared" si="184"/>
        <v>4.1999266098092193E-63</v>
      </c>
      <c r="R157" s="130">
        <f t="shared" si="184"/>
        <v>5.2529376711857843E-63</v>
      </c>
      <c r="W157" s="130" t="s">
        <v>12</v>
      </c>
      <c r="X157" s="130" t="e">
        <f t="shared" si="185"/>
        <v>#DIV/0!</v>
      </c>
      <c r="Y157" s="148">
        <f t="shared" si="185"/>
        <v>183.36430116086572</v>
      </c>
      <c r="Z157" s="130">
        <f t="shared" si="185"/>
        <v>4.0515411678033946E-63</v>
      </c>
      <c r="AA157" s="130">
        <f t="shared" si="185"/>
        <v>5.1246152028046499E-63</v>
      </c>
      <c r="AG157" s="130" t="s">
        <v>12</v>
      </c>
      <c r="AH157" s="130" t="e">
        <f t="shared" si="186"/>
        <v>#DIV/0!</v>
      </c>
      <c r="AI157" s="148">
        <f t="shared" si="186"/>
        <v>222.71015990770496</v>
      </c>
      <c r="AJ157" s="130">
        <f t="shared" si="186"/>
        <v>4.858091717796832E-63</v>
      </c>
      <c r="AK157" s="130">
        <f t="shared" si="186"/>
        <v>6.1476702785905091E-63</v>
      </c>
      <c r="AQ157" s="130" t="s">
        <v>12</v>
      </c>
      <c r="AR157" s="130" t="e">
        <f t="shared" si="187"/>
        <v>#DIV/0!</v>
      </c>
      <c r="AS157" s="148">
        <f t="shared" si="187"/>
        <v>206.26801364579057</v>
      </c>
      <c r="AT157" s="130">
        <f t="shared" si="187"/>
        <v>5.1517468671598835E-63</v>
      </c>
      <c r="AU157" s="130">
        <f t="shared" si="187"/>
        <v>6.7607742474141651E-63</v>
      </c>
      <c r="BA157" s="130" t="s">
        <v>12</v>
      </c>
      <c r="BB157" s="130" t="e">
        <f t="shared" si="188"/>
        <v>#DIV/0!</v>
      </c>
      <c r="BC157" s="148">
        <f t="shared" si="188"/>
        <v>259.54536676978574</v>
      </c>
      <c r="BD157" s="130">
        <f t="shared" si="188"/>
        <v>5.5372035647265444E-63</v>
      </c>
      <c r="BE157" s="130">
        <f t="shared" si="188"/>
        <v>7.0072404739867535E-63</v>
      </c>
      <c r="BK157" s="130" t="s">
        <v>12</v>
      </c>
      <c r="BL157" s="130" t="e">
        <f t="shared" si="189"/>
        <v>#DIV/0!</v>
      </c>
      <c r="BM157" s="148">
        <f t="shared" si="189"/>
        <v>280.251772849828</v>
      </c>
      <c r="BN157" s="130">
        <f t="shared" si="189"/>
        <v>5.915677869405332E-63</v>
      </c>
      <c r="BO157" s="130">
        <f t="shared" si="189"/>
        <v>7.4867170033485021E-63</v>
      </c>
    </row>
    <row r="158" spans="4:67" x14ac:dyDescent="0.3">
      <c r="D158" s="130" t="s">
        <v>13</v>
      </c>
      <c r="E158" s="130">
        <f t="shared" si="183"/>
        <v>4.0874467284994629E-36</v>
      </c>
      <c r="F158" s="130">
        <f t="shared" si="183"/>
        <v>8.8274646679201127E-24</v>
      </c>
      <c r="G158" s="148">
        <f t="shared" si="183"/>
        <v>29.930267562914533</v>
      </c>
      <c r="H158" s="130" t="e">
        <f t="shared" si="183"/>
        <v>#DIV/0!</v>
      </c>
      <c r="N158" s="130" t="s">
        <v>13</v>
      </c>
      <c r="O158" s="130">
        <f t="shared" si="184"/>
        <v>4.0443940684458794E-60</v>
      </c>
      <c r="P158" s="130">
        <f t="shared" si="184"/>
        <v>3.2911838994186906E-63</v>
      </c>
      <c r="Q158" s="148">
        <f t="shared" si="184"/>
        <v>124.89762097164081</v>
      </c>
      <c r="R158" s="130" t="e">
        <f t="shared" si="184"/>
        <v>#DIV/0!</v>
      </c>
      <c r="W158" s="130" t="s">
        <v>13</v>
      </c>
      <c r="X158" s="130">
        <f t="shared" si="185"/>
        <v>4.3447317267293627E-60</v>
      </c>
      <c r="Y158" s="130">
        <f t="shared" si="185"/>
        <v>3.3534573825443717E-63</v>
      </c>
      <c r="Z158" s="148">
        <f t="shared" si="185"/>
        <v>148.07312093508227</v>
      </c>
      <c r="AA158" s="130" t="e">
        <f t="shared" si="185"/>
        <v>#DIV/0!</v>
      </c>
      <c r="AG158" s="130" t="s">
        <v>13</v>
      </c>
      <c r="AH158" s="130">
        <f t="shared" si="186"/>
        <v>4.5461246008976625E-60</v>
      </c>
      <c r="AI158" s="130">
        <f t="shared" si="186"/>
        <v>3.5334056357330497E-63</v>
      </c>
      <c r="AJ158" s="148">
        <f t="shared" si="186"/>
        <v>154.02710313858606</v>
      </c>
      <c r="AK158" s="130" t="e">
        <f t="shared" si="186"/>
        <v>#DIV/0!</v>
      </c>
      <c r="AQ158" s="130" t="s">
        <v>13</v>
      </c>
      <c r="AR158" s="130">
        <f t="shared" si="187"/>
        <v>4.7586230816153604E-60</v>
      </c>
      <c r="AS158" s="130">
        <f t="shared" si="187"/>
        <v>3.665975543963642E-63</v>
      </c>
      <c r="AT158" s="148">
        <f t="shared" si="187"/>
        <v>182.97432884371727</v>
      </c>
      <c r="AU158" s="130" t="e">
        <f t="shared" si="187"/>
        <v>#DIV/0!</v>
      </c>
      <c r="BA158" s="130" t="s">
        <v>13</v>
      </c>
      <c r="BB158" s="130">
        <f t="shared" si="188"/>
        <v>5.0774868376484744E-60</v>
      </c>
      <c r="BC158" s="130">
        <f t="shared" si="188"/>
        <v>3.9873290650439194E-63</v>
      </c>
      <c r="BD158" s="148">
        <f t="shared" si="188"/>
        <v>169.99543448603367</v>
      </c>
      <c r="BE158" s="130" t="e">
        <f t="shared" si="188"/>
        <v>#DIV/0!</v>
      </c>
      <c r="BK158" s="130" t="s">
        <v>13</v>
      </c>
      <c r="BL158" s="130">
        <f t="shared" si="189"/>
        <v>5.3733909480735625E-60</v>
      </c>
      <c r="BM158" s="130">
        <f t="shared" si="189"/>
        <v>4.2401474975691405E-63</v>
      </c>
      <c r="BN158" s="148">
        <f t="shared" si="189"/>
        <v>178.86076451047259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1.8598320745181195E-38</v>
      </c>
      <c r="F159" s="130">
        <f t="shared" si="183"/>
        <v>4.011409855262049E-26</v>
      </c>
      <c r="G159" s="130" t="e">
        <f t="shared" si="183"/>
        <v>#DIV/0!</v>
      </c>
      <c r="H159" s="148">
        <f t="shared" si="183"/>
        <v>16.641892545052478</v>
      </c>
      <c r="N159" s="130" t="s">
        <v>14</v>
      </c>
      <c r="O159" s="130">
        <f t="shared" si="184"/>
        <v>4.5259522757426115E-60</v>
      </c>
      <c r="P159" s="130">
        <f t="shared" si="184"/>
        <v>3.6783078727739873E-63</v>
      </c>
      <c r="Q159" s="130" t="e">
        <f t="shared" si="184"/>
        <v>#DIV/0!</v>
      </c>
      <c r="R159" s="148">
        <f t="shared" si="184"/>
        <v>68.525556716132883</v>
      </c>
      <c r="W159" s="130" t="s">
        <v>14</v>
      </c>
      <c r="X159" s="130">
        <f t="shared" si="185"/>
        <v>4.9287675735573048E-60</v>
      </c>
      <c r="Y159" s="130">
        <f t="shared" si="185"/>
        <v>3.7993349806140321E-63</v>
      </c>
      <c r="Z159" s="130" t="e">
        <f t="shared" si="185"/>
        <v>#DIV/0!</v>
      </c>
      <c r="AA159" s="148">
        <f t="shared" si="185"/>
        <v>83.286375510545938</v>
      </c>
      <c r="AG159" s="130" t="s">
        <v>14</v>
      </c>
      <c r="AH159" s="130">
        <f t="shared" si="186"/>
        <v>5.1365803275829694E-60</v>
      </c>
      <c r="AI159" s="130">
        <f t="shared" si="186"/>
        <v>3.9871784032992519E-63</v>
      </c>
      <c r="AJ159" s="130" t="e">
        <f t="shared" si="186"/>
        <v>#DIV/0!</v>
      </c>
      <c r="AK159" s="148">
        <f t="shared" si="186"/>
        <v>86.328880420517066</v>
      </c>
      <c r="AQ159" s="130" t="s">
        <v>14</v>
      </c>
      <c r="AR159" s="130">
        <f t="shared" si="187"/>
        <v>5.4180633669920885E-60</v>
      </c>
      <c r="AS159" s="130">
        <f t="shared" si="187"/>
        <v>4.1686147236441124E-63</v>
      </c>
      <c r="AT159" s="130" t="e">
        <f t="shared" si="187"/>
        <v>#DIV/0!</v>
      </c>
      <c r="AU159" s="148">
        <f t="shared" si="187"/>
        <v>107.17073510848316</v>
      </c>
      <c r="BA159" s="130" t="s">
        <v>14</v>
      </c>
      <c r="BB159" s="130">
        <f t="shared" si="188"/>
        <v>5.7567127014782398E-60</v>
      </c>
      <c r="BC159" s="130">
        <f t="shared" si="188"/>
        <v>4.5148907878810733E-63</v>
      </c>
      <c r="BD159" s="130" t="e">
        <f t="shared" si="188"/>
        <v>#DIV/0!</v>
      </c>
      <c r="BE159" s="148">
        <f t="shared" si="188"/>
        <v>95.609466366430667</v>
      </c>
      <c r="BK159" s="130" t="s">
        <v>14</v>
      </c>
      <c r="BL159" s="130">
        <f t="shared" si="189"/>
        <v>6.1025723681423287E-60</v>
      </c>
      <c r="BM159" s="130">
        <f t="shared" si="189"/>
        <v>4.8093333958828039E-63</v>
      </c>
      <c r="BN159" s="130" t="e">
        <f t="shared" si="189"/>
        <v>#DIV/0!</v>
      </c>
      <c r="BO159" s="148">
        <f t="shared" si="189"/>
        <v>100.77384670612408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-298.09471080819134</v>
      </c>
      <c r="J28" s="206">
        <f t="shared" si="7"/>
        <v>-300.26042837268835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-296.41201116179099</v>
      </c>
      <c r="J29" s="206">
        <f t="shared" si="10"/>
        <v>-290.95501509684874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-315.12216758306408</v>
      </c>
      <c r="H30" s="206">
        <f t="shared" si="10"/>
        <v>-296.41219630657571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-309.66498637333711</v>
      </c>
      <c r="H31" s="206">
        <f t="shared" si="10"/>
        <v>-290.9550150968488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3.4602861260287913E-130</v>
      </c>
      <c r="J33" s="206">
        <f t="shared" si="13"/>
        <v>3.9678278723260024E-131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1.861654920681442E-129</v>
      </c>
      <c r="J34" s="206">
        <f t="shared" si="16"/>
        <v>4.3635751653115079E-127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1.3937391300382382E-137</v>
      </c>
      <c r="H35" s="206">
        <f t="shared" si="16"/>
        <v>1.861310276887409E-129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3.2674216278050482E-135</v>
      </c>
      <c r="H36" s="206">
        <f t="shared" si="16"/>
        <v>4.3635751653112602E-127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1.1626098141170907E-70</v>
      </c>
      <c r="O38" s="206">
        <f t="shared" si="20"/>
        <v>1.0138954458767783E-69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4.7364682004333241E-46</v>
      </c>
      <c r="T38" s="206">
        <f t="shared" si="21"/>
        <v>4.1306063991954845E-45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2.2224176292297069E-48</v>
      </c>
      <c r="O39" s="206">
        <f t="shared" si="20"/>
        <v>9.4816166985158576E-51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1.2948440281345129E-26</v>
      </c>
      <c r="T39" s="206">
        <f t="shared" si="21"/>
        <v>5.5242608759313308E-29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2.8864530837014727E-63</v>
      </c>
      <c r="M40" s="206">
        <f t="shared" si="20"/>
        <v>2.2228291363562589E-48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1.175939947950398E-38</v>
      </c>
      <c r="R40" s="206">
        <f t="shared" si="21"/>
        <v>1.2950837839474359E-26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1.2312346149452349E-65</v>
      </c>
      <c r="M41" s="206">
        <f t="shared" si="20"/>
        <v>9.4816166985163953E-51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5.0160453921418058E-41</v>
      </c>
      <c r="R41" s="206">
        <f t="shared" si="21"/>
        <v>5.5242608759316447E-29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14.25736501718271</v>
      </c>
      <c r="J46">
        <f>'Trip Length Frequency'!L28</f>
        <v>14.357080361558467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14.17988909074041</v>
      </c>
      <c r="J47">
        <f>'Trip Length Frequency'!L29</f>
        <v>13.928634610103996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15.041354002627379</v>
      </c>
      <c r="H48">
        <f>'Trip Length Frequency'!J30</f>
        <v>14.179897615294244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14.790090997437133</v>
      </c>
      <c r="H49">
        <f>'Trip Length Frequency'!J31</f>
        <v>13.928634610103998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K79" zoomScale="76" zoomScaleNormal="76" workbookViewId="0">
      <selection activeCell="S103" sqref="S103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Gravity!BL134</f>
        <v>7.376175339725521E-86</v>
      </c>
      <c r="G25" s="4" t="e">
        <f>Gravity!BM134</f>
        <v>#DIV/0!</v>
      </c>
      <c r="H25" s="4">
        <f>Gravity!BN134</f>
        <v>1320.5805515783529</v>
      </c>
      <c r="I25" s="4">
        <f>Gravity!BO134</f>
        <v>869.5877882854445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Gravity!BL135</f>
        <v>#DIV/0!</v>
      </c>
      <c r="G26" s="4">
        <f>Gravity!BM135</f>
        <v>2.4205780744403363E-86</v>
      </c>
      <c r="H26" s="4">
        <f>Gravity!BN135</f>
        <v>1219.9663645809883</v>
      </c>
      <c r="I26" s="4">
        <f>Gravity!BO135</f>
        <v>1543.9554226673747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Gravity!BL136</f>
        <v>427.59946346439563</v>
      </c>
      <c r="G27" s="4">
        <f>Gravity!BM136</f>
        <v>874.42850034979915</v>
      </c>
      <c r="H27" s="4">
        <f>Gravity!BN136</f>
        <v>1.5448481932839694E-86</v>
      </c>
      <c r="I27" s="4" t="e">
        <f>Gravity!BO136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Gravity!BL137</f>
        <v>485.62568694277371</v>
      </c>
      <c r="G28" s="4">
        <f>Gravity!BM137</f>
        <v>991.80941027522192</v>
      </c>
      <c r="H28" s="4" t="e">
        <f>Gravity!BN137</f>
        <v>#DIV/0!</v>
      </c>
      <c r="I28" s="4">
        <f>Gravity!BO137</f>
        <v>8.7039936030865009E-87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1320.5805515783529</v>
      </c>
      <c r="D36" s="31">
        <f>E36-H36</f>
        <v>0</v>
      </c>
      <c r="E36">
        <f>W6*G66+(W6*0.17/X6^3.8)*(G66^4.8/4.8)</f>
        <v>3559.2552372867767</v>
      </c>
      <c r="F36" s="258"/>
      <c r="G36" s="32" t="s">
        <v>62</v>
      </c>
      <c r="H36" s="33">
        <f>W6*G66+0.17*W6/X6^3.8*G66^4.8/4.8</f>
        <v>3559.2552372867767</v>
      </c>
      <c r="I36" s="32" t="s">
        <v>63</v>
      </c>
      <c r="J36" s="33">
        <f>W6*(1+0.17*(G66/X6)^3.8)</f>
        <v>2.5248261913952375</v>
      </c>
      <c r="K36" s="34">
        <v>1</v>
      </c>
      <c r="L36" s="35" t="s">
        <v>61</v>
      </c>
      <c r="M36" s="36" t="s">
        <v>64</v>
      </c>
      <c r="N36" s="37">
        <f>J36+J54+J51</f>
        <v>15.150017004192168</v>
      </c>
      <c r="O36" s="38" t="s">
        <v>65</v>
      </c>
      <c r="P36" s="39">
        <v>0</v>
      </c>
      <c r="Q36" s="39">
        <f>IF(P36&lt;=0,0,P36)</f>
        <v>0</v>
      </c>
      <c r="R36" s="40">
        <f>G58</f>
        <v>1320.580557327344</v>
      </c>
      <c r="S36" s="40" t="s">
        <v>39</v>
      </c>
      <c r="T36" s="40">
        <f>I58</f>
        <v>1320.5805515783529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869.5877882854445</v>
      </c>
      <c r="D37" s="31">
        <f t="shared" ref="D37:D54" si="1">E37-H37</f>
        <v>0</v>
      </c>
      <c r="E37">
        <f t="shared" ref="E37:E54" si="2">W7*G67+(W7*0.17/X7^3.8)*(G67^4.8/4.8)</f>
        <v>1230.1510032790281</v>
      </c>
      <c r="F37" s="258"/>
      <c r="G37" s="44" t="s">
        <v>67</v>
      </c>
      <c r="H37" s="33">
        <f t="shared" ref="H37:H53" si="3">W7*G67+0.17*W7/X7^3.8*G67^4.8/4.8</f>
        <v>1230.1510032790281</v>
      </c>
      <c r="I37" s="44" t="s">
        <v>68</v>
      </c>
      <c r="J37" s="33">
        <f t="shared" ref="J37:J54" si="4">W7*(1+0.17*(G67/X7)^3.8)</f>
        <v>2.5061385829072247</v>
      </c>
      <c r="K37" s="34">
        <v>2</v>
      </c>
      <c r="L37" s="45"/>
      <c r="M37" s="46" t="s">
        <v>69</v>
      </c>
      <c r="N37" s="47">
        <f>J36+J47+J39+J40+J51</f>
        <v>14.557195797555542</v>
      </c>
      <c r="O37" s="48" t="s">
        <v>70</v>
      </c>
      <c r="P37" s="39">
        <v>906.62714962699431</v>
      </c>
      <c r="Q37" s="39">
        <f t="shared" ref="Q37:Q60" si="5">IF(P37&lt;=0,0,P37)</f>
        <v>906.62714962699431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1219.9663645809883</v>
      </c>
      <c r="D38" s="31">
        <f t="shared" si="1"/>
        <v>0</v>
      </c>
      <c r="E38">
        <f t="shared" si="2"/>
        <v>3172.4011653652246</v>
      </c>
      <c r="F38" s="258"/>
      <c r="G38" s="44" t="s">
        <v>72</v>
      </c>
      <c r="H38" s="33">
        <f t="shared" si="3"/>
        <v>3172.4011653652246</v>
      </c>
      <c r="I38" s="44" t="s">
        <v>73</v>
      </c>
      <c r="J38" s="33">
        <f t="shared" si="4"/>
        <v>2.5737009117625664</v>
      </c>
      <c r="K38" s="34">
        <v>3</v>
      </c>
      <c r="L38" s="45"/>
      <c r="M38" s="46" t="s">
        <v>74</v>
      </c>
      <c r="N38" s="47">
        <f>J36+J47+J39+J49+J43</f>
        <v>14.269743801117233</v>
      </c>
      <c r="O38" s="48" t="s">
        <v>75</v>
      </c>
      <c r="P38" s="39">
        <v>2.2798546302077293E-5</v>
      </c>
      <c r="Q38" s="39">
        <f t="shared" si="5"/>
        <v>2.2798546302077293E-5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1543.9554226673747</v>
      </c>
      <c r="D39" s="31">
        <f t="shared" si="1"/>
        <v>0</v>
      </c>
      <c r="E39">
        <f t="shared" si="2"/>
        <v>8905.7273280721292</v>
      </c>
      <c r="F39" s="258"/>
      <c r="G39" s="44" t="s">
        <v>77</v>
      </c>
      <c r="H39" s="33">
        <f t="shared" si="3"/>
        <v>8905.7273280721292</v>
      </c>
      <c r="I39" s="44" t="s">
        <v>78</v>
      </c>
      <c r="J39" s="33">
        <f t="shared" si="4"/>
        <v>3.9989847395842655</v>
      </c>
      <c r="K39" s="34">
        <v>4</v>
      </c>
      <c r="L39" s="45"/>
      <c r="M39" s="46" t="s">
        <v>79</v>
      </c>
      <c r="N39" s="47">
        <f>J36+J47+J48+J42+J43</f>
        <v>14.269732573706907</v>
      </c>
      <c r="O39" s="48" t="s">
        <v>80</v>
      </c>
      <c r="P39" s="39">
        <v>2.2798546309182721E-5</v>
      </c>
      <c r="Q39" s="39">
        <f t="shared" si="5"/>
        <v>2.2798546309182721E-5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4641.340360846063</v>
      </c>
      <c r="F40" s="258"/>
      <c r="G40" s="44" t="s">
        <v>81</v>
      </c>
      <c r="H40" s="33">
        <f t="shared" si="3"/>
        <v>4641.340360846063</v>
      </c>
      <c r="I40" s="44" t="s">
        <v>82</v>
      </c>
      <c r="J40" s="33">
        <f t="shared" si="4"/>
        <v>2.7923011395729751</v>
      </c>
      <c r="K40" s="34">
        <v>5</v>
      </c>
      <c r="L40" s="45"/>
      <c r="M40" s="46" t="s">
        <v>83</v>
      </c>
      <c r="N40" s="47">
        <f>J45+J38+J39+J40+J51</f>
        <v>14.557401111739642</v>
      </c>
      <c r="O40" s="48" t="s">
        <v>84</v>
      </c>
      <c r="P40" s="39">
        <v>413.95331649789716</v>
      </c>
      <c r="Q40" s="39">
        <f t="shared" si="5"/>
        <v>413.95331649789716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6654.9678515386122</v>
      </c>
      <c r="F41" s="258"/>
      <c r="G41" s="44" t="s">
        <v>85</v>
      </c>
      <c r="H41" s="33">
        <f t="shared" si="3"/>
        <v>6654.9678515386122</v>
      </c>
      <c r="I41" s="44" t="s">
        <v>86</v>
      </c>
      <c r="J41" s="33">
        <f t="shared" si="4"/>
        <v>4.5590923486732979</v>
      </c>
      <c r="K41" s="34">
        <v>6</v>
      </c>
      <c r="L41" s="45"/>
      <c r="M41" s="46" t="s">
        <v>87</v>
      </c>
      <c r="N41" s="47">
        <f>J45+J38+J39+J49+J43</f>
        <v>14.269949115301333</v>
      </c>
      <c r="O41" s="48" t="s">
        <v>88</v>
      </c>
      <c r="P41" s="39">
        <v>2.2802680043572242E-5</v>
      </c>
      <c r="Q41" s="39">
        <f t="shared" si="5"/>
        <v>2.2802680043572242E-5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6665.6200761099572</v>
      </c>
      <c r="F42" s="258"/>
      <c r="G42" s="44" t="s">
        <v>89</v>
      </c>
      <c r="H42" s="33">
        <f t="shared" si="3"/>
        <v>6665.6200761099572</v>
      </c>
      <c r="I42" s="44" t="s">
        <v>90</v>
      </c>
      <c r="J42" s="33">
        <f t="shared" si="4"/>
        <v>2.7509535716010087</v>
      </c>
      <c r="K42" s="34">
        <v>7</v>
      </c>
      <c r="L42" s="45"/>
      <c r="M42" s="46" t="s">
        <v>91</v>
      </c>
      <c r="N42" s="47">
        <f>J45+J38+J48+J42+J43</f>
        <v>14.269937887891007</v>
      </c>
      <c r="O42" s="48" t="s">
        <v>92</v>
      </c>
      <c r="P42" s="39">
        <v>2.2802680043572242E-5</v>
      </c>
      <c r="Q42" s="39">
        <f t="shared" si="5"/>
        <v>2.2802680043572242E-5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1839.7064470797388</v>
      </c>
      <c r="F43" s="258"/>
      <c r="G43" s="44" t="s">
        <v>93</v>
      </c>
      <c r="H43" s="33">
        <f t="shared" si="3"/>
        <v>1839.7064470797388</v>
      </c>
      <c r="I43" s="44" t="s">
        <v>94</v>
      </c>
      <c r="J43" s="33">
        <f t="shared" si="4"/>
        <v>2.6273050691778339</v>
      </c>
      <c r="K43" s="34">
        <v>8</v>
      </c>
      <c r="L43" s="53"/>
      <c r="M43" s="54" t="s">
        <v>95</v>
      </c>
      <c r="N43" s="55">
        <f>J45+J46+J41+J42+J43</f>
        <v>15.004574497475044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7.2326296617568017E-5</v>
      </c>
      <c r="F44" s="258"/>
      <c r="G44" s="44" t="s">
        <v>97</v>
      </c>
      <c r="H44" s="33">
        <f t="shared" si="3"/>
        <v>7.2326296617568017E-5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14.697300293987308</v>
      </c>
      <c r="O44" s="38" t="s">
        <v>100</v>
      </c>
      <c r="P44" s="39">
        <v>357.90066242055292</v>
      </c>
      <c r="Q44" s="39">
        <f t="shared" si="5"/>
        <v>357.90066242055292</v>
      </c>
      <c r="R44" s="40">
        <f>G59</f>
        <v>869.58778818345218</v>
      </c>
      <c r="S44" s="40" t="s">
        <v>39</v>
      </c>
      <c r="T44" s="40">
        <f>I59</f>
        <v>869.5877882854445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1934.2894329782482</v>
      </c>
      <c r="F45" s="258"/>
      <c r="G45" s="44" t="s">
        <v>101</v>
      </c>
      <c r="H45" s="33">
        <f t="shared" si="3"/>
        <v>1934.2894329782482</v>
      </c>
      <c r="I45" s="44" t="s">
        <v>102</v>
      </c>
      <c r="J45" s="33">
        <f t="shared" si="4"/>
        <v>2.5672235080229044</v>
      </c>
      <c r="K45" s="34">
        <v>10</v>
      </c>
      <c r="L45" s="45"/>
      <c r="M45" s="46" t="s">
        <v>103</v>
      </c>
      <c r="N45" s="47">
        <f>J36+J47+J48+J42+J50</f>
        <v>14.697289066576978</v>
      </c>
      <c r="O45" s="48" t="s">
        <v>104</v>
      </c>
      <c r="P45" s="39">
        <v>156.23489327161508</v>
      </c>
      <c r="Q45" s="39">
        <f t="shared" si="5"/>
        <v>156.23489327161508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8.8817841970012523E-15</v>
      </c>
      <c r="F46" s="258"/>
      <c r="G46" s="44" t="s">
        <v>105</v>
      </c>
      <c r="H46" s="33">
        <f t="shared" si="3"/>
        <v>8.8817841970012523E-15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14.697505608171408</v>
      </c>
      <c r="O46" s="48" t="s">
        <v>108</v>
      </c>
      <c r="P46" s="39">
        <v>172.16865040974417</v>
      </c>
      <c r="Q46" s="39">
        <f t="shared" si="5"/>
        <v>172.16865040974417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3586.210280540472</v>
      </c>
      <c r="F47" s="258"/>
      <c r="G47" s="44" t="s">
        <v>109</v>
      </c>
      <c r="H47" s="33">
        <f t="shared" si="3"/>
        <v>3586.210280540472</v>
      </c>
      <c r="I47" s="44" t="s">
        <v>110</v>
      </c>
      <c r="J47" s="33">
        <f t="shared" si="4"/>
        <v>2.6158929142061331</v>
      </c>
      <c r="K47" s="34">
        <v>12</v>
      </c>
      <c r="L47" s="45"/>
      <c r="M47" s="46" t="s">
        <v>111</v>
      </c>
      <c r="N47" s="47">
        <f>J45+J38+J48+J42+J50</f>
        <v>14.697494380761079</v>
      </c>
      <c r="O47" s="48" t="s">
        <v>112</v>
      </c>
      <c r="P47" s="39">
        <v>183.28358208153995</v>
      </c>
      <c r="Q47" s="39">
        <f t="shared" si="5"/>
        <v>183.28358208153995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1273.2480157722384</v>
      </c>
      <c r="F48" s="258"/>
      <c r="G48" s="44" t="s">
        <v>113</v>
      </c>
      <c r="H48" s="33">
        <f t="shared" si="3"/>
        <v>1273.2480157722384</v>
      </c>
      <c r="I48" s="44" t="s">
        <v>114</v>
      </c>
      <c r="J48" s="33">
        <f t="shared" si="4"/>
        <v>3.7507548273266926</v>
      </c>
      <c r="K48" s="34">
        <v>13</v>
      </c>
      <c r="L48" s="45"/>
      <c r="M48" s="46" t="s">
        <v>115</v>
      </c>
      <c r="N48" s="47">
        <f>J45+J46+J41+J42+J50</f>
        <v>15.432130990345119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1325.4755266819902</v>
      </c>
      <c r="F49" s="258"/>
      <c r="G49" s="44" t="s">
        <v>117</v>
      </c>
      <c r="H49" s="33">
        <f t="shared" si="3"/>
        <v>1325.4755266819902</v>
      </c>
      <c r="I49" s="44" t="s">
        <v>118</v>
      </c>
      <c r="J49" s="33">
        <f t="shared" si="4"/>
        <v>2.502734886753764</v>
      </c>
      <c r="K49" s="34">
        <v>14</v>
      </c>
      <c r="L49" s="53"/>
      <c r="M49" s="54" t="s">
        <v>119</v>
      </c>
      <c r="N49" s="55">
        <f>J45+J46+J53+J44</f>
        <v>15.067223508022904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6312.8542756320612</v>
      </c>
      <c r="F50" s="258"/>
      <c r="G50" s="44" t="s">
        <v>121</v>
      </c>
      <c r="H50" s="33">
        <f t="shared" si="3"/>
        <v>6312.8542756320612</v>
      </c>
      <c r="I50" s="44" t="s">
        <v>122</v>
      </c>
      <c r="J50" s="33">
        <f t="shared" si="4"/>
        <v>3.0548615620479067</v>
      </c>
      <c r="K50" s="34">
        <v>15</v>
      </c>
      <c r="L50" s="35" t="s">
        <v>71</v>
      </c>
      <c r="M50" s="36" t="s">
        <v>123</v>
      </c>
      <c r="N50" s="37">
        <f>J37+J46+J41+J42+J43</f>
        <v>14.943489572359365</v>
      </c>
      <c r="O50" s="38" t="s">
        <v>124</v>
      </c>
      <c r="P50" s="39">
        <v>0</v>
      </c>
      <c r="Q50" s="39">
        <f t="shared" si="5"/>
        <v>0</v>
      </c>
      <c r="R50" s="40">
        <f>G60</f>
        <v>1219.9663661286361</v>
      </c>
      <c r="S50" s="40" t="s">
        <v>39</v>
      </c>
      <c r="T50" s="40">
        <f>I60</f>
        <v>1219.9663645809883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4578.2426628989424</v>
      </c>
      <c r="F51" s="258"/>
      <c r="G51" s="44" t="s">
        <v>125</v>
      </c>
      <c r="H51" s="33">
        <f t="shared" si="3"/>
        <v>4578.2426628989424</v>
      </c>
      <c r="I51" s="44" t="s">
        <v>126</v>
      </c>
      <c r="J51" s="33">
        <f t="shared" si="4"/>
        <v>2.6251908127969297</v>
      </c>
      <c r="K51" s="34">
        <v>16</v>
      </c>
      <c r="L51" s="45"/>
      <c r="M51" s="46" t="s">
        <v>127</v>
      </c>
      <c r="N51" s="47">
        <f>J37+J38+J39+J40+J51</f>
        <v>14.496316186623963</v>
      </c>
      <c r="O51" s="48" t="s">
        <v>128</v>
      </c>
      <c r="P51" s="39">
        <v>491.80872602884364</v>
      </c>
      <c r="Q51" s="39">
        <f t="shared" si="5"/>
        <v>491.80872602884364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6654.9679834355175</v>
      </c>
      <c r="F52" s="258"/>
      <c r="G52" s="44" t="s">
        <v>129</v>
      </c>
      <c r="H52" s="33">
        <f t="shared" si="3"/>
        <v>6654.9679834355175</v>
      </c>
      <c r="I52" s="44" t="s">
        <v>130</v>
      </c>
      <c r="J52" s="33">
        <f t="shared" si="4"/>
        <v>4.5590924483022892</v>
      </c>
      <c r="K52" s="34">
        <v>17</v>
      </c>
      <c r="L52" s="45"/>
      <c r="M52" s="46" t="s">
        <v>131</v>
      </c>
      <c r="N52" s="47">
        <f>J37+J38+J39+J49+J43</f>
        <v>14.208864190185654</v>
      </c>
      <c r="O52" s="48" t="s">
        <v>132</v>
      </c>
      <c r="P52" s="39">
        <v>2.2795245375369354E-5</v>
      </c>
      <c r="Q52" s="39">
        <f t="shared" si="5"/>
        <v>2.2795245375369354E-5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2.1697888985270405E-4</v>
      </c>
      <c r="F53" s="258"/>
      <c r="G53" s="44" t="s">
        <v>133</v>
      </c>
      <c r="H53" s="33">
        <f t="shared" si="3"/>
        <v>2.1697888985270405E-4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14.208852962775328</v>
      </c>
      <c r="O53" s="48" t="s">
        <v>136</v>
      </c>
      <c r="P53" s="39">
        <v>2.2795245375369354E-5</v>
      </c>
      <c r="Q53" s="39">
        <f t="shared" si="5"/>
        <v>2.2795245375369354E-5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14.496443437754429</v>
      </c>
      <c r="O54" s="56" t="s">
        <v>140</v>
      </c>
      <c r="P54" s="39">
        <v>728.15759450930159</v>
      </c>
      <c r="Q54" s="39">
        <f t="shared" si="5"/>
        <v>728.15759450930159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62334.457936822197</v>
      </c>
      <c r="K55" s="34">
        <v>20</v>
      </c>
      <c r="L55" s="35" t="s">
        <v>76</v>
      </c>
      <c r="M55" s="36" t="s">
        <v>142</v>
      </c>
      <c r="N55" s="37">
        <f>J37+J38+J39+J49+J50</f>
        <v>14.636420683055729</v>
      </c>
      <c r="O55" s="38" t="s">
        <v>143</v>
      </c>
      <c r="P55" s="39">
        <v>2.2796723931064925E-5</v>
      </c>
      <c r="Q55" s="39">
        <f t="shared" si="5"/>
        <v>2.2796723931064925E-5</v>
      </c>
      <c r="R55" s="40">
        <f>G61</f>
        <v>1543.9554226673604</v>
      </c>
      <c r="S55" s="40" t="s">
        <v>39</v>
      </c>
      <c r="T55" s="40">
        <f>I61</f>
        <v>1543.9554226673747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14.636409455645399</v>
      </c>
      <c r="O56" s="48" t="s">
        <v>145</v>
      </c>
      <c r="P56" s="39">
        <v>2.2795639671000675E-5</v>
      </c>
      <c r="Q56" s="39">
        <f t="shared" si="5"/>
        <v>2.2795639671000675E-5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15.371046065229439</v>
      </c>
      <c r="O57" s="48" t="s">
        <v>148</v>
      </c>
      <c r="P57" s="39">
        <v>3.5527136788005009E-15</v>
      </c>
      <c r="Q57" s="39">
        <f t="shared" si="5"/>
        <v>3.5527136788005009E-15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1320.580557327344</v>
      </c>
      <c r="H58" s="68" t="s">
        <v>39</v>
      </c>
      <c r="I58" s="69">
        <f>C36</f>
        <v>1320.5805515783529</v>
      </c>
      <c r="K58" s="34">
        <v>23</v>
      </c>
      <c r="L58" s="45"/>
      <c r="M58" s="46" t="s">
        <v>149</v>
      </c>
      <c r="N58" s="47">
        <f>J37+J46+J53+J44</f>
        <v>15.006138582907225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869.58778818345218</v>
      </c>
      <c r="H59" s="68" t="s">
        <v>39</v>
      </c>
      <c r="I59" s="69">
        <f t="shared" ref="I59:I60" si="6">C37</f>
        <v>869.5877882854445</v>
      </c>
      <c r="K59" s="34">
        <v>24</v>
      </c>
      <c r="L59" s="45"/>
      <c r="M59" s="46" t="s">
        <v>151</v>
      </c>
      <c r="N59" s="47">
        <f>J52+J53+J44</f>
        <v>14.559092448302289</v>
      </c>
      <c r="O59" s="48" t="s">
        <v>152</v>
      </c>
      <c r="P59" s="39">
        <v>2.8930518647027207E-5</v>
      </c>
      <c r="Q59" s="39">
        <f t="shared" si="5"/>
        <v>2.8930518647027207E-5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1219.9663661286361</v>
      </c>
      <c r="H60" s="68" t="s">
        <v>39</v>
      </c>
      <c r="I60" s="69">
        <f t="shared" si="6"/>
        <v>1219.9663645809883</v>
      </c>
      <c r="K60" s="34">
        <v>25</v>
      </c>
      <c r="L60" s="53"/>
      <c r="M60" s="54" t="s">
        <v>153</v>
      </c>
      <c r="N60" s="55">
        <f>J52+J41+J42+J50</f>
        <v>14.923999930624504</v>
      </c>
      <c r="O60" s="56" t="s">
        <v>154</v>
      </c>
      <c r="P60" s="39">
        <v>1543.9553481444782</v>
      </c>
      <c r="Q60" s="71">
        <f t="shared" si="5"/>
        <v>1543.9553481444782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1543.9554226673604</v>
      </c>
      <c r="H61" s="74" t="s">
        <v>39</v>
      </c>
      <c r="I61" s="69">
        <f>C39</f>
        <v>1543.9554226673747</v>
      </c>
      <c r="K61" s="264" t="s">
        <v>155</v>
      </c>
      <c r="L61" s="264"/>
      <c r="M61" s="264"/>
      <c r="N61" s="76">
        <f>SUM(N36:N60)</f>
        <v>367.124569152307</v>
      </c>
      <c r="U61" s="77" t="s">
        <v>156</v>
      </c>
      <c r="V61" s="78">
        <f>SUMPRODUCT($Q$36:$Q$60,V36:V60)</f>
        <v>1420.7627509162548</v>
      </c>
      <c r="W61" s="78">
        <f>SUMPRODUCT($Q$36:$Q$60,W36:W60)</f>
        <v>491.80881721169806</v>
      </c>
      <c r="X61" s="78">
        <f t="shared" ref="X61:AN61" si="7">SUMPRODUCT($Q$36:$Q$60,X36:X60)</f>
        <v>1261.2144118062392</v>
      </c>
      <c r="Y61" s="78">
        <f t="shared" si="7"/>
        <v>2342.4585961772277</v>
      </c>
      <c r="Z61" s="78">
        <f t="shared" si="7"/>
        <v>1812.3891921537352</v>
      </c>
      <c r="AA61" s="78">
        <f t="shared" si="7"/>
        <v>2272.11294265378</v>
      </c>
      <c r="AB61" s="78">
        <f t="shared" si="7"/>
        <v>2611.6315091990464</v>
      </c>
      <c r="AC61" s="78">
        <f t="shared" si="7"/>
        <v>728.157731302245</v>
      </c>
      <c r="AD61" s="78">
        <f t="shared" si="7"/>
        <v>2.8930518647027207E-5</v>
      </c>
      <c r="AE61" s="78">
        <f t="shared" si="7"/>
        <v>769.40559459454141</v>
      </c>
      <c r="AF61" s="78">
        <f t="shared" si="7"/>
        <v>3.5527136788005009E-15</v>
      </c>
      <c r="AG61" s="78">
        <f t="shared" si="7"/>
        <v>1420.7627509162548</v>
      </c>
      <c r="AH61" s="78">
        <f t="shared" si="7"/>
        <v>339.51856654526648</v>
      </c>
      <c r="AI61" s="78">
        <f t="shared" si="7"/>
        <v>530.06940402349278</v>
      </c>
      <c r="AJ61" s="78">
        <f t="shared" si="7"/>
        <v>2413.543181920294</v>
      </c>
      <c r="AK61" s="78">
        <f t="shared" si="7"/>
        <v>1812.3891921537352</v>
      </c>
      <c r="AL61" s="78">
        <f t="shared" si="7"/>
        <v>2272.1129715842985</v>
      </c>
      <c r="AM61" s="78">
        <f t="shared" si="7"/>
        <v>2.8930518647027207E-5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0.47358758363875164</v>
      </c>
      <c r="W64">
        <f t="shared" ref="W64:AN64" si="8">W61/W63</f>
        <v>0.3278725448077987</v>
      </c>
      <c r="X64">
        <f t="shared" si="8"/>
        <v>0.63060720590311958</v>
      </c>
      <c r="Y64">
        <f t="shared" si="8"/>
        <v>0.78081953205907595</v>
      </c>
      <c r="Z64">
        <f t="shared" si="8"/>
        <v>0.90619459607686759</v>
      </c>
      <c r="AA64">
        <f t="shared" si="8"/>
        <v>1.5147419617691866</v>
      </c>
      <c r="AB64">
        <f t="shared" si="8"/>
        <v>0.87054383639968214</v>
      </c>
      <c r="AC64">
        <f t="shared" si="8"/>
        <v>0.72815773130224504</v>
      </c>
      <c r="AD64">
        <f t="shared" si="8"/>
        <v>2.8930518647027208E-8</v>
      </c>
      <c r="AE64">
        <f t="shared" si="8"/>
        <v>0.61552447567563318</v>
      </c>
      <c r="AF64">
        <f t="shared" si="8"/>
        <v>1.7763568394002505E-18</v>
      </c>
      <c r="AG64">
        <f t="shared" si="8"/>
        <v>0.71038137545812741</v>
      </c>
      <c r="AH64">
        <f t="shared" si="8"/>
        <v>0.16975928327263323</v>
      </c>
      <c r="AI64">
        <f t="shared" si="8"/>
        <v>0.26503470201174639</v>
      </c>
      <c r="AJ64">
        <f t="shared" si="8"/>
        <v>1.0726858586312418</v>
      </c>
      <c r="AK64">
        <f t="shared" si="8"/>
        <v>0.72495567686149409</v>
      </c>
      <c r="AL64">
        <f t="shared" si="8"/>
        <v>1.5147419810561991</v>
      </c>
      <c r="AM64">
        <f t="shared" si="8"/>
        <v>1.9287012431351472E-8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1420.7627509162548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491.80881721169806</v>
      </c>
      <c r="H67" s="6"/>
      <c r="U67" t="s">
        <v>162</v>
      </c>
      <c r="V67" s="82">
        <f>AA15*(1+0.17*(V61/AA16)^3.8)</f>
        <v>2.5248261913952375</v>
      </c>
      <c r="W67" s="82">
        <f t="shared" ref="W67:AN67" si="9">AB15*(1+0.17*(W61/AB16)^3.8)</f>
        <v>2.5061385829072247</v>
      </c>
      <c r="X67" s="82">
        <f t="shared" si="9"/>
        <v>2.5737009117625664</v>
      </c>
      <c r="Y67" s="82">
        <f t="shared" si="9"/>
        <v>3.9989847395842655</v>
      </c>
      <c r="Z67" s="82">
        <f t="shared" si="9"/>
        <v>2.7923011395729751</v>
      </c>
      <c r="AA67" s="82">
        <f t="shared" si="9"/>
        <v>4.5590923486732979</v>
      </c>
      <c r="AB67" s="82">
        <f t="shared" si="9"/>
        <v>2.7509535716010087</v>
      </c>
      <c r="AC67" s="82">
        <f t="shared" si="9"/>
        <v>2.6273050691778339</v>
      </c>
      <c r="AD67" s="82">
        <f t="shared" si="9"/>
        <v>2.5</v>
      </c>
      <c r="AE67" s="82">
        <f t="shared" si="9"/>
        <v>2.5672235080229044</v>
      </c>
      <c r="AF67" s="82">
        <f t="shared" si="9"/>
        <v>2.5</v>
      </c>
      <c r="AG67" s="82">
        <f t="shared" si="9"/>
        <v>2.6158929142061331</v>
      </c>
      <c r="AH67" s="82">
        <f t="shared" si="9"/>
        <v>3.7507548273266926</v>
      </c>
      <c r="AI67" s="82">
        <f t="shared" si="9"/>
        <v>2.502734886753764</v>
      </c>
      <c r="AJ67" s="82">
        <f t="shared" si="9"/>
        <v>3.0548615620479067</v>
      </c>
      <c r="AK67" s="82">
        <f t="shared" si="9"/>
        <v>2.6251908127969297</v>
      </c>
      <c r="AL67" s="82">
        <f t="shared" si="9"/>
        <v>4.5590924483022892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1261.2144118062392</v>
      </c>
      <c r="H68" s="6"/>
    </row>
    <row r="69" spans="6:40" x14ac:dyDescent="0.3">
      <c r="F69" s="4" t="s">
        <v>45</v>
      </c>
      <c r="G69" s="4">
        <f>Y61</f>
        <v>2342.4585961772277</v>
      </c>
      <c r="H69" s="6"/>
    </row>
    <row r="70" spans="6:40" x14ac:dyDescent="0.3">
      <c r="F70" s="4" t="s">
        <v>46</v>
      </c>
      <c r="G70" s="4">
        <f>Z61</f>
        <v>1812.3891921537352</v>
      </c>
      <c r="U70" s="41" t="s">
        <v>65</v>
      </c>
      <c r="V70">
        <f t="shared" ref="V70:V94" si="10">SUMPRODUCT($V$67:$AN$67,V36:AN36)</f>
        <v>15.150017004192167</v>
      </c>
      <c r="X70">
        <v>15.000195603366421</v>
      </c>
    </row>
    <row r="71" spans="6:40" x14ac:dyDescent="0.3">
      <c r="F71" s="4" t="s">
        <v>47</v>
      </c>
      <c r="G71" s="4">
        <f>AA61</f>
        <v>2272.11294265378</v>
      </c>
      <c r="U71" s="41" t="s">
        <v>70</v>
      </c>
      <c r="V71">
        <f t="shared" si="10"/>
        <v>14.557195797555542</v>
      </c>
      <c r="X71">
        <v>13.75090229828113</v>
      </c>
    </row>
    <row r="72" spans="6:40" x14ac:dyDescent="0.3">
      <c r="F72" s="4" t="s">
        <v>48</v>
      </c>
      <c r="G72" s="4">
        <f>AB61</f>
        <v>2611.6315091990464</v>
      </c>
      <c r="U72" s="41" t="s">
        <v>75</v>
      </c>
      <c r="V72">
        <f t="shared" si="10"/>
        <v>14.269743801117235</v>
      </c>
      <c r="X72">
        <v>14.225219683523857</v>
      </c>
    </row>
    <row r="73" spans="6:40" x14ac:dyDescent="0.3">
      <c r="F73" s="4" t="s">
        <v>49</v>
      </c>
      <c r="G73" s="4">
        <f>AC61</f>
        <v>728.157731302245</v>
      </c>
      <c r="U73" s="41" t="s">
        <v>80</v>
      </c>
      <c r="V73">
        <f t="shared" si="10"/>
        <v>14.269732573706905</v>
      </c>
      <c r="X73">
        <v>14.272326357392505</v>
      </c>
    </row>
    <row r="74" spans="6:40" x14ac:dyDescent="0.3">
      <c r="F74" s="4" t="s">
        <v>50</v>
      </c>
      <c r="G74" s="4">
        <f>AD61</f>
        <v>2.8930518647027207E-5</v>
      </c>
      <c r="U74" s="41" t="s">
        <v>84</v>
      </c>
      <c r="V74">
        <f t="shared" si="10"/>
        <v>14.557401111739642</v>
      </c>
      <c r="X74">
        <v>13.805151472614</v>
      </c>
    </row>
    <row r="75" spans="6:40" x14ac:dyDescent="0.3">
      <c r="F75" s="4" t="s">
        <v>51</v>
      </c>
      <c r="G75" s="4">
        <f>AE61</f>
        <v>769.40559459454141</v>
      </c>
      <c r="U75" s="41" t="s">
        <v>88</v>
      </c>
      <c r="V75">
        <f t="shared" si="10"/>
        <v>14.269949115301335</v>
      </c>
      <c r="X75">
        <v>14.279468857856727</v>
      </c>
    </row>
    <row r="76" spans="6:40" x14ac:dyDescent="0.3">
      <c r="F76" s="4" t="s">
        <v>52</v>
      </c>
      <c r="G76" s="4">
        <f>AF61</f>
        <v>3.5527136788005009E-15</v>
      </c>
      <c r="U76" s="41" t="s">
        <v>92</v>
      </c>
      <c r="V76">
        <f t="shared" si="10"/>
        <v>14.269937887891007</v>
      </c>
      <c r="X76">
        <v>14.326575531725375</v>
      </c>
    </row>
    <row r="77" spans="6:40" x14ac:dyDescent="0.3">
      <c r="F77" s="4" t="s">
        <v>53</v>
      </c>
      <c r="G77" s="4">
        <f>AG61</f>
        <v>1420.7627509162548</v>
      </c>
      <c r="U77" s="41" t="s">
        <v>96</v>
      </c>
      <c r="V77">
        <f t="shared" si="10"/>
        <v>15.004574497475046</v>
      </c>
      <c r="X77">
        <v>13.750902037729439</v>
      </c>
    </row>
    <row r="78" spans="6:40" x14ac:dyDescent="0.3">
      <c r="F78" s="4" t="s">
        <v>54</v>
      </c>
      <c r="G78" s="4">
        <f>AH61</f>
        <v>339.51856654526648</v>
      </c>
      <c r="U78" s="41" t="s">
        <v>100</v>
      </c>
      <c r="V78">
        <f t="shared" si="10"/>
        <v>14.697300293987308</v>
      </c>
      <c r="X78">
        <v>13.750771910176033</v>
      </c>
    </row>
    <row r="79" spans="6:40" x14ac:dyDescent="0.3">
      <c r="F79" s="4" t="s">
        <v>55</v>
      </c>
      <c r="G79" s="4">
        <f>AI61</f>
        <v>530.06940402349278</v>
      </c>
      <c r="U79" s="41" t="s">
        <v>104</v>
      </c>
      <c r="V79">
        <f t="shared" si="10"/>
        <v>14.697289066576978</v>
      </c>
      <c r="X79">
        <v>13.801434953032715</v>
      </c>
    </row>
    <row r="80" spans="6:40" x14ac:dyDescent="0.3">
      <c r="F80" s="4" t="s">
        <v>56</v>
      </c>
      <c r="G80" s="4">
        <f>AJ61</f>
        <v>2413.543181920294</v>
      </c>
      <c r="U80" s="41" t="s">
        <v>108</v>
      </c>
      <c r="V80">
        <f t="shared" si="10"/>
        <v>14.697505608171408</v>
      </c>
      <c r="X80">
        <v>13.808577453496937</v>
      </c>
    </row>
    <row r="81" spans="6:24" x14ac:dyDescent="0.3">
      <c r="F81" s="4" t="s">
        <v>57</v>
      </c>
      <c r="G81" s="4">
        <f>AK61</f>
        <v>1812.3891921537352</v>
      </c>
      <c r="U81" s="41" t="s">
        <v>112</v>
      </c>
      <c r="V81">
        <f t="shared" si="10"/>
        <v>14.697494380761079</v>
      </c>
      <c r="X81">
        <v>13.855684127365585</v>
      </c>
    </row>
    <row r="82" spans="6:24" x14ac:dyDescent="0.3">
      <c r="F82" s="4" t="s">
        <v>58</v>
      </c>
      <c r="G82" s="4">
        <f>AL61</f>
        <v>2272.1129715842985</v>
      </c>
      <c r="U82" s="41" t="s">
        <v>116</v>
      </c>
      <c r="V82">
        <f t="shared" si="10"/>
        <v>15.432130990345119</v>
      </c>
      <c r="X82">
        <v>13.280010633369649</v>
      </c>
    </row>
    <row r="83" spans="6:24" x14ac:dyDescent="0.3">
      <c r="F83" s="4" t="s">
        <v>59</v>
      </c>
      <c r="G83" s="4">
        <f>AM61</f>
        <v>2.8930518647027207E-5</v>
      </c>
      <c r="U83" s="41" t="s">
        <v>120</v>
      </c>
      <c r="V83">
        <f t="shared" si="10"/>
        <v>15.067223508022904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14.943489572359365</v>
      </c>
      <c r="X84">
        <v>13.696318465991869</v>
      </c>
    </row>
    <row r="85" spans="6:24" x14ac:dyDescent="0.3">
      <c r="U85" s="41" t="s">
        <v>128</v>
      </c>
      <c r="V85">
        <f t="shared" si="10"/>
        <v>14.496316186623963</v>
      </c>
      <c r="X85">
        <v>13.75056790087643</v>
      </c>
    </row>
    <row r="86" spans="6:24" x14ac:dyDescent="0.3">
      <c r="U86" s="41" t="s">
        <v>132</v>
      </c>
      <c r="V86">
        <f t="shared" si="10"/>
        <v>14.208864190185654</v>
      </c>
      <c r="X86">
        <v>14.224885286119157</v>
      </c>
    </row>
    <row r="87" spans="6:24" x14ac:dyDescent="0.3">
      <c r="U87" s="41" t="s">
        <v>136</v>
      </c>
      <c r="V87">
        <f t="shared" si="10"/>
        <v>14.208852962775326</v>
      </c>
      <c r="X87">
        <v>14.271991959987805</v>
      </c>
    </row>
    <row r="88" spans="6:24" x14ac:dyDescent="0.3">
      <c r="U88" s="41" t="s">
        <v>140</v>
      </c>
      <c r="V88">
        <f t="shared" si="10"/>
        <v>14.496443437754431</v>
      </c>
      <c r="X88">
        <v>11.68222407686552</v>
      </c>
    </row>
    <row r="89" spans="6:24" x14ac:dyDescent="0.3">
      <c r="U89" s="41" t="s">
        <v>143</v>
      </c>
      <c r="V89">
        <f t="shared" si="10"/>
        <v>14.636420683055729</v>
      </c>
      <c r="X89">
        <v>13.753993881759367</v>
      </c>
    </row>
    <row r="90" spans="6:24" x14ac:dyDescent="0.3">
      <c r="U90" s="41" t="s">
        <v>145</v>
      </c>
      <c r="V90">
        <f t="shared" si="10"/>
        <v>14.636409455645399</v>
      </c>
      <c r="X90">
        <v>13.801100555628015</v>
      </c>
    </row>
    <row r="91" spans="6:24" x14ac:dyDescent="0.3">
      <c r="U91" s="41" t="s">
        <v>148</v>
      </c>
      <c r="V91">
        <f t="shared" si="10"/>
        <v>15.371046065229439</v>
      </c>
      <c r="X91">
        <v>13.225427061632079</v>
      </c>
    </row>
    <row r="92" spans="6:24" x14ac:dyDescent="0.3">
      <c r="U92" s="41" t="s">
        <v>150</v>
      </c>
      <c r="V92">
        <f t="shared" si="10"/>
        <v>15.006138582907225</v>
      </c>
      <c r="X92">
        <v>15.239521451121469</v>
      </c>
    </row>
    <row r="93" spans="6:24" x14ac:dyDescent="0.3">
      <c r="U93" s="41" t="s">
        <v>152</v>
      </c>
      <c r="V93">
        <f t="shared" si="10"/>
        <v>14.559092448302289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14.923999930624502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2.5248261913952375</v>
      </c>
      <c r="K97" s="4" t="s">
        <v>61</v>
      </c>
      <c r="L97" s="76">
        <f>MIN(N36:N43)</f>
        <v>14.269732573706907</v>
      </c>
      <c r="M97" s="135" t="s">
        <v>11</v>
      </c>
      <c r="N97" s="4">
        <v>15</v>
      </c>
      <c r="O97" s="4">
        <v>99999</v>
      </c>
      <c r="P97" s="76">
        <f>L97</f>
        <v>14.269732573706907</v>
      </c>
      <c r="Q97" s="76">
        <f>L98</f>
        <v>14.697289066576978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2.5061385829072247</v>
      </c>
      <c r="K98" s="4" t="s">
        <v>66</v>
      </c>
      <c r="L98" s="76">
        <f>MIN(N44:N49)</f>
        <v>14.697289066576978</v>
      </c>
      <c r="M98" s="135" t="s">
        <v>12</v>
      </c>
      <c r="N98" s="4">
        <v>99999</v>
      </c>
      <c r="O98" s="4">
        <v>15</v>
      </c>
      <c r="P98" s="76">
        <f>L99</f>
        <v>14.208852962775328</v>
      </c>
      <c r="Q98" s="76">
        <f>L100</f>
        <v>14.559092448302289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2.5737009117625664</v>
      </c>
      <c r="K99" s="4" t="s">
        <v>71</v>
      </c>
      <c r="L99" s="76">
        <f>MIN(N50:N54)</f>
        <v>14.208852962775328</v>
      </c>
      <c r="M99" s="135" t="s">
        <v>13</v>
      </c>
      <c r="N99" s="76">
        <f>L101</f>
        <v>15.004574497475044</v>
      </c>
      <c r="O99" s="76">
        <f>L102</f>
        <v>14.496443437754429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3.9989847395842655</v>
      </c>
      <c r="K100" s="4" t="s">
        <v>76</v>
      </c>
      <c r="L100" s="76">
        <f>MIN(N55:N60)</f>
        <v>14.559092448302289</v>
      </c>
      <c r="M100" s="135" t="s">
        <v>14</v>
      </c>
      <c r="N100" s="76">
        <f>L104</f>
        <v>15.432130990345117</v>
      </c>
      <c r="O100" s="76">
        <f>L105</f>
        <v>14.923999930624502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2.7923011395729751</v>
      </c>
      <c r="K101" s="4" t="s">
        <v>252</v>
      </c>
      <c r="L101" s="76">
        <f>J104+J103+J102+J107+J106</f>
        <v>15.004574497475044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4.5590923486732979</v>
      </c>
      <c r="K102" s="4" t="s">
        <v>253</v>
      </c>
      <c r="L102" s="76">
        <f>J104+J103+J102+J113</f>
        <v>14.496443437754429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2.7509535716010087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2.6273050691778339</v>
      </c>
      <c r="K104" s="4" t="s">
        <v>255</v>
      </c>
      <c r="L104" s="76">
        <f>J111+J103+J102+J107+J106</f>
        <v>15.432130990345117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14.923999930624502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2.5672235080229044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2.6158929142061331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3.7507548273266926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2.502734886753764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3.0548615620479067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2.6251908127969297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4.5590924483022892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2024-01-07T17:42:51Z</dcterms:modified>
</cp:coreProperties>
</file>