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30\"/>
    </mc:Choice>
  </mc:AlternateContent>
  <xr:revisionPtr revIDLastSave="0" documentId="13_ncr:1_{8919CAD0-FC60-405B-9AEC-3FF04DFFD393}" xr6:coauthVersionLast="47" xr6:coauthVersionMax="47" xr10:uidLastSave="{00000000-0000-0000-0000-000000000000}"/>
  <bookViews>
    <workbookView xWindow="2508" yWindow="732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L99" i="7" s="1"/>
  <c r="P98" i="7" s="1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100" i="7" l="1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7" i="4"/>
  <c r="T88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Q39" i="5" l="1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59" i="5" l="1"/>
  <c r="AA137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I26" i="7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I25" i="7" s="1"/>
  <c r="BO145" i="5"/>
  <c r="BO156" i="5"/>
  <c r="BO61" i="5"/>
  <c r="BP125" i="5" s="1"/>
  <c r="BP61" i="5"/>
  <c r="BQ125" i="5" s="1"/>
  <c r="BM61" i="5"/>
  <c r="J61" i="5"/>
  <c r="K61" i="5" s="1"/>
  <c r="BN146" i="5"/>
  <c r="BN135" i="5"/>
  <c r="H26" i="7" s="1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G28" i="7" s="1"/>
  <c r="BM148" i="5"/>
  <c r="E69" i="5" l="1"/>
  <c r="BH58" i="5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G26" i="7" s="1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H28" i="7" s="1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I27" i="7" s="1"/>
  <c r="BO158" i="5"/>
  <c r="BP122" i="5"/>
  <c r="BO63" i="5"/>
  <c r="BO64" i="5" s="1"/>
  <c r="BN147" i="5"/>
  <c r="BN136" i="5"/>
  <c r="H27" i="7" s="1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G27" i="7" s="1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I28" i="7" s="1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F26" i="7" s="1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F28" i="7" s="1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G25" i="7" s="1"/>
  <c r="BM145" i="5"/>
  <c r="BL156" i="5"/>
  <c r="BL134" i="5"/>
  <c r="F25" i="7" s="1"/>
  <c r="BL145" i="5"/>
  <c r="AH156" i="5"/>
  <c r="AH134" i="5"/>
  <c r="AH145" i="5"/>
  <c r="AJ156" i="5"/>
  <c r="AJ134" i="5"/>
  <c r="AJ145" i="5"/>
  <c r="BN134" i="5"/>
  <c r="H25" i="7" s="1"/>
  <c r="BN156" i="5"/>
  <c r="BN145" i="5"/>
  <c r="E83" i="5"/>
  <c r="AK134" i="5"/>
  <c r="AK156" i="5"/>
  <c r="AK145" i="5"/>
  <c r="P69" i="5"/>
  <c r="P70" i="5"/>
  <c r="P71" i="5"/>
  <c r="BL147" i="5"/>
  <c r="BL136" i="5"/>
  <c r="F27" i="7" s="1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<sst xmlns="http://schemas.openxmlformats.org/spreadsheetml/2006/main" count="2044" uniqueCount="259">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</sst>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14.278862752785791</v>
      </c>
      <c r="L28" s="147">
        <v>14.733651304013156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14.215417983619918</v>
      </c>
      <c r="L29" s="147">
        <v>14.576932538436719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15.027606204887178</v>
      </c>
      <c r="J30" s="4">
        <v>14.534430150046528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15.482394756114541</v>
      </c>
      <c r="J31" s="4">
        <v>14.989218701273892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14.80787069257606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2.2437061911461682E-11</v>
      </c>
      <c r="V44" s="215">
        <f t="shared" si="1"/>
        <v>9.6125417245876884E-12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2.5250980438486805E-11</v>
      </c>
      <c r="V45" s="215">
        <f t="shared" si="1"/>
        <v>1.2875201039500568E-11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5.5541765178553536E-12</v>
      </c>
      <c r="T46" s="215">
        <f t="shared" si="1"/>
        <v>1.3936798737924156E-11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2.3749604548544993E-12</v>
      </c>
      <c r="T47" s="215">
        <f t="shared" si="1"/>
        <v>5.9667872604802102E-12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2.2437061911461682E-11</v>
      </c>
      <c r="V53" s="216">
        <f t="shared" si="2"/>
        <v>9.6125417245876884E-12</v>
      </c>
      <c r="W53" s="165">
        <f>N40</f>
        <v>2050</v>
      </c>
      <c r="X53" s="165">
        <f>SUM(S53:V53)</f>
        <v>3.7897510915918878E-11</v>
      </c>
      <c r="Y53" s="129">
        <f>W53/X53</f>
        <v>54093262339793.82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2.5250980438486805E-11</v>
      </c>
      <c r="V54" s="216">
        <f t="shared" si="2"/>
        <v>1.2875201039500568E-11</v>
      </c>
      <c r="W54" s="165">
        <f>N41</f>
        <v>2050</v>
      </c>
      <c r="X54" s="165">
        <f>SUM(S54:V54)</f>
        <v>4.3974088757856879E-11</v>
      </c>
      <c r="Y54" s="129">
        <f>W54/X54</f>
        <v>46618362265294.813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5.5541765178553536E-12</v>
      </c>
      <c r="T55" s="216">
        <f t="shared" si="2"/>
        <v>1.3936798737924156E-11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2.5338882535649014E-11</v>
      </c>
      <c r="Y55" s="129">
        <f>W55/X55</f>
        <v>41596151626542.258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2.3749604548544993E-12</v>
      </c>
      <c r="T56" s="216">
        <f t="shared" si="2"/>
        <v>5.9667872604802102E-12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1.4189654995204216E-11</v>
      </c>
      <c r="Y56" s="129">
        <f>W56/X56</f>
        <v>78085055653183.891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1.377704425257936E-11</v>
      </c>
      <c r="T58" s="165">
        <f>SUM(T53:T56)</f>
        <v>2.5751493278273869E-11</v>
      </c>
      <c r="U58" s="165">
        <f>SUM(U53:U56)</f>
        <v>5.3535949629817998E-11</v>
      </c>
      <c r="V58" s="165">
        <f>SUM(V53:V56)</f>
        <v>2.8335650043957766E-11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148798244559328.88</v>
      </c>
      <c r="T59" s="120">
        <f>T57/T58</f>
        <v>79607033962941.203</v>
      </c>
      <c r="U59" s="120">
        <f>U57/U58</f>
        <v>19687705313682.379</v>
      </c>
      <c r="V59" s="120">
        <f>V57/V58</f>
        <v>39102685072731.109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870.15833759030249</v>
      </c>
      <c r="T64" s="216">
        <f t="shared" si="3"/>
        <v>0</v>
      </c>
      <c r="U64" s="216">
        <f t="shared" si="3"/>
        <v>441.73426301770468</v>
      </c>
      <c r="V64" s="216">
        <f t="shared" si="3"/>
        <v>375.87619180503998</v>
      </c>
      <c r="W64" s="165">
        <f>W53</f>
        <v>2050</v>
      </c>
      <c r="X64" s="165">
        <f>SUM(S64:V64)</f>
        <v>1687.7687924130471</v>
      </c>
      <c r="Y64" s="129">
        <f>W64/X64</f>
        <v>1.2146213445913179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465.53455344070289</v>
      </c>
      <c r="U65" s="216">
        <f t="shared" si="3"/>
        <v>497.13386175448647</v>
      </c>
      <c r="V65" s="216">
        <f t="shared" si="3"/>
        <v>503.45493149569091</v>
      </c>
      <c r="W65" s="165">
        <f>W54</f>
        <v>2050</v>
      </c>
      <c r="X65" s="165">
        <f>SUM(S65:V65)</f>
        <v>1466.1233466908802</v>
      </c>
      <c r="Y65" s="129">
        <f>W65/X65</f>
        <v>1.3982452463000203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826.45171582952253</v>
      </c>
      <c r="T66" s="216">
        <f t="shared" si="3"/>
        <v>1109.4672104646045</v>
      </c>
      <c r="U66" s="216">
        <f t="shared" si="3"/>
        <v>115.13187522780875</v>
      </c>
      <c r="V66" s="216">
        <f t="shared" si="3"/>
        <v>0</v>
      </c>
      <c r="W66" s="165">
        <f>W55</f>
        <v>1054</v>
      </c>
      <c r="X66" s="165">
        <f>SUM(S66:V66)</f>
        <v>2051.0508015219357</v>
      </c>
      <c r="Y66" s="129">
        <f>W66/X66</f>
        <v>0.5138829322110906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353.38994658017475</v>
      </c>
      <c r="T67" s="216">
        <f t="shared" si="3"/>
        <v>474.99823609469297</v>
      </c>
      <c r="U67" s="216">
        <f t="shared" si="3"/>
        <v>0</v>
      </c>
      <c r="V67" s="216">
        <f t="shared" si="3"/>
        <v>228.66887669926894</v>
      </c>
      <c r="W67" s="165">
        <f>W56</f>
        <v>1108</v>
      </c>
      <c r="X67" s="165">
        <f>SUM(S67:V67)</f>
        <v>1057.0570593741368</v>
      </c>
      <c r="Y67" s="129">
        <f>W67/X67</f>
        <v>1.0481931795205317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2049.9999999999995</v>
      </c>
      <c r="T69" s="165">
        <f>SUM(T64:T67)</f>
        <v>2050.0000000000005</v>
      </c>
      <c r="U69" s="165">
        <f>SUM(U64:U67)</f>
        <v>1053.9999999999998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1.0000000000000002</v>
      </c>
      <c r="T70" s="120">
        <f>T68/T69</f>
        <v>0.99999999999999978</v>
      </c>
      <c r="U70" s="120">
        <f>U68/U69</f>
        <v>1.0000000000000002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1056.9128900112792</v>
      </c>
      <c r="T75" s="216">
        <f t="shared" si="4"/>
        <v>0</v>
      </c>
      <c r="U75" s="216">
        <f t="shared" si="4"/>
        <v>536.53986449861929</v>
      </c>
      <c r="V75" s="216">
        <f t="shared" si="4"/>
        <v>456.54724549010177</v>
      </c>
      <c r="W75" s="165">
        <f>W64</f>
        <v>2050</v>
      </c>
      <c r="X75" s="165">
        <f>SUM(S75:V75)</f>
        <v>2050.0000000000005</v>
      </c>
      <c r="Y75" s="129">
        <f>W75/X75</f>
        <v>0.99999999999999978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650.93147633686556</v>
      </c>
      <c r="U76" s="216">
        <f t="shared" si="4"/>
        <v>695.11505897298218</v>
      </c>
      <c r="V76" s="216">
        <f t="shared" si="4"/>
        <v>703.95346469015226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424.69943106136202</v>
      </c>
      <c r="T77" s="216">
        <f t="shared" si="4"/>
        <v>570.1362633056101</v>
      </c>
      <c r="U77" s="216">
        <f t="shared" si="4"/>
        <v>59.164305633027787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370.42093171646422</v>
      </c>
      <c r="T78" s="216">
        <f t="shared" si="4"/>
        <v>497.88991135874039</v>
      </c>
      <c r="U78" s="216">
        <f t="shared" si="4"/>
        <v>0</v>
      </c>
      <c r="V78" s="216">
        <f t="shared" si="4"/>
        <v>239.68915692479513</v>
      </c>
      <c r="W78" s="165">
        <f>W67</f>
        <v>1108</v>
      </c>
      <c r="X78" s="165">
        <f>SUM(S78:V78)</f>
        <v>1107.9999999999998</v>
      </c>
      <c r="Y78" s="129">
        <f>W78/X78</f>
        <v>1.0000000000000002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1852.0332527891055</v>
      </c>
      <c r="T80" s="165">
        <f>SUM(T75:T78)</f>
        <v>1718.9576510012162</v>
      </c>
      <c r="U80" s="165">
        <f>SUM(U75:U78)</f>
        <v>1290.8192291046294</v>
      </c>
      <c r="V80" s="165">
        <f>SUM(V75:V78)</f>
        <v>1400.189867105049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1.1068915727688813</v>
      </c>
      <c r="T81" s="120">
        <f>T79/T80</f>
        <v>1.1925831906364688</v>
      </c>
      <c r="U81" s="120">
        <f>U79/U80</f>
        <v>0.81653571331680741</v>
      </c>
      <c r="V81" s="120">
        <f>V79/V80</f>
        <v>0.79132125294609956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1169.8879711042885</v>
      </c>
      <c r="T86" s="131">
        <f t="shared" si="5"/>
        <v>0</v>
      </c>
      <c r="U86" s="131">
        <f t="shared" si="5"/>
        <v>438.10396098128331</v>
      </c>
      <c r="V86" s="131">
        <f t="shared" si="5"/>
        <v>361.27553833031783</v>
      </c>
      <c r="W86" s="165">
        <f>W75</f>
        <v>2050</v>
      </c>
      <c r="X86" s="165">
        <f>SUM(S86:V86)</f>
        <v>1969.2674704158896</v>
      </c>
      <c r="Y86" s="129">
        <f>W86/X86</f>
        <v>1.0409962236196693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776.28993693552616</v>
      </c>
      <c r="U87" s="131">
        <f t="shared" si="5"/>
        <v>567.58627051575866</v>
      </c>
      <c r="V87" s="131">
        <f t="shared" si="5"/>
        <v>557.05333769435913</v>
      </c>
      <c r="W87" s="165">
        <f>W76</f>
        <v>2050</v>
      </c>
      <c r="X87" s="165">
        <f>SUM(S87:V87)</f>
        <v>1900.9295451456437</v>
      </c>
      <c r="Y87" s="129">
        <f>W87/X87</f>
        <v>1.0784197684943315</v>
      </c>
    </row>
    <row r="88" spans="17:25" ht="15.6" x14ac:dyDescent="0.3">
      <c r="Q88" s="128"/>
      <c r="R88" s="131">
        <v>3</v>
      </c>
      <c r="S88" s="131">
        <f t="shared" si="5"/>
        <v>470.09622120156007</v>
      </c>
      <c r="T88" s="131">
        <f t="shared" si="5"/>
        <v>679.93492399055833</v>
      </c>
      <c r="U88" s="131">
        <f t="shared" si="5"/>
        <v>48.309768502957951</v>
      </c>
      <c r="V88" s="131">
        <f t="shared" si="5"/>
        <v>0</v>
      </c>
      <c r="W88" s="165">
        <f>W77</f>
        <v>1054</v>
      </c>
      <c r="X88" s="165">
        <f>SUM(S88:V88)</f>
        <v>1198.3409136950763</v>
      </c>
      <c r="Y88" s="129">
        <f>W88/X88</f>
        <v>0.87954937360020358</v>
      </c>
    </row>
    <row r="89" spans="17:25" ht="15.6" x14ac:dyDescent="0.3">
      <c r="Q89" s="128"/>
      <c r="R89" s="131">
        <v>4</v>
      </c>
      <c r="S89" s="131">
        <f t="shared" si="5"/>
        <v>410.01580769415148</v>
      </c>
      <c r="T89" s="131">
        <f t="shared" si="5"/>
        <v>593.77513907391528</v>
      </c>
      <c r="U89" s="131">
        <f t="shared" si="5"/>
        <v>0</v>
      </c>
      <c r="V89" s="131">
        <f t="shared" si="5"/>
        <v>189.67112397532316</v>
      </c>
      <c r="W89" s="165">
        <f>W78</f>
        <v>1108</v>
      </c>
      <c r="X89" s="165">
        <f>SUM(S89:V89)</f>
        <v>1193.4620707433899</v>
      </c>
      <c r="Y89" s="129">
        <f>W89/X89</f>
        <v>0.92839146476590007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1217.848959977641</v>
      </c>
      <c r="T97" s="131">
        <f t="shared" si="6"/>
        <v>0</v>
      </c>
      <c r="U97" s="131">
        <f t="shared" si="6"/>
        <v>456.06456893433483</v>
      </c>
      <c r="V97" s="131">
        <f t="shared" si="6"/>
        <v>376.08647108802393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837.16641407448935</v>
      </c>
      <c r="U98" s="131">
        <f t="shared" si="6"/>
        <v>612.09625445016547</v>
      </c>
      <c r="V98" s="131">
        <f t="shared" si="6"/>
        <v>600.7373314753454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413.4728368896549</v>
      </c>
      <c r="T99" s="131">
        <f t="shared" si="6"/>
        <v>598.03633648479763</v>
      </c>
      <c r="U99" s="131">
        <f t="shared" si="6"/>
        <v>42.490826625547513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380.65517628234687</v>
      </c>
      <c r="T100" s="131">
        <f t="shared" si="6"/>
        <v>551.25577110640825</v>
      </c>
      <c r="U100" s="131">
        <f t="shared" si="6"/>
        <v>0</v>
      </c>
      <c r="V100" s="131">
        <f t="shared" si="6"/>
        <v>176.08905261124488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2011.9769731496428</v>
      </c>
      <c r="T102" s="165">
        <f>SUM(T97:T100)</f>
        <v>1986.4585216656951</v>
      </c>
      <c r="U102" s="165">
        <f>SUM(U97:U100)</f>
        <v>1110.6516500100479</v>
      </c>
      <c r="V102" s="165">
        <f>SUM(V97:V100)</f>
        <v>1152.9128551746142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1.0188983409640291</v>
      </c>
      <c r="T103" s="120">
        <f>T101/T102</f>
        <v>1.0319873169468567</v>
      </c>
      <c r="U103" s="120">
        <f>U101/U102</f>
        <v>0.94899242259304672</v>
      </c>
      <c r="V103" s="120">
        <f>V101/V102</f>
        <v>0.96104401562266228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1240.8642848659867</v>
      </c>
      <c r="T108" s="131">
        <f t="shared" ref="T108:V108" si="7">T97*T$103</f>
        <v>0</v>
      </c>
      <c r="U108" s="131">
        <f t="shared" si="7"/>
        <v>432.80182013184799</v>
      </c>
      <c r="V108" s="131">
        <f t="shared" si="7"/>
        <v>361.43565239579078</v>
      </c>
      <c r="W108" s="165">
        <f>W97</f>
        <v>2050</v>
      </c>
      <c r="X108" s="165">
        <f>SUM(S108:V108)</f>
        <v>2035.1017573936256</v>
      </c>
      <c r="Y108" s="129">
        <f>W108/X108</f>
        <v>1.0073206376792947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863.94512149875356</v>
      </c>
      <c r="U109" s="131">
        <f t="shared" si="8"/>
        <v>580.87470737079252</v>
      </c>
      <c r="V109" s="131">
        <f t="shared" si="8"/>
        <v>577.3350173755083</v>
      </c>
      <c r="W109" s="165">
        <f>W98</f>
        <v>2050</v>
      </c>
      <c r="X109" s="165">
        <f>SUM(S109:V109)</f>
        <v>2022.1548462450546</v>
      </c>
      <c r="Y109" s="129">
        <f>W109/X109</f>
        <v>1.0137700403144947</v>
      </c>
    </row>
    <row r="110" spans="17:25" ht="15.6" x14ac:dyDescent="0.3">
      <c r="Q110" s="70"/>
      <c r="R110" s="131">
        <v>3</v>
      </c>
      <c r="S110" s="131">
        <f t="shared" ref="S110:V110" si="9">S99*S$103</f>
        <v>421.28678754056</v>
      </c>
      <c r="T110" s="131">
        <f t="shared" si="9"/>
        <v>617.16591432567395</v>
      </c>
      <c r="U110" s="131">
        <f t="shared" si="9"/>
        <v>40.323472497359468</v>
      </c>
      <c r="V110" s="131">
        <f t="shared" si="9"/>
        <v>0</v>
      </c>
      <c r="W110" s="165">
        <f>W99</f>
        <v>1054</v>
      </c>
      <c r="X110" s="165">
        <f>SUM(S110:V110)</f>
        <v>1078.7761743635933</v>
      </c>
      <c r="Y110" s="129">
        <f>W110/X110</f>
        <v>0.97703307233475967</v>
      </c>
    </row>
    <row r="111" spans="17:25" ht="15.6" x14ac:dyDescent="0.3">
      <c r="Q111" s="70"/>
      <c r="R111" s="131">
        <v>4</v>
      </c>
      <c r="S111" s="131">
        <f t="shared" ref="S111:V111" si="10">S100*S$103</f>
        <v>387.84892759345325</v>
      </c>
      <c r="T111" s="131">
        <f t="shared" si="10"/>
        <v>568.88896417557282</v>
      </c>
      <c r="U111" s="131">
        <f t="shared" si="10"/>
        <v>0</v>
      </c>
      <c r="V111" s="131">
        <f t="shared" si="10"/>
        <v>169.22933022870103</v>
      </c>
      <c r="W111" s="165">
        <f>W100</f>
        <v>1108</v>
      </c>
      <c r="X111" s="165">
        <f>SUM(S111:V111)</f>
        <v>1125.9672219977272</v>
      </c>
      <c r="Y111" s="129">
        <f>W111/X111</f>
        <v>0.98404285520332546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2050.0000000000005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0.99999999999999978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14.80787069257606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2.2437061911461682E-11</v>
      </c>
      <c r="H7" s="132">
        <f>'Trip Length Frequency'!V44</f>
        <v>9.6125417245876884E-12</v>
      </c>
      <c r="I7" s="120">
        <f>SUMPRODUCT(E18:H18,E7:H7)</f>
        <v>4.6287569409256259E-8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2.2437061911461682E-11</v>
      </c>
      <c r="R7" s="132">
        <f t="shared" si="0"/>
        <v>9.6125417245876884E-12</v>
      </c>
      <c r="S7" s="120">
        <f>SUMPRODUCT(O18:R18,O7:R7)</f>
        <v>6.7665481525311744E-8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2.2437061911461682E-11</v>
      </c>
      <c r="AB7" s="132">
        <f t="shared" si="1"/>
        <v>9.6125417245876884E-12</v>
      </c>
      <c r="AC7" s="120">
        <f>SUMPRODUCT(Y18:AB18,Y7:AB7)</f>
        <v>6.7665481525311744E-8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2.2437061911461682E-11</v>
      </c>
      <c r="AL7" s="132">
        <f t="shared" si="2"/>
        <v>9.6125417245876884E-12</v>
      </c>
      <c r="AM7" s="120">
        <f>SUMPRODUCT(AI18:AL18,AI7:AL7)</f>
        <v>7.6650304247814053E-8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2.2437061911461682E-11</v>
      </c>
      <c r="AV7" s="132">
        <f t="shared" si="3"/>
        <v>9.6125417245876884E-12</v>
      </c>
      <c r="AW7" s="120">
        <f>SUMPRODUCT(AS18:AV18,AS7:AV7)</f>
        <v>8.1657060511000585E-8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2.2437061911461682E-11</v>
      </c>
      <c r="BF7" s="132">
        <f t="shared" si="4"/>
        <v>9.6125417245876884E-12</v>
      </c>
      <c r="BG7" s="120">
        <f>SUMPRODUCT(BC18:BF18,BC7:BF7)</f>
        <v>8.7041589884974065E-8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2.2437061911461682E-11</v>
      </c>
      <c r="BP7" s="132">
        <f t="shared" si="5"/>
        <v>9.6125417245876884E-12</v>
      </c>
      <c r="BQ7" s="120">
        <f>SUMPRODUCT(BM18:BP18,BM7:BP7)</f>
        <v>9.845101322531756E-8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2.5250980438486805E-11</v>
      </c>
      <c r="H8" s="132">
        <f>'Trip Length Frequency'!V45</f>
        <v>1.2875201039500568E-11</v>
      </c>
      <c r="I8" s="120">
        <f>SUMPRODUCT(E18:H18,E8:H8)</f>
        <v>5.2868466057664213E-8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2.5250980438486805E-11</v>
      </c>
      <c r="R8" s="132">
        <f t="shared" si="0"/>
        <v>1.2875201039500568E-11</v>
      </c>
      <c r="S8" s="120">
        <f>SUMPRODUCT(O18:R18,O8:R8)</f>
        <v>8.0720188435564291E-8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2.5250980438486805E-11</v>
      </c>
      <c r="AB8" s="132">
        <f t="shared" si="1"/>
        <v>1.2875201039500568E-11</v>
      </c>
      <c r="AC8" s="120">
        <f>SUMPRODUCT(Y18:AB18,Y8:AB8)</f>
        <v>8.0720188435564291E-8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2.5250980438486805E-11</v>
      </c>
      <c r="AL8" s="132">
        <f t="shared" si="2"/>
        <v>1.2875201039500568E-11</v>
      </c>
      <c r="AM8" s="120">
        <f>SUMPRODUCT(AI18:AL18,AI8:AL8)</f>
        <v>9.1467320619478741E-8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2.5250980438486805E-11</v>
      </c>
      <c r="AV8" s="132">
        <f t="shared" si="3"/>
        <v>1.2875201039500568E-11</v>
      </c>
      <c r="AW8" s="120">
        <f>SUMPRODUCT(AS18:AV18,AS8:AV8)</f>
        <v>9.7455915473989002E-8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2.5250980438486805E-11</v>
      </c>
      <c r="BF8" s="132">
        <f t="shared" si="4"/>
        <v>1.2875201039500568E-11</v>
      </c>
      <c r="BG8" s="120">
        <f>SUMPRODUCT(BC18:BF18,BC8:BF8)</f>
        <v>1.0389622711601169E-7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2.5250980438486805E-11</v>
      </c>
      <c r="BP8" s="132">
        <f t="shared" si="5"/>
        <v>1.2875201039500568E-11</v>
      </c>
      <c r="BQ8" s="120">
        <f>SUMPRODUCT(BM18:BP18,BM8:BP8)</f>
        <v>1.1752977791153738E-7</v>
      </c>
      <c r="BS8" s="129"/>
    </row>
    <row r="9" spans="2:71" x14ac:dyDescent="0.3">
      <c r="C9" s="128"/>
      <c r="D9" s="4" t="s">
        <v>13</v>
      </c>
      <c r="E9" s="132">
        <f>'Trip Length Frequency'!S46</f>
        <v>5.5541765178553536E-12</v>
      </c>
      <c r="F9" s="132">
        <f>'Trip Length Frequency'!T46</f>
        <v>1.3936798737924156E-11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4.612019354733046E-8</v>
      </c>
      <c r="K9" s="129"/>
      <c r="M9" s="128"/>
      <c r="N9" s="4" t="s">
        <v>13</v>
      </c>
      <c r="O9" s="132">
        <f t="shared" si="0"/>
        <v>5.5541765178553536E-12</v>
      </c>
      <c r="P9" s="132">
        <f t="shared" si="0"/>
        <v>1.3936798737924156E-11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4.1704761196293343E-8</v>
      </c>
      <c r="U9" s="129"/>
      <c r="W9" s="128"/>
      <c r="X9" s="4" t="s">
        <v>13</v>
      </c>
      <c r="Y9" s="132">
        <f t="shared" si="1"/>
        <v>5.5541765178553536E-12</v>
      </c>
      <c r="Z9" s="132">
        <f t="shared" si="1"/>
        <v>1.3936798737924156E-11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4.1704761196293343E-8</v>
      </c>
      <c r="AE9" s="129"/>
      <c r="AG9" s="128"/>
      <c r="AH9" s="4" t="s">
        <v>13</v>
      </c>
      <c r="AI9" s="132">
        <f t="shared" si="2"/>
        <v>5.5541765178553536E-12</v>
      </c>
      <c r="AJ9" s="132">
        <f t="shared" si="2"/>
        <v>1.3936798737924156E-11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4.7276543584367319E-8</v>
      </c>
      <c r="AO9" s="129"/>
      <c r="AQ9" s="128"/>
      <c r="AR9" s="4" t="s">
        <v>13</v>
      </c>
      <c r="AS9" s="132">
        <f t="shared" si="3"/>
        <v>5.5541765178553536E-12</v>
      </c>
      <c r="AT9" s="132">
        <f t="shared" si="3"/>
        <v>1.3936798737924156E-11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5.0385734466378955E-8</v>
      </c>
      <c r="AY9" s="129"/>
      <c r="BA9" s="128"/>
      <c r="BB9" s="4" t="s">
        <v>13</v>
      </c>
      <c r="BC9" s="132">
        <f t="shared" si="4"/>
        <v>5.5541765178553536E-12</v>
      </c>
      <c r="BD9" s="132">
        <f t="shared" si="4"/>
        <v>1.3936798737924156E-11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5.3732678965046268E-8</v>
      </c>
      <c r="BI9" s="129"/>
      <c r="BK9" s="128"/>
      <c r="BL9" s="4" t="s">
        <v>13</v>
      </c>
      <c r="BM9" s="132">
        <f t="shared" si="5"/>
        <v>5.5541765178553536E-12</v>
      </c>
      <c r="BN9" s="132">
        <f t="shared" si="5"/>
        <v>1.3936798737924156E-11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6.0805761020467283E-8</v>
      </c>
      <c r="BS9" s="129"/>
    </row>
    <row r="10" spans="2:71" x14ac:dyDescent="0.3">
      <c r="C10" s="128"/>
      <c r="D10" s="4" t="s">
        <v>14</v>
      </c>
      <c r="E10" s="132">
        <f>'Trip Length Frequency'!S47</f>
        <v>2.3749604548544993E-12</v>
      </c>
      <c r="F10" s="132">
        <f>'Trip Length Frequency'!T47</f>
        <v>5.9667872604802102E-12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2.3580064082531566E-8</v>
      </c>
      <c r="K10" s="129"/>
      <c r="M10" s="128"/>
      <c r="N10" s="4" t="s">
        <v>14</v>
      </c>
      <c r="O10" s="132">
        <f t="shared" si="0"/>
        <v>2.3749604548544993E-12</v>
      </c>
      <c r="P10" s="132">
        <f t="shared" si="0"/>
        <v>5.9667872604802102E-12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2.3312301129028698E-8</v>
      </c>
      <c r="U10" s="129"/>
      <c r="W10" s="128"/>
      <c r="X10" s="4" t="s">
        <v>14</v>
      </c>
      <c r="Y10" s="132">
        <f t="shared" si="1"/>
        <v>2.3749604548544993E-12</v>
      </c>
      <c r="Z10" s="132">
        <f t="shared" si="1"/>
        <v>5.9667872604802102E-12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2.3312301129028698E-8</v>
      </c>
      <c r="AE10" s="129"/>
      <c r="AG10" s="128"/>
      <c r="AH10" s="4" t="s">
        <v>14</v>
      </c>
      <c r="AI10" s="132">
        <f t="shared" si="2"/>
        <v>2.3749604548544993E-12</v>
      </c>
      <c r="AJ10" s="132">
        <f t="shared" si="2"/>
        <v>5.9667872604802102E-12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2.6432850555684015E-8</v>
      </c>
      <c r="AO10" s="129"/>
      <c r="AQ10" s="128"/>
      <c r="AR10" s="4" t="s">
        <v>14</v>
      </c>
      <c r="AS10" s="132">
        <f t="shared" si="3"/>
        <v>2.3749604548544993E-12</v>
      </c>
      <c r="AT10" s="132">
        <f t="shared" si="3"/>
        <v>5.9667872604802102E-12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2.8174223296216974E-8</v>
      </c>
      <c r="AY10" s="129"/>
      <c r="BA10" s="128"/>
      <c r="BB10" s="4" t="s">
        <v>14</v>
      </c>
      <c r="BC10" s="132">
        <f t="shared" si="4"/>
        <v>2.3749604548544993E-12</v>
      </c>
      <c r="BD10" s="132">
        <f t="shared" si="4"/>
        <v>5.9667872604802102E-12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3.0048766206293794E-8</v>
      </c>
      <c r="BI10" s="129"/>
      <c r="BK10" s="128"/>
      <c r="BL10" s="4" t="s">
        <v>14</v>
      </c>
      <c r="BM10" s="132">
        <f t="shared" si="5"/>
        <v>2.3749604548544993E-12</v>
      </c>
      <c r="BN10" s="132">
        <f t="shared" si="5"/>
        <v>5.9667872604802102E-12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3.4007471510957613E-8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530.93801764274758</v>
      </c>
      <c r="F14" s="139">
        <f t="shared" si="6"/>
        <v>0</v>
      </c>
      <c r="G14" s="139">
        <f t="shared" si="6"/>
        <v>1047.3602371180159</v>
      </c>
      <c r="H14" s="139">
        <f t="shared" si="6"/>
        <v>471.70174523923657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250.97697672466373</v>
      </c>
      <c r="P14" s="139">
        <f t="shared" si="7"/>
        <v>0</v>
      </c>
      <c r="Q14" s="139">
        <f t="shared" si="7"/>
        <v>1390.6027132842269</v>
      </c>
      <c r="R14" s="139">
        <f t="shared" si="7"/>
        <v>545.16686114238939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267.87073520339339</v>
      </c>
      <c r="Z14" s="139">
        <f t="shared" ref="Z14:AB14" si="8">$AC14*(Z$18*Z7*1)/$AC7</f>
        <v>0</v>
      </c>
      <c r="AA14" s="139">
        <f t="shared" si="8"/>
        <v>1484.2069421847227</v>
      </c>
      <c r="AB14" s="139">
        <f t="shared" si="8"/>
        <v>581.86312469189625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285.83677002481824</v>
      </c>
      <c r="AJ14" s="139">
        <f t="shared" ref="AJ14:AL14" si="9">$AM14*(AJ$18*AJ7*1)/$AM7</f>
        <v>0</v>
      </c>
      <c r="AK14" s="139">
        <f t="shared" si="9"/>
        <v>1584.6766639695616</v>
      </c>
      <c r="AL14" s="139">
        <f t="shared" si="9"/>
        <v>621.87060596788717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305.33981755369138</v>
      </c>
      <c r="AT14" s="139">
        <f t="shared" ref="AT14:AV14" si="10">$AW14*(AT$18*AT7*1)/$AW7</f>
        <v>0</v>
      </c>
      <c r="AU14" s="139">
        <f t="shared" si="10"/>
        <v>1692.9043857137949</v>
      </c>
      <c r="AV14" s="139">
        <f t="shared" si="10"/>
        <v>664.69496152841975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326.37081365882324</v>
      </c>
      <c r="BD14" s="139">
        <f t="shared" ref="BD14:BF14" si="11">$BG14*(BD$18*BD7*1)/$BG7</f>
        <v>0</v>
      </c>
      <c r="BE14" s="139">
        <f t="shared" si="11"/>
        <v>1809.3558136246463</v>
      </c>
      <c r="BF14" s="139">
        <f t="shared" si="11"/>
        <v>710.80880779268546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349.05001140257127</v>
      </c>
      <c r="BN14" s="139">
        <f t="shared" ref="BN14:BP14" si="12">$BQ14*(BN$18*BN7*1)/$BQ7</f>
        <v>0</v>
      </c>
      <c r="BO14" s="139">
        <f t="shared" si="12"/>
        <v>1934.6582287178721</v>
      </c>
      <c r="BP14" s="139">
        <f t="shared" si="12"/>
        <v>760.46533929887039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464.84856051708545</v>
      </c>
      <c r="G15" s="139">
        <f t="shared" si="6"/>
        <v>1031.9912322390719</v>
      </c>
      <c r="H15" s="139">
        <f t="shared" si="6"/>
        <v>553.16020724384259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262.73665377084285</v>
      </c>
      <c r="Q15" s="139">
        <f t="shared" si="7"/>
        <v>1311.8988193818693</v>
      </c>
      <c r="R15" s="139">
        <f t="shared" si="7"/>
        <v>612.11107799856791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280.42197945385817</v>
      </c>
      <c r="AA15" s="139">
        <f t="shared" si="13"/>
        <v>1400.2053329609289</v>
      </c>
      <c r="AB15" s="139">
        <f t="shared" si="13"/>
        <v>653.31348966522512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299.8537197764341</v>
      </c>
      <c r="AK15" s="139">
        <f t="shared" si="14"/>
        <v>1494.5169583523971</v>
      </c>
      <c r="AL15" s="139">
        <f t="shared" si="14"/>
        <v>698.01336183343574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320.60738812695138</v>
      </c>
      <c r="AU15" s="139">
        <f t="shared" si="15"/>
        <v>1596.357753276136</v>
      </c>
      <c r="AV15" s="139">
        <f t="shared" si="15"/>
        <v>745.97402339281871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342.9780627790646</v>
      </c>
      <c r="BE15" s="139">
        <f t="shared" si="16"/>
        <v>1705.9381348433583</v>
      </c>
      <c r="BF15" s="139">
        <f t="shared" si="16"/>
        <v>797.61923745373213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367.09228247804248</v>
      </c>
      <c r="BO15" s="139">
        <f t="shared" si="17"/>
        <v>1823.8486189057364</v>
      </c>
      <c r="BP15" s="139">
        <f t="shared" si="17"/>
        <v>853.23267803553472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260.20942843212987</v>
      </c>
      <c r="F16" s="139">
        <f t="shared" si="6"/>
        <v>652.9296327026309</v>
      </c>
      <c r="G16" s="139">
        <f t="shared" si="6"/>
        <v>140.86093886523915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196.84522450967586</v>
      </c>
      <c r="P16" s="139">
        <f t="shared" si="7"/>
        <v>616.83641571283727</v>
      </c>
      <c r="Q16" s="139">
        <f t="shared" si="7"/>
        <v>299.30182444639871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208.05497752792098</v>
      </c>
      <c r="Z16" s="139">
        <f t="shared" si="18"/>
        <v>651.96342420402175</v>
      </c>
      <c r="AA16" s="139">
        <f t="shared" si="18"/>
        <v>316.34617763460307</v>
      </c>
      <c r="AB16" s="139">
        <f t="shared" si="18"/>
        <v>0</v>
      </c>
      <c r="AC16" s="120">
        <v>1176.364579366546</v>
      </c>
      <c r="AD16" s="165">
        <f>SUM(Y16:AB16)</f>
        <v>1176.3645793665457</v>
      </c>
      <c r="AE16" s="129">
        <f>AC16/AD16</f>
        <v>1.0000000000000002</v>
      </c>
      <c r="AG16" s="128"/>
      <c r="AH16" s="4" t="s">
        <v>13</v>
      </c>
      <c r="AI16" s="139">
        <f t="shared" ref="AI16:AL16" si="19">$AM16*(AI$18*AI9*1)/$AM9</f>
        <v>219.77418535291824</v>
      </c>
      <c r="AJ16" s="139">
        <f t="shared" si="19"/>
        <v>690.34065257271141</v>
      </c>
      <c r="AK16" s="139">
        <f t="shared" si="19"/>
        <v>334.36017031035703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232.55985092618474</v>
      </c>
      <c r="AT16" s="139">
        <f t="shared" si="20"/>
        <v>731.27821939480646</v>
      </c>
      <c r="AU16" s="139">
        <f t="shared" si="20"/>
        <v>353.83355895300082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246.31618047646111</v>
      </c>
      <c r="BD16" s="139">
        <f t="shared" si="21"/>
        <v>775.29017886282315</v>
      </c>
      <c r="BE16" s="139">
        <f t="shared" si="21"/>
        <v>374.73210227262535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261.11711394736409</v>
      </c>
      <c r="BN16" s="139">
        <f t="shared" si="22"/>
        <v>822.61004892680751</v>
      </c>
      <c r="BO16" s="139">
        <f t="shared" si="22"/>
        <v>397.16157778151808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228.77313472412564</v>
      </c>
      <c r="F17" s="139">
        <f t="shared" si="6"/>
        <v>574.76351786062219</v>
      </c>
      <c r="G17" s="139">
        <f t="shared" si="6"/>
        <v>0</v>
      </c>
      <c r="H17" s="139">
        <f t="shared" si="6"/>
        <v>304.46334741525214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158.66188307831459</v>
      </c>
      <c r="P17" s="139">
        <f t="shared" si="7"/>
        <v>497.80418899210309</v>
      </c>
      <c r="Q17" s="139">
        <f t="shared" si="7"/>
        <v>0</v>
      </c>
      <c r="R17" s="139">
        <f t="shared" si="7"/>
        <v>516.26716603531293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168.08576487800948</v>
      </c>
      <c r="Z17" s="139">
        <f t="shared" si="23"/>
        <v>527.37176846006503</v>
      </c>
      <c r="AA17" s="139">
        <f t="shared" si="23"/>
        <v>0</v>
      </c>
      <c r="AB17" s="139">
        <f t="shared" si="23"/>
        <v>546.93137255666613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177.92128099455172</v>
      </c>
      <c r="AJ17" s="139">
        <f t="shared" si="24"/>
        <v>559.57137159484023</v>
      </c>
      <c r="AK17" s="139">
        <f t="shared" si="24"/>
        <v>0</v>
      </c>
      <c r="AL17" s="139">
        <f t="shared" si="24"/>
        <v>579.85067392299288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188.68074824349827</v>
      </c>
      <c r="AT17" s="139">
        <f t="shared" si="25"/>
        <v>594.04084703169258</v>
      </c>
      <c r="AU17" s="139">
        <f t="shared" si="25"/>
        <v>0</v>
      </c>
      <c r="AV17" s="139">
        <f t="shared" si="25"/>
        <v>615.28010234862859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200.27135900677698</v>
      </c>
      <c r="BD17" s="139">
        <f t="shared" si="26"/>
        <v>631.14770388460863</v>
      </c>
      <c r="BE17" s="139">
        <f t="shared" si="26"/>
        <v>0</v>
      </c>
      <c r="BF17" s="139">
        <f t="shared" si="26"/>
        <v>653.38124938779663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212.757313602285</v>
      </c>
      <c r="BN17" s="139">
        <f t="shared" si="27"/>
        <v>671.09498330069744</v>
      </c>
      <c r="BO17" s="139">
        <f t="shared" si="27"/>
        <v>0</v>
      </c>
      <c r="BP17" s="139">
        <f t="shared" si="27"/>
        <v>694.35665396868978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1019.9205807990031</v>
      </c>
      <c r="F19" s="165">
        <f>SUM(F14:F17)</f>
        <v>1692.5417110803385</v>
      </c>
      <c r="G19" s="165">
        <f>SUM(G14:G17)</f>
        <v>2220.2124082223268</v>
      </c>
      <c r="H19" s="165">
        <f>SUM(H14:H17)</f>
        <v>1329.3252998983314</v>
      </c>
      <c r="K19" s="129"/>
      <c r="M19" s="128"/>
      <c r="N19" s="120" t="s">
        <v>195</v>
      </c>
      <c r="O19" s="165">
        <f>SUM(O14:O17)</f>
        <v>606.4840843126542</v>
      </c>
      <c r="P19" s="165">
        <f>SUM(P14:P17)</f>
        <v>1377.3772584757833</v>
      </c>
      <c r="Q19" s="165">
        <f>SUM(Q14:Q17)</f>
        <v>3001.8033571124947</v>
      </c>
      <c r="R19" s="165">
        <f>SUM(R14:R17)</f>
        <v>1673.5451051762702</v>
      </c>
      <c r="U19" s="129"/>
      <c r="W19" s="128"/>
      <c r="X19" s="120" t="s">
        <v>195</v>
      </c>
      <c r="Y19" s="165">
        <f>SUM(Y14:Y17)</f>
        <v>644.01147760932383</v>
      </c>
      <c r="Z19" s="165">
        <f>SUM(Z14:Z17)</f>
        <v>1459.7571721179449</v>
      </c>
      <c r="AA19" s="165">
        <f>SUM(AA14:AA17)</f>
        <v>3200.7584527802546</v>
      </c>
      <c r="AB19" s="165">
        <f>SUM(AB14:AB17)</f>
        <v>1782.1079869137875</v>
      </c>
      <c r="AE19" s="129"/>
      <c r="AG19" s="128"/>
      <c r="AH19" s="120" t="s">
        <v>195</v>
      </c>
      <c r="AI19" s="165">
        <f>SUM(AI14:AI17)</f>
        <v>683.53223637228814</v>
      </c>
      <c r="AJ19" s="165">
        <f>SUM(AJ14:AJ17)</f>
        <v>1549.7657439439859</v>
      </c>
      <c r="AK19" s="165">
        <f>SUM(AK14:AK17)</f>
        <v>3413.5537926323159</v>
      </c>
      <c r="AL19" s="165">
        <f>SUM(AL14:AL17)</f>
        <v>1899.7346417243157</v>
      </c>
      <c r="AO19" s="129"/>
      <c r="AQ19" s="128"/>
      <c r="AR19" s="120" t="s">
        <v>195</v>
      </c>
      <c r="AS19" s="165">
        <f>SUM(AS14:AS17)</f>
        <v>726.58041672337436</v>
      </c>
      <c r="AT19" s="165">
        <f>SUM(AT14:AT17)</f>
        <v>1645.9264545534502</v>
      </c>
      <c r="AU19" s="165">
        <f>SUM(AU14:AU17)</f>
        <v>3643.0956979429316</v>
      </c>
      <c r="AV19" s="165">
        <f>SUM(AV14:AV17)</f>
        <v>2025.9490872698671</v>
      </c>
      <c r="AY19" s="129"/>
      <c r="BA19" s="128"/>
      <c r="BB19" s="120" t="s">
        <v>195</v>
      </c>
      <c r="BC19" s="165">
        <f>SUM(BC14:BC17)</f>
        <v>772.95835314206124</v>
      </c>
      <c r="BD19" s="165">
        <f>SUM(BD14:BD17)</f>
        <v>1749.4159455264962</v>
      </c>
      <c r="BE19" s="165">
        <f>SUM(BE14:BE17)</f>
        <v>3890.0260507406301</v>
      </c>
      <c r="BF19" s="165">
        <f>SUM(BF14:BF17)</f>
        <v>2161.8092946342144</v>
      </c>
      <c r="BI19" s="129"/>
      <c r="BK19" s="128"/>
      <c r="BL19" s="120" t="s">
        <v>195</v>
      </c>
      <c r="BM19" s="165">
        <f>SUM(BM14:BM17)</f>
        <v>822.92443895222027</v>
      </c>
      <c r="BN19" s="165">
        <f>SUM(BN14:BN17)</f>
        <v>1860.7973147055473</v>
      </c>
      <c r="BO19" s="165">
        <f>SUM(BO14:BO17)</f>
        <v>4155.6684254051261</v>
      </c>
      <c r="BP19" s="165">
        <f>SUM(BP14:BP17)</f>
        <v>2308.0546713030949</v>
      </c>
      <c r="BS19" s="129"/>
    </row>
    <row r="20" spans="3:71" x14ac:dyDescent="0.3">
      <c r="C20" s="128"/>
      <c r="D20" s="120" t="s">
        <v>194</v>
      </c>
      <c r="E20" s="120">
        <f>E18/E19</f>
        <v>2.0099604210300721</v>
      </c>
      <c r="F20" s="120">
        <f>F18/F19</f>
        <v>1.2111961475333439</v>
      </c>
      <c r="G20" s="120">
        <f>G18/G19</f>
        <v>0.47472935296488755</v>
      </c>
      <c r="H20" s="120">
        <f>H18/H19</f>
        <v>0.83350553855007603</v>
      </c>
      <c r="K20" s="129"/>
      <c r="M20" s="128"/>
      <c r="N20" s="120" t="s">
        <v>194</v>
      </c>
      <c r="O20" s="120">
        <f>O18/O19</f>
        <v>2.1896904458210646</v>
      </c>
      <c r="P20" s="120">
        <f>P18/P19</f>
        <v>1.2040679456690777</v>
      </c>
      <c r="Q20" s="120">
        <f>Q18/Q19</f>
        <v>0.63888629736847369</v>
      </c>
      <c r="R20" s="120">
        <f>R18/R19</f>
        <v>1.0486305725547242</v>
      </c>
      <c r="U20" s="129"/>
      <c r="W20" s="128"/>
      <c r="X20" s="120" t="s">
        <v>194</v>
      </c>
      <c r="Y20" s="120">
        <f>Y18/Y19</f>
        <v>2.0620943121879685</v>
      </c>
      <c r="Z20" s="120">
        <f>Z18/Z19</f>
        <v>1.1361175938721424</v>
      </c>
      <c r="AA20" s="120">
        <f>AA18/AA19</f>
        <v>0.59917393347442383</v>
      </c>
      <c r="AB20" s="120">
        <f>AB18/AB19</f>
        <v>0.98474984384997677</v>
      </c>
      <c r="AE20" s="129"/>
      <c r="AG20" s="128"/>
      <c r="AH20" s="120" t="s">
        <v>194</v>
      </c>
      <c r="AI20" s="120">
        <f>AI18/AI19</f>
        <v>2.1991635952818269</v>
      </c>
      <c r="AJ20" s="120">
        <f>AJ18/AJ19</f>
        <v>1.2142102685626415</v>
      </c>
      <c r="AK20" s="120">
        <f>AK18/AK19</f>
        <v>0.6363072134178368</v>
      </c>
      <c r="AL20" s="120">
        <f>AL18/AL19</f>
        <v>1.0472919631714295</v>
      </c>
      <c r="AO20" s="129"/>
      <c r="AQ20" s="128"/>
      <c r="AR20" s="120" t="s">
        <v>194</v>
      </c>
      <c r="AS20" s="120">
        <f>AS18/AS19</f>
        <v>2.2035949702965927</v>
      </c>
      <c r="AT20" s="120">
        <f>AT18/AT19</f>
        <v>1.2190164964495336</v>
      </c>
      <c r="AU20" s="120">
        <f>AU18/AU19</f>
        <v>0.63507989063341974</v>
      </c>
      <c r="AV20" s="120">
        <f>AV18/AV19</f>
        <v>1.0466178052279538</v>
      </c>
      <c r="AY20" s="129"/>
      <c r="BA20" s="128"/>
      <c r="BB20" s="120" t="s">
        <v>194</v>
      </c>
      <c r="BC20" s="120">
        <f>BC18/BC19</f>
        <v>2.2078266022328559</v>
      </c>
      <c r="BD20" s="120">
        <f>BD18/BD19</f>
        <v>1.2236464837686567</v>
      </c>
      <c r="BE20" s="120">
        <f>BE18/BE19</f>
        <v>0.6338926334733247</v>
      </c>
      <c r="BF20" s="120">
        <f>BF18/BF19</f>
        <v>1.0459415209262117</v>
      </c>
      <c r="BI20" s="129"/>
      <c r="BK20" s="128"/>
      <c r="BL20" s="120" t="s">
        <v>194</v>
      </c>
      <c r="BM20" s="120">
        <f>BM18/BM19</f>
        <v>2.345729859059396</v>
      </c>
      <c r="BN20" s="120">
        <f>BN18/BN19</f>
        <v>1.3024294525005762</v>
      </c>
      <c r="BO20" s="120">
        <f>BO18/BO19</f>
        <v>0.67103961214350993</v>
      </c>
      <c r="BP20" s="120">
        <f>BP18/BP19</f>
        <v>1.1085259711160456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1067.1644014820888</v>
      </c>
      <c r="F25" s="139">
        <f t="shared" si="28"/>
        <v>0</v>
      </c>
      <c r="G25" s="139">
        <f t="shared" si="28"/>
        <v>497.21264768818691</v>
      </c>
      <c r="H25" s="139">
        <f t="shared" si="28"/>
        <v>393.16601720064062</v>
      </c>
      <c r="I25" s="120">
        <f>I14</f>
        <v>2050</v>
      </c>
      <c r="J25" s="165">
        <f>SUM(E25:H25)</f>
        <v>1957.5430663709164</v>
      </c>
      <c r="K25" s="129">
        <f>I25/J25</f>
        <v>1.0472311108845689</v>
      </c>
      <c r="M25" s="128"/>
      <c r="N25" s="4" t="s">
        <v>11</v>
      </c>
      <c r="O25" s="139">
        <f t="shared" ref="O25:R28" si="29">O14*O$20</f>
        <v>549.5618880550519</v>
      </c>
      <c r="P25" s="139">
        <f t="shared" si="29"/>
        <v>0</v>
      </c>
      <c r="Q25" s="139">
        <f t="shared" si="29"/>
        <v>888.43701860071292</v>
      </c>
      <c r="R25" s="139">
        <f t="shared" si="29"/>
        <v>571.67863773760564</v>
      </c>
      <c r="S25" s="120">
        <f>S14</f>
        <v>2186.7465511512801</v>
      </c>
      <c r="T25" s="165">
        <f>SUM(O25:R25)</f>
        <v>2009.6775443933705</v>
      </c>
      <c r="U25" s="129">
        <f>S25/T25</f>
        <v>1.0881081680252136</v>
      </c>
      <c r="W25" s="128"/>
      <c r="X25" s="4" t="s">
        <v>11</v>
      </c>
      <c r="Y25" s="139">
        <f>Y14*Y$20</f>
        <v>552.37471946452695</v>
      </c>
      <c r="Z25" s="139">
        <f t="shared" ref="Z25:AB25" si="30">Z14*Z$20</f>
        <v>0</v>
      </c>
      <c r="AA25" s="139">
        <f t="shared" si="30"/>
        <v>889.29811163886711</v>
      </c>
      <c r="AB25" s="139">
        <f t="shared" si="30"/>
        <v>572.98962118240433</v>
      </c>
      <c r="AC25" s="120">
        <f>AC14</f>
        <v>2333.9408020800124</v>
      </c>
      <c r="AD25" s="165">
        <f>SUM(Y25:AB25)</f>
        <v>2014.6624522857983</v>
      </c>
      <c r="AE25" s="129">
        <f>AC25/AD25</f>
        <v>1.1584773416668221</v>
      </c>
      <c r="AG25" s="128"/>
      <c r="AH25" s="4" t="s">
        <v>11</v>
      </c>
      <c r="AI25" s="139">
        <f t="shared" ref="AI25:AL28" si="31">AI14*AI$20</f>
        <v>628.60181883152404</v>
      </c>
      <c r="AJ25" s="139">
        <f t="shared" si="31"/>
        <v>0</v>
      </c>
      <c r="AK25" s="139">
        <f t="shared" si="31"/>
        <v>1008.3411922187455</v>
      </c>
      <c r="AL25" s="139">
        <f t="shared" si="31"/>
        <v>651.28008776271497</v>
      </c>
      <c r="AM25" s="120">
        <f>AM14</f>
        <v>2492.3840399622668</v>
      </c>
      <c r="AN25" s="165">
        <f>SUM(AI25:AL25)</f>
        <v>2288.2230988129845</v>
      </c>
      <c r="AO25" s="129">
        <f>AM25/AN25</f>
        <v>1.0892224806467476</v>
      </c>
      <c r="AQ25" s="128"/>
      <c r="AR25" s="4" t="s">
        <v>11</v>
      </c>
      <c r="AS25" s="139">
        <f t="shared" ref="AS25:AV28" si="32">AS14*AS$20</f>
        <v>672.84528619259356</v>
      </c>
      <c r="AT25" s="139">
        <f t="shared" si="32"/>
        <v>0</v>
      </c>
      <c r="AU25" s="139">
        <f t="shared" si="32"/>
        <v>1075.1295321319535</v>
      </c>
      <c r="AV25" s="139">
        <f t="shared" si="32"/>
        <v>695.68158178095382</v>
      </c>
      <c r="AW25" s="120">
        <f>AW14</f>
        <v>2662.939164795906</v>
      </c>
      <c r="AX25" s="165">
        <f>SUM(AS25:AV25)</f>
        <v>2443.6564001055008</v>
      </c>
      <c r="AY25" s="129">
        <f>AW25/AX25</f>
        <v>1.089735514649661</v>
      </c>
      <c r="BA25" s="128"/>
      <c r="BB25" s="4" t="s">
        <v>11</v>
      </c>
      <c r="BC25" s="139">
        <f t="shared" ref="BC25:BF28" si="33">BC14*BC$20</f>
        <v>720.5701645883322</v>
      </c>
      <c r="BD25" s="139">
        <f t="shared" si="33"/>
        <v>0</v>
      </c>
      <c r="BE25" s="139">
        <f t="shared" si="33"/>
        <v>1146.9373215887972</v>
      </c>
      <c r="BF25" s="139">
        <f t="shared" si="33"/>
        <v>743.46444551042873</v>
      </c>
      <c r="BG25" s="120">
        <f>BG14</f>
        <v>2846.535435076155</v>
      </c>
      <c r="BH25" s="165">
        <f>SUM(BC25:BF25)</f>
        <v>2610.971931687558</v>
      </c>
      <c r="BI25" s="129">
        <f>BG25/BH25</f>
        <v>1.0902206188162062</v>
      </c>
      <c r="BK25" s="128"/>
      <c r="BL25" s="4" t="s">
        <v>11</v>
      </c>
      <c r="BM25" s="139">
        <f t="shared" ref="BM25:BP28" si="34">BM14*BM$20</f>
        <v>818.77703405203408</v>
      </c>
      <c r="BN25" s="139">
        <f t="shared" si="34"/>
        <v>0</v>
      </c>
      <c r="BO25" s="139">
        <f t="shared" si="34"/>
        <v>1298.232307429091</v>
      </c>
      <c r="BP25" s="139">
        <f t="shared" si="34"/>
        <v>842.99557874637344</v>
      </c>
      <c r="BQ25" s="120">
        <f>BQ14</f>
        <v>3044.1735794193137</v>
      </c>
      <c r="BR25" s="165">
        <f>SUM(BM25:BP25)</f>
        <v>2960.0049202274986</v>
      </c>
      <c r="BS25" s="129">
        <f>BQ25/BR25</f>
        <v>1.02843531056879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563.02278568471434</v>
      </c>
      <c r="G26" s="139">
        <f t="shared" si="28"/>
        <v>489.91652994629163</v>
      </c>
      <c r="H26" s="139">
        <f t="shared" si="28"/>
        <v>461.06209644325071</v>
      </c>
      <c r="I26" s="120">
        <f>I15</f>
        <v>2050</v>
      </c>
      <c r="J26" s="165">
        <f>SUM(E26:H26)</f>
        <v>1514.0014120742567</v>
      </c>
      <c r="K26" s="129">
        <f>I26/J26</f>
        <v>1.354027799215457</v>
      </c>
      <c r="M26" s="128"/>
      <c r="N26" s="4" t="s">
        <v>12</v>
      </c>
      <c r="O26" s="139">
        <f t="shared" si="29"/>
        <v>0</v>
      </c>
      <c r="P26" s="139">
        <f t="shared" si="29"/>
        <v>316.35278295782649</v>
      </c>
      <c r="Q26" s="139">
        <f t="shared" si="29"/>
        <v>838.15417923695452</v>
      </c>
      <c r="R26" s="139">
        <f t="shared" si="29"/>
        <v>641.87839018872774</v>
      </c>
      <c r="S26" s="120">
        <f>S15</f>
        <v>2186.7465511512801</v>
      </c>
      <c r="T26" s="165">
        <f>SUM(O26:R26)</f>
        <v>1796.3853523835087</v>
      </c>
      <c r="U26" s="129">
        <f>S26/T26</f>
        <v>1.2173037083885292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318.59234456598068</v>
      </c>
      <c r="AA26" s="139">
        <f t="shared" si="35"/>
        <v>838.96653702206504</v>
      </c>
      <c r="AB26" s="139">
        <f t="shared" si="35"/>
        <v>643.35035693291388</v>
      </c>
      <c r="AC26" s="120">
        <f>AC15</f>
        <v>2333.9408020800124</v>
      </c>
      <c r="AD26" s="165">
        <f>SUM(Y26:AB26)</f>
        <v>1800.9092385209597</v>
      </c>
      <c r="AE26" s="129">
        <f>AC26/AD26</f>
        <v>1.2959791377364569</v>
      </c>
      <c r="AG26" s="128"/>
      <c r="AH26" s="4" t="s">
        <v>12</v>
      </c>
      <c r="AI26" s="139">
        <f t="shared" si="31"/>
        <v>0</v>
      </c>
      <c r="AJ26" s="139">
        <f t="shared" si="31"/>
        <v>364.08546561925107</v>
      </c>
      <c r="AK26" s="139">
        <f t="shared" si="31"/>
        <v>950.971921174915</v>
      </c>
      <c r="AL26" s="139">
        <f t="shared" si="31"/>
        <v>731.02378403442822</v>
      </c>
      <c r="AM26" s="120">
        <f>AM15</f>
        <v>2492.3840399622668</v>
      </c>
      <c r="AN26" s="165">
        <f>SUM(AI26:AL26)</f>
        <v>2046.0811708285944</v>
      </c>
      <c r="AO26" s="129">
        <f>AM26/AN26</f>
        <v>1.2181256909533724</v>
      </c>
      <c r="AQ26" s="128"/>
      <c r="AR26" s="4" t="s">
        <v>12</v>
      </c>
      <c r="AS26" s="139">
        <f t="shared" si="32"/>
        <v>0</v>
      </c>
      <c r="AT26" s="139">
        <f t="shared" si="32"/>
        <v>390.82569501035204</v>
      </c>
      <c r="AU26" s="139">
        <f t="shared" si="32"/>
        <v>1013.8147073624201</v>
      </c>
      <c r="AV26" s="139">
        <f t="shared" si="32"/>
        <v>780.74969512045811</v>
      </c>
      <c r="AW26" s="120">
        <f>AW15</f>
        <v>2662.939164795906</v>
      </c>
      <c r="AX26" s="165">
        <f>SUM(AS26:AV26)</f>
        <v>2185.3900974932303</v>
      </c>
      <c r="AY26" s="129">
        <f>AW26/AX26</f>
        <v>1.2185189124131441</v>
      </c>
      <c r="BA26" s="128"/>
      <c r="BB26" s="4" t="s">
        <v>12</v>
      </c>
      <c r="BC26" s="139">
        <f t="shared" si="33"/>
        <v>0</v>
      </c>
      <c r="BD26" s="139">
        <f t="shared" si="33"/>
        <v>419.68390052938798</v>
      </c>
      <c r="BE26" s="139">
        <f t="shared" si="33"/>
        <v>1081.381616838428</v>
      </c>
      <c r="BF26" s="139">
        <f t="shared" si="33"/>
        <v>834.26307834236184</v>
      </c>
      <c r="BG26" s="120">
        <f>BG15</f>
        <v>2846.535435076155</v>
      </c>
      <c r="BH26" s="165">
        <f>SUM(BC26:BF26)</f>
        <v>2335.328595710178</v>
      </c>
      <c r="BI26" s="129">
        <f>BG26/BH26</f>
        <v>1.2189014600793333</v>
      </c>
      <c r="BK26" s="128"/>
      <c r="BL26" s="4" t="s">
        <v>12</v>
      </c>
      <c r="BM26" s="139">
        <f t="shared" si="34"/>
        <v>0</v>
      </c>
      <c r="BN26" s="139">
        <f t="shared" si="34"/>
        <v>478.11180048506372</v>
      </c>
      <c r="BO26" s="139">
        <f t="shared" si="34"/>
        <v>1223.8746698389816</v>
      </c>
      <c r="BP26" s="139">
        <f t="shared" si="34"/>
        <v>945.83058300728533</v>
      </c>
      <c r="BQ26" s="120">
        <f>BQ15</f>
        <v>3044.1735794193137</v>
      </c>
      <c r="BR26" s="165">
        <f>SUM(BM26:BP26)</f>
        <v>2647.8170533313305</v>
      </c>
      <c r="BS26" s="129">
        <f>BQ26/BR26</f>
        <v>1.1496918095565969</v>
      </c>
    </row>
    <row r="27" spans="3:71" x14ac:dyDescent="0.3">
      <c r="C27" s="128"/>
      <c r="D27" s="4" t="s">
        <v>13</v>
      </c>
      <c r="E27" s="139">
        <f t="shared" si="28"/>
        <v>523.01065232743815</v>
      </c>
      <c r="F27" s="139">
        <f t="shared" si="28"/>
        <v>790.82585573978781</v>
      </c>
      <c r="G27" s="139">
        <f t="shared" si="28"/>
        <v>66.870822365521562</v>
      </c>
      <c r="H27" s="139">
        <f t="shared" si="28"/>
        <v>0</v>
      </c>
      <c r="I27" s="120">
        <f>I16</f>
        <v>1054</v>
      </c>
      <c r="J27" s="165">
        <f>SUM(E27:H27)</f>
        <v>1380.7073304327475</v>
      </c>
      <c r="K27" s="129">
        <f>I27/J27</f>
        <v>0.76337684081799617</v>
      </c>
      <c r="M27" s="128"/>
      <c r="N27" s="4" t="s">
        <v>13</v>
      </c>
      <c r="O27" s="139">
        <f t="shared" si="29"/>
        <v>431.03010741433968</v>
      </c>
      <c r="P27" s="139">
        <f t="shared" si="29"/>
        <v>742.71295588123314</v>
      </c>
      <c r="Q27" s="139">
        <f t="shared" si="29"/>
        <v>191.2198344161886</v>
      </c>
      <c r="R27" s="139">
        <f t="shared" si="29"/>
        <v>0</v>
      </c>
      <c r="S27" s="120">
        <f>S16</f>
        <v>1112.9834646689119</v>
      </c>
      <c r="T27" s="165">
        <f>SUM(O27:R27)</f>
        <v>1364.9628977117616</v>
      </c>
      <c r="U27" s="129">
        <f>S27/T27</f>
        <v>0.81539466496468826</v>
      </c>
      <c r="W27" s="128"/>
      <c r="X27" s="4" t="s">
        <v>13</v>
      </c>
      <c r="Y27" s="139">
        <f t="shared" ref="Y27:AB27" si="36">Y16*Y$20</f>
        <v>429.02898578272146</v>
      </c>
      <c r="Z27" s="139">
        <f t="shared" si="36"/>
        <v>740.70711679931605</v>
      </c>
      <c r="AA27" s="139">
        <f t="shared" si="36"/>
        <v>189.54638359292392</v>
      </c>
      <c r="AB27" s="139">
        <f t="shared" si="36"/>
        <v>0</v>
      </c>
      <c r="AC27" s="120">
        <f>AC16</f>
        <v>1176.364579366546</v>
      </c>
      <c r="AD27" s="165">
        <f>SUM(Y27:AB27)</f>
        <v>1359.2824861749614</v>
      </c>
      <c r="AE27" s="129">
        <f>AC27/AD27</f>
        <v>0.86543054245983209</v>
      </c>
      <c r="AG27" s="128"/>
      <c r="AH27" s="4" t="s">
        <v>13</v>
      </c>
      <c r="AI27" s="139">
        <f t="shared" si="31"/>
        <v>483.31938761085831</v>
      </c>
      <c r="AJ27" s="139">
        <f t="shared" si="31"/>
        <v>838.21870916002104</v>
      </c>
      <c r="AK27" s="139">
        <f t="shared" si="31"/>
        <v>212.75578824809662</v>
      </c>
      <c r="AL27" s="139">
        <f t="shared" si="31"/>
        <v>0</v>
      </c>
      <c r="AM27" s="120">
        <f>AM16</f>
        <v>1244.4750082359867</v>
      </c>
      <c r="AN27" s="165">
        <f>SUM(AI27:AL27)</f>
        <v>1534.293885018976</v>
      </c>
      <c r="AO27" s="129">
        <f>AM27/AN27</f>
        <v>0.81110602107404939</v>
      </c>
      <c r="AQ27" s="128"/>
      <c r="AR27" s="4" t="s">
        <v>13</v>
      </c>
      <c r="AS27" s="139">
        <f t="shared" si="32"/>
        <v>512.46771779386609</v>
      </c>
      <c r="AT27" s="139">
        <f t="shared" si="32"/>
        <v>891.44021293651031</v>
      </c>
      <c r="AU27" s="139">
        <f t="shared" si="32"/>
        <v>224.71257792230543</v>
      </c>
      <c r="AV27" s="139">
        <f t="shared" si="32"/>
        <v>0</v>
      </c>
      <c r="AW27" s="120">
        <f>AW16</f>
        <v>1317.6716292739918</v>
      </c>
      <c r="AX27" s="165">
        <f>SUM(AS27:AV27)</f>
        <v>1628.6205086526818</v>
      </c>
      <c r="AY27" s="129">
        <f>AW27/AX27</f>
        <v>0.80907223154402585</v>
      </c>
      <c r="BA27" s="128"/>
      <c r="BB27" s="4" t="s">
        <v>13</v>
      </c>
      <c r="BC27" s="139">
        <f t="shared" si="33"/>
        <v>543.82341581631999</v>
      </c>
      <c r="BD27" s="139">
        <f t="shared" si="33"/>
        <v>948.68110126586646</v>
      </c>
      <c r="BE27" s="139">
        <f t="shared" si="33"/>
        <v>237.53991915658972</v>
      </c>
      <c r="BF27" s="139">
        <f t="shared" si="33"/>
        <v>0</v>
      </c>
      <c r="BG27" s="120">
        <f>BG16</f>
        <v>1396.3384616119097</v>
      </c>
      <c r="BH27" s="165">
        <f>SUM(BC27:BF27)</f>
        <v>1730.0444362387761</v>
      </c>
      <c r="BI27" s="129">
        <f>BG27/BH27</f>
        <v>0.80711132752615078</v>
      </c>
      <c r="BK27" s="128"/>
      <c r="BL27" s="4" t="s">
        <v>13</v>
      </c>
      <c r="BM27" s="139">
        <f t="shared" si="34"/>
        <v>612.51021089774656</v>
      </c>
      <c r="BN27" s="139">
        <f t="shared" si="34"/>
        <v>1071.3915556452141</v>
      </c>
      <c r="BO27" s="139">
        <f t="shared" si="34"/>
        <v>266.51115111281433</v>
      </c>
      <c r="BP27" s="139">
        <f t="shared" si="34"/>
        <v>0</v>
      </c>
      <c r="BQ27" s="120">
        <f>BQ16</f>
        <v>1480.8887406556896</v>
      </c>
      <c r="BR27" s="165">
        <f>SUM(BM27:BP27)</f>
        <v>1950.4129176557749</v>
      </c>
      <c r="BS27" s="129">
        <f>BQ27/BR27</f>
        <v>0.75926934612163455</v>
      </c>
    </row>
    <row r="28" spans="3:71" x14ac:dyDescent="0.3">
      <c r="C28" s="128"/>
      <c r="D28" s="4" t="s">
        <v>14</v>
      </c>
      <c r="E28" s="139">
        <f t="shared" si="28"/>
        <v>459.82494619047299</v>
      </c>
      <c r="F28" s="139">
        <f t="shared" si="28"/>
        <v>696.15135857549785</v>
      </c>
      <c r="G28" s="139">
        <f t="shared" si="28"/>
        <v>0</v>
      </c>
      <c r="H28" s="139">
        <f t="shared" si="28"/>
        <v>253.77188635610864</v>
      </c>
      <c r="I28" s="120">
        <f>I17</f>
        <v>1108</v>
      </c>
      <c r="J28" s="165">
        <f>SUM(E28:H28)</f>
        <v>1409.7481911220793</v>
      </c>
      <c r="K28" s="129">
        <f>I28/J28</f>
        <v>0.78595596502811971</v>
      </c>
      <c r="M28" s="128"/>
      <c r="N28" s="4" t="s">
        <v>14</v>
      </c>
      <c r="O28" s="139">
        <f t="shared" si="29"/>
        <v>347.42040949256432</v>
      </c>
      <c r="P28" s="139">
        <f t="shared" si="29"/>
        <v>599.39006718518283</v>
      </c>
      <c r="Q28" s="139">
        <f t="shared" si="29"/>
        <v>0</v>
      </c>
      <c r="R28" s="139">
        <f t="shared" si="29"/>
        <v>541.37353391081513</v>
      </c>
      <c r="S28" s="120">
        <f>S17</f>
        <v>1172.7332381057306</v>
      </c>
      <c r="T28" s="165">
        <f>SUM(O28:R28)</f>
        <v>1488.1840105885622</v>
      </c>
      <c r="U28" s="129">
        <f>S28/T28</f>
        <v>0.78802972600271803</v>
      </c>
      <c r="W28" s="128"/>
      <c r="X28" s="4" t="s">
        <v>14</v>
      </c>
      <c r="Y28" s="139">
        <f t="shared" ref="Y28:AB28" si="37">Y17*Y$20</f>
        <v>346.60869971470754</v>
      </c>
      <c r="Z28" s="139">
        <f t="shared" si="37"/>
        <v>599.15634465894573</v>
      </c>
      <c r="AA28" s="139">
        <f t="shared" si="37"/>
        <v>0</v>
      </c>
      <c r="AB28" s="139">
        <f t="shared" si="37"/>
        <v>538.5905837218304</v>
      </c>
      <c r="AC28" s="120">
        <f>AC17</f>
        <v>1242.3889058947407</v>
      </c>
      <c r="AD28" s="165">
        <f>SUM(Y28:AB28)</f>
        <v>1484.3556280954836</v>
      </c>
      <c r="AE28" s="129">
        <f>AC28/AD28</f>
        <v>0.83698871239421202</v>
      </c>
      <c r="AG28" s="128"/>
      <c r="AH28" s="4" t="s">
        <v>14</v>
      </c>
      <c r="AI28" s="139">
        <f t="shared" si="31"/>
        <v>391.27800398912655</v>
      </c>
      <c r="AJ28" s="139">
        <f t="shared" si="31"/>
        <v>679.43730538413661</v>
      </c>
      <c r="AK28" s="139">
        <f t="shared" si="31"/>
        <v>0</v>
      </c>
      <c r="AL28" s="139">
        <f t="shared" si="31"/>
        <v>607.27295063908764</v>
      </c>
      <c r="AM28" s="120">
        <f>AM17</f>
        <v>1317.3433265123847</v>
      </c>
      <c r="AN28" s="165">
        <f>SUM(AI28:AL28)</f>
        <v>1677.9882600123508</v>
      </c>
      <c r="AO28" s="129">
        <f>AM28/AN28</f>
        <v>0.78507302935640821</v>
      </c>
      <c r="AQ28" s="128"/>
      <c r="AR28" s="4" t="s">
        <v>14</v>
      </c>
      <c r="AS28" s="139">
        <f t="shared" si="32"/>
        <v>415.77594782117046</v>
      </c>
      <c r="AT28" s="139">
        <f t="shared" si="32"/>
        <v>724.14559209648723</v>
      </c>
      <c r="AU28" s="139">
        <f t="shared" si="32"/>
        <v>0</v>
      </c>
      <c r="AV28" s="139">
        <f t="shared" si="32"/>
        <v>643.96311032055246</v>
      </c>
      <c r="AW28" s="120">
        <f>AW17</f>
        <v>1398.0016976238194</v>
      </c>
      <c r="AX28" s="165">
        <f>SUM(AS28:AV28)</f>
        <v>1783.8846502382103</v>
      </c>
      <c r="AY28" s="129">
        <f>AW28/AX28</f>
        <v>0.78368390996421089</v>
      </c>
      <c r="BA28" s="128"/>
      <c r="BB28" s="4" t="s">
        <v>14</v>
      </c>
      <c r="BC28" s="139">
        <f t="shared" si="33"/>
        <v>442.16443408048889</v>
      </c>
      <c r="BD28" s="139">
        <f t="shared" si="33"/>
        <v>772.30166859706276</v>
      </c>
      <c r="BE28" s="139">
        <f t="shared" si="33"/>
        <v>0</v>
      </c>
      <c r="BF28" s="139">
        <f t="shared" si="33"/>
        <v>683.39857772934045</v>
      </c>
      <c r="BG28" s="120">
        <f>BG17</f>
        <v>1484.8003122791824</v>
      </c>
      <c r="BH28" s="165">
        <f>SUM(BC28:BF28)</f>
        <v>1897.8646804068921</v>
      </c>
      <c r="BI28" s="129">
        <f>BG28/BH28</f>
        <v>0.7823530979884451</v>
      </c>
      <c r="BK28" s="128"/>
      <c r="BL28" s="4" t="s">
        <v>14</v>
      </c>
      <c r="BM28" s="139">
        <f t="shared" si="34"/>
        <v>499.07118325014369</v>
      </c>
      <c r="BN28" s="139">
        <f t="shared" si="34"/>
        <v>874.05387167621063</v>
      </c>
      <c r="BO28" s="139">
        <f t="shared" si="34"/>
        <v>0</v>
      </c>
      <c r="BP28" s="139">
        <f t="shared" si="34"/>
        <v>769.71238414152981</v>
      </c>
      <c r="BQ28" s="120">
        <f>BQ17</f>
        <v>1578.2089508716722</v>
      </c>
      <c r="BR28" s="165">
        <f>SUM(BM28:BP28)</f>
        <v>2142.8374390678841</v>
      </c>
      <c r="BS28" s="129">
        <f>BQ28/BR28</f>
        <v>0.73650428263852785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1917.8110322538562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1328.0124049619558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1503.1992104315088</v>
      </c>
      <c r="AJ30" s="165">
        <f>SUM(AJ25:AJ28)</f>
        <v>1881.7414801634088</v>
      </c>
      <c r="AK30" s="165">
        <f>SUM(AK25:AK28)</f>
        <v>2172.0689016417568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2006.4115000433496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1706.5580144851413</v>
      </c>
      <c r="BD30" s="165">
        <f>SUM(BD25:BD28)</f>
        <v>2140.6666703923174</v>
      </c>
      <c r="BE30" s="165">
        <f>SUM(BE25:BE28)</f>
        <v>2465.8588575838153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0.99999999999999989</v>
      </c>
      <c r="R31" s="120">
        <f>R29/R30</f>
        <v>1</v>
      </c>
      <c r="U31" s="129"/>
      <c r="W31" s="128"/>
      <c r="X31" s="120" t="s">
        <v>194</v>
      </c>
      <c r="Y31" s="120">
        <f>Y29/Y30</f>
        <v>1.0000000000000002</v>
      </c>
      <c r="Z31" s="120">
        <f>Z29/Z30</f>
        <v>1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0.99999999999999989</v>
      </c>
      <c r="AJ31" s="120">
        <f>AJ29/AJ30</f>
        <v>1</v>
      </c>
      <c r="AK31" s="120">
        <f>AK29/AK30</f>
        <v>1.0000000000000002</v>
      </c>
      <c r="AL31" s="120">
        <f>AL29/AL30</f>
        <v>1</v>
      </c>
      <c r="AO31" s="129"/>
      <c r="AQ31" s="128"/>
      <c r="AR31" s="120" t="s">
        <v>194</v>
      </c>
      <c r="AS31" s="120">
        <f>AS29/AS30</f>
        <v>1</v>
      </c>
      <c r="AT31" s="120">
        <f>AT29/AT30</f>
        <v>0.99999999999999989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0.99999999999999989</v>
      </c>
      <c r="BD31" s="120">
        <f>BD29/BD30</f>
        <v>0.99999999999999978</v>
      </c>
      <c r="BE31" s="120">
        <f>BE29/BE30</f>
        <v>0.99999999999999978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0.99999999999999989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1117.567761660554</v>
      </c>
      <c r="F36" s="139">
        <f t="shared" si="38"/>
        <v>0</v>
      </c>
      <c r="G36" s="139">
        <f t="shared" si="38"/>
        <v>520.6965533843578</v>
      </c>
      <c r="H36" s="139">
        <f t="shared" si="38"/>
        <v>411.7356849550884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597.98277922806005</v>
      </c>
      <c r="P36" s="139">
        <f t="shared" ref="P36:R36" si="39">P25*$U25</f>
        <v>0</v>
      </c>
      <c r="Q36" s="139">
        <f t="shared" si="39"/>
        <v>966.71557671540438</v>
      </c>
      <c r="R36" s="139">
        <f t="shared" si="39"/>
        <v>622.04819520781587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639.91359660922183</v>
      </c>
      <c r="Z36" s="139">
        <f t="shared" ref="Z36:AB36" si="40">Z25*$AE25</f>
        <v>0</v>
      </c>
      <c r="AA36" s="139">
        <f t="shared" si="40"/>
        <v>1030.2317123207197</v>
      </c>
      <c r="AB36" s="139">
        <f t="shared" si="40"/>
        <v>663.79549315007125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684.68723244673004</v>
      </c>
      <c r="AJ36" s="139">
        <f t="shared" ref="AJ36:AL36" si="41">AJ25*$AO25</f>
        <v>0</v>
      </c>
      <c r="AK36" s="139">
        <f t="shared" si="41"/>
        <v>1098.3078947268009</v>
      </c>
      <c r="AL36" s="139">
        <f t="shared" si="41"/>
        <v>709.38891278873587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733.22340422868444</v>
      </c>
      <c r="AT36" s="139">
        <f t="shared" ref="AT36:AV36" si="42">AT25*$AY25</f>
        <v>0</v>
      </c>
      <c r="AU36" s="139">
        <f t="shared" si="42"/>
        <v>1171.6068340128636</v>
      </c>
      <c r="AV36" s="139">
        <f t="shared" si="42"/>
        <v>758.10892655435794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785.58045073798712</v>
      </c>
      <c r="BD36" s="139">
        <f t="shared" ref="BD36:BF36" si="43">BD25*$BI25</f>
        <v>0</v>
      </c>
      <c r="BE36" s="139">
        <f t="shared" si="43"/>
        <v>1250.4147164859407</v>
      </c>
      <c r="BF36" s="139">
        <f t="shared" si="43"/>
        <v>810.54026785222732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842.05921330189642</v>
      </c>
      <c r="BN36" s="139">
        <f t="shared" ref="BN36:BP36" si="44">BN25*$BS25</f>
        <v>0</v>
      </c>
      <c r="BO36" s="139">
        <f t="shared" si="44"/>
        <v>1335.147946281274</v>
      </c>
      <c r="BP36" s="139">
        <f t="shared" si="44"/>
        <v>866.96641983614347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762.34850340882963</v>
      </c>
      <c r="G37" s="139">
        <f t="shared" si="38"/>
        <v>663.36060084245082</v>
      </c>
      <c r="H37" s="139">
        <f t="shared" si="38"/>
        <v>624.29089574871955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385.0974158535937</v>
      </c>
      <c r="Q37" s="139">
        <f t="shared" si="45"/>
        <v>1020.2881905864887</v>
      </c>
      <c r="R37" s="139">
        <f t="shared" si="45"/>
        <v>781.36094471119759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412.88903200005581</v>
      </c>
      <c r="AA37" s="139">
        <f t="shared" si="46"/>
        <v>1087.2831292395972</v>
      </c>
      <c r="AB37" s="139">
        <f t="shared" si="46"/>
        <v>833.76864084035947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443.50185937353052</v>
      </c>
      <c r="AK37" s="139">
        <f t="shared" si="47"/>
        <v>1158.4033285584494</v>
      </c>
      <c r="AL37" s="139">
        <f t="shared" si="47"/>
        <v>890.47885203028682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476.22850082712534</v>
      </c>
      <c r="AU37" s="139">
        <f t="shared" si="48"/>
        <v>1235.3523946037062</v>
      </c>
      <c r="AV37" s="139">
        <f t="shared" si="48"/>
        <v>951.35826936507453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511.55331912706072</v>
      </c>
      <c r="BE37" s="139">
        <f t="shared" si="49"/>
        <v>1318.09763166731</v>
      </c>
      <c r="BF37" s="139">
        <f t="shared" si="49"/>
        <v>1016.8844842817841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549.68122107003558</v>
      </c>
      <c r="BO37" s="139">
        <f t="shared" si="50"/>
        <v>1407.0786838376614</v>
      </c>
      <c r="BP37" s="139">
        <f t="shared" si="50"/>
        <v>1087.4136745116168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399.25421948787908</v>
      </c>
      <c r="F38" s="139">
        <f t="shared" si="38"/>
        <v>603.69814339182756</v>
      </c>
      <c r="G38" s="139">
        <f t="shared" si="38"/>
        <v>51.047637120293253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351.45965002480909</v>
      </c>
      <c r="P38" s="139">
        <f t="shared" si="51"/>
        <v>605.60418182571141</v>
      </c>
      <c r="Q38" s="139">
        <f t="shared" si="51"/>
        <v>155.91963281839128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371.29478789693223</v>
      </c>
      <c r="Z38" s="139">
        <f t="shared" si="52"/>
        <v>641.03056189549034</v>
      </c>
      <c r="AA38" s="139">
        <f t="shared" si="52"/>
        <v>164.03922957412357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392.02326539298952</v>
      </c>
      <c r="AJ38" s="139">
        <f t="shared" si="53"/>
        <v>679.8842419766105</v>
      </c>
      <c r="AK38" s="139">
        <f t="shared" si="53"/>
        <v>172.56750086638664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1244.4750082359865</v>
      </c>
      <c r="AO38" s="129">
        <f>AM38/AN38</f>
        <v>1.0000000000000002</v>
      </c>
      <c r="AQ38" s="128"/>
      <c r="AR38" s="4" t="s">
        <v>13</v>
      </c>
      <c r="AS38" s="139">
        <f t="shared" ref="AS38:AV38" si="54">AS27*$AY27</f>
        <v>414.62340002975731</v>
      </c>
      <c r="AT38" s="139">
        <f t="shared" si="54"/>
        <v>721.23952236862397</v>
      </c>
      <c r="AU38" s="139">
        <f t="shared" si="54"/>
        <v>181.80870687561045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1317.6716292739916</v>
      </c>
      <c r="AY38" s="129">
        <f>AW38/AX38</f>
        <v>1.0000000000000002</v>
      </c>
      <c r="BA38" s="128"/>
      <c r="BB38" s="4" t="s">
        <v>13</v>
      </c>
      <c r="BC38" s="139">
        <f t="shared" ref="BC38:BF38" si="55">BC27*$BI27</f>
        <v>438.92603907931596</v>
      </c>
      <c r="BD38" s="139">
        <f t="shared" si="55"/>
        <v>765.69126304166412</v>
      </c>
      <c r="BE38" s="139">
        <f t="shared" si="55"/>
        <v>191.72115949092967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1396.3384616119099</v>
      </c>
      <c r="BI38" s="129">
        <f>BG38/BH38</f>
        <v>0.99999999999999989</v>
      </c>
      <c r="BK38" s="128"/>
      <c r="BL38" s="4" t="s">
        <v>13</v>
      </c>
      <c r="BM38" s="139">
        <f t="shared" ref="BM38:BP38" si="56">BM27*$BS27</f>
        <v>465.0602273211565</v>
      </c>
      <c r="BN38" s="139">
        <f t="shared" si="56"/>
        <v>813.47476589498251</v>
      </c>
      <c r="BO38" s="139">
        <f t="shared" si="56"/>
        <v>202.35374743955066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361.40215932713642</v>
      </c>
      <c r="F39" s="139">
        <f t="shared" si="38"/>
        <v>547.14431283484203</v>
      </c>
      <c r="G39" s="139">
        <f t="shared" si="38"/>
        <v>0</v>
      </c>
      <c r="H39" s="139">
        <f t="shared" si="38"/>
        <v>199.4535278380217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273.77761010017758</v>
      </c>
      <c r="P39" s="139">
        <f t="shared" si="57"/>
        <v>472.3371904126904</v>
      </c>
      <c r="Q39" s="139">
        <f t="shared" si="57"/>
        <v>0</v>
      </c>
      <c r="R39" s="139">
        <f t="shared" si="57"/>
        <v>426.61843759286285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290.10756927884518</v>
      </c>
      <c r="Z39" s="139">
        <f t="shared" si="58"/>
        <v>501.48709743891368</v>
      </c>
      <c r="AA39" s="139">
        <f t="shared" si="58"/>
        <v>0</v>
      </c>
      <c r="AB39" s="139">
        <f t="shared" si="58"/>
        <v>450.79423917698188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307.18180791227235</v>
      </c>
      <c r="AJ39" s="139">
        <f t="shared" si="59"/>
        <v>533.40790359567916</v>
      </c>
      <c r="AK39" s="139">
        <f t="shared" si="59"/>
        <v>0</v>
      </c>
      <c r="AL39" s="139">
        <f t="shared" si="59"/>
        <v>476.75361500443307</v>
      </c>
      <c r="AM39" s="120">
        <f>AM28</f>
        <v>1317.3433265123847</v>
      </c>
      <c r="AN39" s="165">
        <f>SUM(AI39:AL39)</f>
        <v>1317.3433265123845</v>
      </c>
      <c r="AO39" s="129">
        <f>AM39/AN39</f>
        <v>1.0000000000000002</v>
      </c>
      <c r="AQ39" s="128"/>
      <c r="AR39" s="4" t="s">
        <v>14</v>
      </c>
      <c r="AS39" s="139">
        <f t="shared" ref="AS39:AV39" si="60">AS28*$AY28</f>
        <v>325.83692045757061</v>
      </c>
      <c r="AT39" s="139">
        <f t="shared" si="60"/>
        <v>567.5012489975237</v>
      </c>
      <c r="AU39" s="139">
        <f t="shared" si="60"/>
        <v>0</v>
      </c>
      <c r="AV39" s="139">
        <f t="shared" si="60"/>
        <v>504.66352816872507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345.9287148231781</v>
      </c>
      <c r="BD39" s="139">
        <f t="shared" si="61"/>
        <v>604.21260300855749</v>
      </c>
      <c r="BE39" s="139">
        <f t="shared" si="61"/>
        <v>0</v>
      </c>
      <c r="BF39" s="139">
        <f t="shared" si="61"/>
        <v>534.65899444744673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367.56806380520834</v>
      </c>
      <c r="BN39" s="139">
        <f t="shared" si="62"/>
        <v>643.74441974631543</v>
      </c>
      <c r="BO39" s="139">
        <f t="shared" si="62"/>
        <v>0</v>
      </c>
      <c r="BP39" s="139">
        <f t="shared" si="62"/>
        <v>566.89646732014842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1878.2241404755694</v>
      </c>
      <c r="F41" s="165">
        <f>SUM(F36:F39)</f>
        <v>1913.190959635499</v>
      </c>
      <c r="G41" s="165">
        <f>SUM(G36:G39)</f>
        <v>1235.1047913471018</v>
      </c>
      <c r="H41" s="165">
        <f>SUM(H36:H39)</f>
        <v>1235.4801085418296</v>
      </c>
      <c r="K41" s="129"/>
      <c r="M41" s="128"/>
      <c r="N41" s="120" t="s">
        <v>195</v>
      </c>
      <c r="O41" s="165">
        <f>SUM(O36:O39)</f>
        <v>1223.2200393530468</v>
      </c>
      <c r="P41" s="165">
        <f>SUM(P36:P39)</f>
        <v>1463.0387880919955</v>
      </c>
      <c r="Q41" s="165">
        <f>SUM(Q36:Q39)</f>
        <v>2142.9234001202844</v>
      </c>
      <c r="R41" s="165">
        <f>SUM(R36:R39)</f>
        <v>1830.0275775118762</v>
      </c>
      <c r="U41" s="129"/>
      <c r="W41" s="128"/>
      <c r="X41" s="120" t="s">
        <v>195</v>
      </c>
      <c r="Y41" s="165">
        <f>SUM(Y36:Y39)</f>
        <v>1301.3159537849992</v>
      </c>
      <c r="Z41" s="165">
        <f>SUM(Z36:Z39)</f>
        <v>1555.4066913344598</v>
      </c>
      <c r="AA41" s="165">
        <f>SUM(AA36:AA39)</f>
        <v>2281.5540711344406</v>
      </c>
      <c r="AB41" s="165">
        <f>SUM(AB36:AB39)</f>
        <v>1948.3583731674125</v>
      </c>
      <c r="AE41" s="129"/>
      <c r="AG41" s="128"/>
      <c r="AH41" s="120" t="s">
        <v>195</v>
      </c>
      <c r="AI41" s="165">
        <f>SUM(AI36:AI39)</f>
        <v>1383.8923057519919</v>
      </c>
      <c r="AJ41" s="165">
        <f>SUM(AJ36:AJ39)</f>
        <v>1656.7940049458202</v>
      </c>
      <c r="AK41" s="165">
        <f>SUM(AK36:AK39)</f>
        <v>2429.2787241516371</v>
      </c>
      <c r="AL41" s="165">
        <f>SUM(AL36:AL39)</f>
        <v>2076.6213798234558</v>
      </c>
      <c r="AO41" s="129"/>
      <c r="AQ41" s="128"/>
      <c r="AR41" s="120" t="s">
        <v>195</v>
      </c>
      <c r="AS41" s="165">
        <f>SUM(AS36:AS39)</f>
        <v>1473.6837247160124</v>
      </c>
      <c r="AT41" s="165">
        <f>SUM(AT36:AT39)</f>
        <v>1764.9692721932729</v>
      </c>
      <c r="AU41" s="165">
        <f>SUM(AU36:AU39)</f>
        <v>2588.7679354921802</v>
      </c>
      <c r="AV41" s="165">
        <f>SUM(AV36:AV39)</f>
        <v>2214.1307240881574</v>
      </c>
      <c r="AY41" s="129"/>
      <c r="BA41" s="128"/>
      <c r="BB41" s="120" t="s">
        <v>195</v>
      </c>
      <c r="BC41" s="165">
        <f>SUM(BC36:BC39)</f>
        <v>1570.4352046404813</v>
      </c>
      <c r="BD41" s="165">
        <f>SUM(BD36:BD39)</f>
        <v>1881.4571851772821</v>
      </c>
      <c r="BE41" s="165">
        <f>SUM(BE36:BE39)</f>
        <v>2760.2335076441805</v>
      </c>
      <c r="BF41" s="165">
        <f>SUM(BF36:BF39)</f>
        <v>2362.0837465814584</v>
      </c>
      <c r="BI41" s="129"/>
      <c r="BK41" s="128"/>
      <c r="BL41" s="120" t="s">
        <v>195</v>
      </c>
      <c r="BM41" s="165">
        <f>SUM(BM36:BM39)</f>
        <v>1674.6875044282613</v>
      </c>
      <c r="BN41" s="165">
        <f>SUM(BN36:BN39)</f>
        <v>2006.9004067113337</v>
      </c>
      <c r="BO41" s="165">
        <f>SUM(BO36:BO39)</f>
        <v>2944.5803775584864</v>
      </c>
      <c r="BP41" s="165">
        <f>SUM(BP36:BP39)</f>
        <v>2521.2765616679089</v>
      </c>
      <c r="BS41" s="129"/>
    </row>
    <row r="42" spans="3:71" x14ac:dyDescent="0.3">
      <c r="C42" s="128"/>
      <c r="D42" s="120" t="s">
        <v>194</v>
      </c>
      <c r="E42" s="120">
        <f>E40/E41</f>
        <v>1.0914565284423066</v>
      </c>
      <c r="F42" s="120">
        <f>F40/F41</f>
        <v>1.0715083037976334</v>
      </c>
      <c r="G42" s="120">
        <f>G40/G41</f>
        <v>0.85336888609299721</v>
      </c>
      <c r="H42" s="120">
        <f>H40/H41</f>
        <v>0.89681735249279937</v>
      </c>
      <c r="K42" s="129"/>
      <c r="M42" s="128"/>
      <c r="N42" s="120" t="s">
        <v>194</v>
      </c>
      <c r="O42" s="120">
        <f>O40/O41</f>
        <v>1.085669268191791</v>
      </c>
      <c r="P42" s="120">
        <f>P40/P41</f>
        <v>1.1335692665996215</v>
      </c>
      <c r="Q42" s="120">
        <f>Q40/Q41</f>
        <v>0.89495080978919139</v>
      </c>
      <c r="R42" s="120">
        <f>R40/R41</f>
        <v>0.95896399781208208</v>
      </c>
      <c r="U42" s="129"/>
      <c r="W42" s="128"/>
      <c r="X42" s="120" t="s">
        <v>194</v>
      </c>
      <c r="Y42" s="120">
        <f>Y40/Y41</f>
        <v>1.0205149649470657</v>
      </c>
      <c r="Z42" s="120">
        <f>Z40/Z41</f>
        <v>1.066252199674782</v>
      </c>
      <c r="AA42" s="120">
        <f>AA40/AA41</f>
        <v>0.84057224701243949</v>
      </c>
      <c r="AB42" s="120">
        <f>AB40/AB41</f>
        <v>0.90072267299787789</v>
      </c>
      <c r="AE42" s="129"/>
      <c r="AG42" s="128"/>
      <c r="AH42" s="120" t="s">
        <v>194</v>
      </c>
      <c r="AI42" s="120">
        <f>AI40/AI41</f>
        <v>1.0862111193072113</v>
      </c>
      <c r="AJ42" s="120">
        <f>AJ40/AJ41</f>
        <v>1.1357727481787603</v>
      </c>
      <c r="AK42" s="120">
        <f>AK40/AK41</f>
        <v>0.89412090924243215</v>
      </c>
      <c r="AL42" s="120">
        <f>AL40/AL41</f>
        <v>0.95808356870782807</v>
      </c>
      <c r="AO42" s="129"/>
      <c r="AQ42" s="128"/>
      <c r="AR42" s="120" t="s">
        <v>194</v>
      </c>
      <c r="AS42" s="120">
        <f>AS40/AS41</f>
        <v>1.0864535754550519</v>
      </c>
      <c r="AT42" s="120">
        <f>AT40/AT41</f>
        <v>1.1367968449388604</v>
      </c>
      <c r="AU42" s="120">
        <f>AU40/AU41</f>
        <v>0.89372893788442398</v>
      </c>
      <c r="AV42" s="120">
        <f>AV40/AV41</f>
        <v>0.95766449747234483</v>
      </c>
      <c r="AY42" s="129"/>
      <c r="BA42" s="128"/>
      <c r="BB42" s="120" t="s">
        <v>194</v>
      </c>
      <c r="BC42" s="120">
        <f>BC40/BC41</f>
        <v>1.0866783993649851</v>
      </c>
      <c r="BD42" s="120">
        <f>BD40/BD41</f>
        <v>1.1377705999674983</v>
      </c>
      <c r="BE42" s="120">
        <f>BE40/BE41</f>
        <v>0.89335154100364134</v>
      </c>
      <c r="BF42" s="120">
        <f>BF40/BF41</f>
        <v>0.95725907468545979</v>
      </c>
      <c r="BI42" s="129"/>
      <c r="BK42" s="128"/>
      <c r="BL42" s="120" t="s">
        <v>194</v>
      </c>
      <c r="BM42" s="120">
        <f>BM40/BM41</f>
        <v>1.1526678398779533</v>
      </c>
      <c r="BN42" s="120">
        <f>BN40/BN41</f>
        <v>1.2076121065608441</v>
      </c>
      <c r="BO42" s="120">
        <f>BO40/BO41</f>
        <v>0.94703413417876647</v>
      </c>
      <c r="BP42" s="120">
        <f>BP40/BP41</f>
        <v>1.0147790150409479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1219.7766294410674</v>
      </c>
      <c r="F47" s="139">
        <f t="shared" ref="F47:H47" si="63">F36*F$42</f>
        <v>0</v>
      </c>
      <c r="G47" s="139">
        <f t="shared" si="63"/>
        <v>444.34623775407226</v>
      </c>
      <c r="H47" s="139">
        <f t="shared" si="63"/>
        <v>369.25170690823171</v>
      </c>
      <c r="I47" s="120">
        <f>I36</f>
        <v>2050</v>
      </c>
      <c r="J47" s="165">
        <f>SUM(E47:H47)</f>
        <v>2033.3745741033713</v>
      </c>
      <c r="K47" s="129">
        <f>I47/J47</f>
        <v>1.0081762731315551</v>
      </c>
      <c r="L47" s="150"/>
      <c r="M47" s="128"/>
      <c r="N47" s="4" t="s">
        <v>11</v>
      </c>
      <c r="O47" s="139">
        <f>O36*O$42</f>
        <v>649.21152631582129</v>
      </c>
      <c r="P47" s="139">
        <f t="shared" ref="P47:R47" si="64">P36*P$42</f>
        <v>0</v>
      </c>
      <c r="Q47" s="139">
        <f t="shared" si="64"/>
        <v>865.1628882172763</v>
      </c>
      <c r="R47" s="139">
        <f t="shared" si="64"/>
        <v>596.52182410827754</v>
      </c>
      <c r="S47" s="120">
        <f>S36</f>
        <v>2186.7465511512801</v>
      </c>
      <c r="T47" s="165">
        <f>SUM(O47:R47)</f>
        <v>2110.896238641375</v>
      </c>
      <c r="U47" s="129">
        <f>S47/T47</f>
        <v>1.035932752695947</v>
      </c>
      <c r="W47" s="128"/>
      <c r="X47" s="4" t="s">
        <v>11</v>
      </c>
      <c r="Y47" s="139">
        <f>Y36*Y$42</f>
        <v>653.04140161281077</v>
      </c>
      <c r="Z47" s="139">
        <f t="shared" ref="Z47:AB47" si="65">Z36*Z$42</f>
        <v>0</v>
      </c>
      <c r="AA47" s="139">
        <f t="shared" si="65"/>
        <v>865.98418536890051</v>
      </c>
      <c r="AB47" s="139">
        <f t="shared" si="65"/>
        <v>597.89565091407667</v>
      </c>
      <c r="AC47" s="120">
        <f>AC36</f>
        <v>2333.9408020800124</v>
      </c>
      <c r="AD47" s="165">
        <f>SUM(Y47:AB47)</f>
        <v>2116.9212378957882</v>
      </c>
      <c r="AE47" s="129">
        <f>AC47/AD47</f>
        <v>1.1025165983028924</v>
      </c>
      <c r="AG47" s="128"/>
      <c r="AH47" s="4" t="s">
        <v>11</v>
      </c>
      <c r="AI47" s="139">
        <f>AI36*AI$42</f>
        <v>743.71488513131942</v>
      </c>
      <c r="AJ47" s="139">
        <f t="shared" ref="AJ47:AL47" si="66">AJ36*AJ$42</f>
        <v>0</v>
      </c>
      <c r="AK47" s="139">
        <f t="shared" si="66"/>
        <v>982.02005346126862</v>
      </c>
      <c r="AL47" s="139">
        <f t="shared" si="66"/>
        <v>679.65386116639831</v>
      </c>
      <c r="AM47" s="120">
        <f>AM36</f>
        <v>2492.3840399622668</v>
      </c>
      <c r="AN47" s="165">
        <f>SUM(AI47:AL47)</f>
        <v>2405.3887997589864</v>
      </c>
      <c r="AO47" s="129">
        <f>AM47/AN47</f>
        <v>1.0361668102104729</v>
      </c>
      <c r="BA47" s="128"/>
      <c r="BB47" s="4" t="s">
        <v>11</v>
      </c>
      <c r="BC47" s="139">
        <f>BC36*BC$42</f>
        <v>853.67330678037933</v>
      </c>
      <c r="BD47" s="139">
        <f t="shared" ref="BD47:BF47" si="67">BD36*BD$42</f>
        <v>0</v>
      </c>
      <c r="BE47" s="139">
        <f t="shared" si="67"/>
        <v>1117.0599138663465</v>
      </c>
      <c r="BF47" s="139">
        <f t="shared" si="67"/>
        <v>775.89702679952779</v>
      </c>
      <c r="BG47" s="120">
        <f>BG36</f>
        <v>2846.535435076155</v>
      </c>
      <c r="BH47" s="165">
        <f>SUM(BC47:BF47)</f>
        <v>2746.6302474462536</v>
      </c>
      <c r="BI47" s="129">
        <f>BG47/BH47</f>
        <v>1.0363737302182523</v>
      </c>
      <c r="BK47" s="128"/>
      <c r="BL47" s="4" t="s">
        <v>11</v>
      </c>
      <c r="BM47" s="139">
        <f>BM36*BM$42</f>
        <v>970.6145744460257</v>
      </c>
      <c r="BN47" s="139">
        <f t="shared" ref="BN47:BP47" si="68">BN36*BN$42</f>
        <v>0</v>
      </c>
      <c r="BO47" s="139">
        <f t="shared" si="68"/>
        <v>1264.4306793070446</v>
      </c>
      <c r="BP47" s="139">
        <f t="shared" si="68"/>
        <v>879.77932959489863</v>
      </c>
      <c r="BQ47" s="120">
        <f>BQ36</f>
        <v>3044.1735794193137</v>
      </c>
      <c r="BR47" s="165">
        <f>SUM(BM47:BP47)</f>
        <v>3114.8245833479687</v>
      </c>
      <c r="BS47" s="129">
        <f>BQ47/BR47</f>
        <v>0.97731782254886546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816.86275179025938</v>
      </c>
      <c r="G48" s="139">
        <f t="shared" si="69"/>
        <v>566.09129701890356</v>
      </c>
      <c r="H48" s="139">
        <f t="shared" si="69"/>
        <v>559.87490831072489</v>
      </c>
      <c r="I48" s="120">
        <f>I37</f>
        <v>2050</v>
      </c>
      <c r="J48" s="165">
        <f>SUM(E48:H48)</f>
        <v>1942.8289571198879</v>
      </c>
      <c r="K48" s="129">
        <f>I48/J48</f>
        <v>1.0551623664488643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436.53459525856766</v>
      </c>
      <c r="Q48" s="139">
        <f t="shared" si="70"/>
        <v>913.10774238372687</v>
      </c>
      <c r="R48" s="139">
        <f t="shared" si="70"/>
        <v>749.29701527447526</v>
      </c>
      <c r="S48" s="120">
        <f>S37</f>
        <v>2186.7465511512801</v>
      </c>
      <c r="T48" s="165">
        <f>SUM(O48:R48)</f>
        <v>2098.9393529167696</v>
      </c>
      <c r="U48" s="129">
        <f>S48/T48</f>
        <v>1.0418340806810307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440.24383859165096</v>
      </c>
      <c r="AA48" s="139">
        <f t="shared" si="71"/>
        <v>913.94002308364486</v>
      </c>
      <c r="AB48" s="139">
        <f t="shared" si="71"/>
        <v>750.99431883953616</v>
      </c>
      <c r="AC48" s="120">
        <f>AC37</f>
        <v>2333.9408020800124</v>
      </c>
      <c r="AD48" s="165">
        <f>SUM(Y48:AB48)</f>
        <v>2105.1781805148321</v>
      </c>
      <c r="AE48" s="129">
        <f>AC48/AD48</f>
        <v>1.1086666314911335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503.71732564306484</v>
      </c>
      <c r="AK48" s="139">
        <f t="shared" si="72"/>
        <v>1035.7526374001407</v>
      </c>
      <c r="AL48" s="139">
        <f t="shared" si="72"/>
        <v>853.15315641202722</v>
      </c>
      <c r="AM48" s="120">
        <f>AM37</f>
        <v>2492.3840399622668</v>
      </c>
      <c r="AN48" s="165">
        <f>SUM(AI48:AL48)</f>
        <v>2392.6231194552329</v>
      </c>
      <c r="AO48" s="129">
        <f>AM48/AN48</f>
        <v>1.0416952087839677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582.03032681856098</v>
      </c>
      <c r="BE48" s="139">
        <f t="shared" si="73"/>
        <v>1177.5245504432414</v>
      </c>
      <c r="BF48" s="139">
        <f t="shared" si="73"/>
        <v>973.42190048558166</v>
      </c>
      <c r="BG48" s="120">
        <f>BG37</f>
        <v>2846.535435076155</v>
      </c>
      <c r="BH48" s="165">
        <f>SUM(BC48:BF48)</f>
        <v>2732.9767777473839</v>
      </c>
      <c r="BI48" s="129">
        <f>BG48/BH48</f>
        <v>1.041551270487695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663.80169731332273</v>
      </c>
      <c r="BO48" s="139">
        <f t="shared" si="74"/>
        <v>1332.551543069598</v>
      </c>
      <c r="BP48" s="139">
        <f t="shared" si="74"/>
        <v>1103.4845775629565</v>
      </c>
      <c r="BQ48" s="120">
        <f>BQ37</f>
        <v>3044.1735794193137</v>
      </c>
      <c r="BR48" s="165">
        <f>SUM(BM48:BP48)</f>
        <v>3099.8378179458773</v>
      </c>
      <c r="BS48" s="129">
        <f>BQ48/BR48</f>
        <v>0.98204285456345264</v>
      </c>
    </row>
    <row r="49" spans="3:71" x14ac:dyDescent="0.3">
      <c r="C49" s="128"/>
      <c r="D49" s="4" t="s">
        <v>13</v>
      </c>
      <c r="E49" s="139">
        <f t="shared" ref="E49:H49" si="75">E38*E$42</f>
        <v>435.76862436818323</v>
      </c>
      <c r="F49" s="139">
        <f t="shared" si="75"/>
        <v>646.86757363155766</v>
      </c>
      <c r="G49" s="139">
        <f t="shared" si="75"/>
        <v>43.562465227024191</v>
      </c>
      <c r="H49" s="139">
        <f t="shared" si="75"/>
        <v>0</v>
      </c>
      <c r="I49" s="120">
        <f>I38</f>
        <v>1054</v>
      </c>
      <c r="J49" s="165">
        <f>SUM(E49:H49)</f>
        <v>1126.1986632267651</v>
      </c>
      <c r="K49" s="129">
        <f>I49/J49</f>
        <v>0.93589171645799796</v>
      </c>
      <c r="L49" s="150"/>
      <c r="M49" s="128"/>
      <c r="N49" s="4" t="s">
        <v>13</v>
      </c>
      <c r="O49" s="139">
        <f t="shared" ref="O49:R49" si="76">O38*O$42</f>
        <v>381.56894104137746</v>
      </c>
      <c r="P49" s="139">
        <f t="shared" si="76"/>
        <v>686.49428824183553</v>
      </c>
      <c r="Q49" s="139">
        <f t="shared" si="76"/>
        <v>139.54040165285267</v>
      </c>
      <c r="R49" s="139">
        <f t="shared" si="76"/>
        <v>0</v>
      </c>
      <c r="S49" s="120">
        <f>S38</f>
        <v>1112.9834646689119</v>
      </c>
      <c r="T49" s="165">
        <f>SUM(O49:R49)</f>
        <v>1207.6036309360657</v>
      </c>
      <c r="U49" s="129">
        <f>S49/T49</f>
        <v>0.92164633838189969</v>
      </c>
      <c r="W49" s="128"/>
      <c r="X49" s="4" t="s">
        <v>13</v>
      </c>
      <c r="Y49" s="139">
        <f t="shared" ref="Y49:AB49" si="77">Y38*Y$42</f>
        <v>378.91188745566598</v>
      </c>
      <c r="Z49" s="139">
        <f t="shared" si="77"/>
        <v>683.50024667982802</v>
      </c>
      <c r="AA49" s="139">
        <f t="shared" si="77"/>
        <v>137.88682380131047</v>
      </c>
      <c r="AB49" s="139">
        <f t="shared" si="77"/>
        <v>0</v>
      </c>
      <c r="AC49" s="120">
        <f>AC38</f>
        <v>1176.364579366546</v>
      </c>
      <c r="AD49" s="165">
        <f>SUM(Y49:AB49)</f>
        <v>1200.2989579368045</v>
      </c>
      <c r="AE49" s="129">
        <f>AC49/AD49</f>
        <v>0.98005965229579184</v>
      </c>
      <c r="AG49" s="128"/>
      <c r="AH49" s="4" t="s">
        <v>13</v>
      </c>
      <c r="AI49" s="139">
        <f t="shared" ref="AI49:AL49" si="78">AI38*AI$42</f>
        <v>425.82002989698708</v>
      </c>
      <c r="AJ49" s="139">
        <f t="shared" si="78"/>
        <v>772.19399395320818</v>
      </c>
      <c r="AK49" s="139">
        <f t="shared" si="78"/>
        <v>154.29621078034782</v>
      </c>
      <c r="AL49" s="139">
        <f t="shared" si="78"/>
        <v>0</v>
      </c>
      <c r="AM49" s="120">
        <f>AM38</f>
        <v>1244.4750082359867</v>
      </c>
      <c r="AN49" s="165">
        <f>SUM(AI49:AL49)</f>
        <v>1352.3102346305432</v>
      </c>
      <c r="AO49" s="129">
        <f>AM49/AN49</f>
        <v>0.9202585149227851</v>
      </c>
      <c r="BA49" s="128"/>
      <c r="BB49" s="4" t="s">
        <v>13</v>
      </c>
      <c r="BC49" s="139">
        <f t="shared" ref="BC49:BF49" si="79">BC38*BC$42</f>
        <v>476.97144558632397</v>
      </c>
      <c r="BD49" s="139">
        <f t="shared" si="79"/>
        <v>871.18100774078573</v>
      </c>
      <c r="BE49" s="139">
        <f t="shared" si="79"/>
        <v>171.27439327422692</v>
      </c>
      <c r="BF49" s="139">
        <f t="shared" si="79"/>
        <v>0</v>
      </c>
      <c r="BG49" s="120">
        <f>BG38</f>
        <v>1396.3384616119097</v>
      </c>
      <c r="BH49" s="165">
        <f>SUM(BC49:BF49)</f>
        <v>1519.4268466013366</v>
      </c>
      <c r="BI49" s="129">
        <f>BG49/BH49</f>
        <v>0.91899025263062073</v>
      </c>
      <c r="BK49" s="128"/>
      <c r="BL49" s="4" t="s">
        <v>13</v>
      </c>
      <c r="BM49" s="139">
        <f t="shared" ref="BM49:BP49" si="80">BM38*BM$42</f>
        <v>536.05996763942733</v>
      </c>
      <c r="BN49" s="139">
        <f t="shared" si="80"/>
        <v>982.36197567652925</v>
      </c>
      <c r="BO49" s="139">
        <f t="shared" si="80"/>
        <v>191.63590600424365</v>
      </c>
      <c r="BP49" s="139">
        <f t="shared" si="80"/>
        <v>0</v>
      </c>
      <c r="BQ49" s="120">
        <f>BQ38</f>
        <v>1480.8887406556896</v>
      </c>
      <c r="BR49" s="165">
        <f>SUM(BM49:BP49)</f>
        <v>1710.0578493202001</v>
      </c>
      <c r="BS49" s="129">
        <f>BQ49/BR49</f>
        <v>0.86598751103325999</v>
      </c>
    </row>
    <row r="50" spans="3:71" x14ac:dyDescent="0.3">
      <c r="C50" s="128"/>
      <c r="D50" s="4" t="s">
        <v>14</v>
      </c>
      <c r="E50" s="139">
        <f t="shared" ref="E50:H50" si="81">E39*E$42</f>
        <v>394.45474619074969</v>
      </c>
      <c r="F50" s="139">
        <f t="shared" si="81"/>
        <v>586.2696745781833</v>
      </c>
      <c r="G50" s="139">
        <f t="shared" si="81"/>
        <v>0</v>
      </c>
      <c r="H50" s="139">
        <f t="shared" si="81"/>
        <v>178.87338478104348</v>
      </c>
      <c r="I50" s="120">
        <f>I39</f>
        <v>1108</v>
      </c>
      <c r="J50" s="165">
        <f>SUM(E50:H50)</f>
        <v>1159.5978055499766</v>
      </c>
      <c r="K50" s="129">
        <f>I50/J50</f>
        <v>0.95550370542008345</v>
      </c>
      <c r="L50" s="150"/>
      <c r="M50" s="128"/>
      <c r="N50" s="4" t="s">
        <v>14</v>
      </c>
      <c r="O50" s="139">
        <f t="shared" ref="O50:R50" si="82">O39*O$42</f>
        <v>297.23193760475726</v>
      </c>
      <c r="P50" s="139">
        <f t="shared" si="82"/>
        <v>535.42692252383927</v>
      </c>
      <c r="Q50" s="139">
        <f t="shared" si="82"/>
        <v>0</v>
      </c>
      <c r="R50" s="139">
        <f t="shared" si="82"/>
        <v>409.11172245439599</v>
      </c>
      <c r="S50" s="120">
        <f>S39</f>
        <v>1172.7332381057306</v>
      </c>
      <c r="T50" s="165">
        <f>SUM(O50:R50)</f>
        <v>1241.7705825829926</v>
      </c>
      <c r="U50" s="129">
        <f>S50/T50</f>
        <v>0.94440410696985733</v>
      </c>
      <c r="W50" s="128"/>
      <c r="X50" s="4" t="s">
        <v>14</v>
      </c>
      <c r="Y50" s="139">
        <f t="shared" ref="Y50:AB50" si="83">Y39*Y$42</f>
        <v>296.05911589347915</v>
      </c>
      <c r="Z50" s="139">
        <f t="shared" si="83"/>
        <v>534.71172075276343</v>
      </c>
      <c r="AA50" s="139">
        <f t="shared" si="83"/>
        <v>0</v>
      </c>
      <c r="AB50" s="139">
        <f t="shared" si="83"/>
        <v>406.04059208353578</v>
      </c>
      <c r="AC50" s="120">
        <f>AC39</f>
        <v>1242.3889058947407</v>
      </c>
      <c r="AD50" s="165">
        <f>SUM(Y50:AB50)</f>
        <v>1236.8114287297783</v>
      </c>
      <c r="AE50" s="129">
        <f>AC50/AD50</f>
        <v>1.0045095614702482</v>
      </c>
      <c r="AG50" s="128"/>
      <c r="AH50" s="4" t="s">
        <v>14</v>
      </c>
      <c r="AI50" s="139">
        <f t="shared" ref="AI50:AL50" si="84">AI39*AI$42</f>
        <v>333.66429540320212</v>
      </c>
      <c r="AJ50" s="139">
        <f t="shared" si="84"/>
        <v>605.83016056713575</v>
      </c>
      <c r="AK50" s="139">
        <f t="shared" si="84"/>
        <v>0</v>
      </c>
      <c r="AL50" s="139">
        <f t="shared" si="84"/>
        <v>456.76980485780518</v>
      </c>
      <c r="AM50" s="120">
        <f>AM39</f>
        <v>1317.3433265123847</v>
      </c>
      <c r="AN50" s="165">
        <f>SUM(AI50:AL50)</f>
        <v>1396.2642608281431</v>
      </c>
      <c r="AO50" s="129">
        <f>AM50/AN50</f>
        <v>0.94347707913905254</v>
      </c>
      <c r="BA50" s="128"/>
      <c r="BB50" s="4" t="s">
        <v>14</v>
      </c>
      <c r="BC50" s="139">
        <f t="shared" ref="BC50:BF50" si="85">BC39*BC$42</f>
        <v>375.91326211843756</v>
      </c>
      <c r="BD50" s="139">
        <f t="shared" si="85"/>
        <v>687.45533583297038</v>
      </c>
      <c r="BE50" s="139">
        <f t="shared" si="85"/>
        <v>0</v>
      </c>
      <c r="BF50" s="139">
        <f t="shared" si="85"/>
        <v>511.80717429702122</v>
      </c>
      <c r="BG50" s="120">
        <f>BG39</f>
        <v>1484.8003122791824</v>
      </c>
      <c r="BH50" s="165">
        <f>SUM(BC50:BF50)</f>
        <v>1575.1757722484292</v>
      </c>
      <c r="BI50" s="129">
        <f>BG50/BH50</f>
        <v>0.94262515868927854</v>
      </c>
      <c r="BK50" s="128"/>
      <c r="BL50" s="4" t="s">
        <v>14</v>
      </c>
      <c r="BM50" s="139">
        <f t="shared" ref="BM50:BP50" si="86">BM39*BM$42</f>
        <v>423.68388611447119</v>
      </c>
      <c r="BN50" s="139">
        <f t="shared" si="86"/>
        <v>777.3935548166362</v>
      </c>
      <c r="BO50" s="139">
        <f t="shared" si="86"/>
        <v>0</v>
      </c>
      <c r="BP50" s="139">
        <f t="shared" si="86"/>
        <v>575.27463873733313</v>
      </c>
      <c r="BQ50" s="120">
        <f>BQ39</f>
        <v>1578.2089508716722</v>
      </c>
      <c r="BR50" s="165">
        <f>SUM(BM50:BP50)</f>
        <v>1776.3520796684406</v>
      </c>
      <c r="BS50" s="129">
        <f>BQ50/BR50</f>
        <v>0.88845503598940123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2050.0000000000005</v>
      </c>
      <c r="F52" s="165">
        <f>SUM(F47:F50)</f>
        <v>2050.0000000000005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0.99999999999999978</v>
      </c>
      <c r="F53" s="120">
        <f>F51/F52</f>
        <v>0.99999999999999978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1.0000000000000002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1229.7498563228653</v>
      </c>
      <c r="F58" s="139">
        <f t="shared" ref="F58:H58" si="87">F47*$K47</f>
        <v>0</v>
      </c>
      <c r="G58" s="139">
        <f t="shared" si="87"/>
        <v>447.97933395892846</v>
      </c>
      <c r="H58" s="139">
        <f t="shared" si="87"/>
        <v>372.27080971820635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672.53948353828594</v>
      </c>
      <c r="P58" s="139">
        <f t="shared" ref="P58:R58" si="88">P47*$U47</f>
        <v>0</v>
      </c>
      <c r="Q58" s="139">
        <f t="shared" si="88"/>
        <v>896.25057232129893</v>
      </c>
      <c r="R58" s="139">
        <f t="shared" si="88"/>
        <v>617.95649529169543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770.61268023256741</v>
      </c>
      <c r="AJ58" s="139">
        <f t="shared" ref="AJ58:AL58" si="89">AJ47*$AO47</f>
        <v>0</v>
      </c>
      <c r="AK58" s="139">
        <f t="shared" si="89"/>
        <v>1017.5365863576807</v>
      </c>
      <c r="AL58" s="139">
        <f t="shared" si="89"/>
        <v>704.23477337201848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884.72458933573216</v>
      </c>
      <c r="BD58" s="139">
        <f t="shared" ref="BD58:BF58" si="90">BD47*$BI47</f>
        <v>0</v>
      </c>
      <c r="BE58" s="139">
        <f t="shared" si="90"/>
        <v>1157.6915498109452</v>
      </c>
      <c r="BF58" s="139">
        <f t="shared" si="90"/>
        <v>804.11929592947786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948.59892243178354</v>
      </c>
      <c r="BN58" s="139">
        <f t="shared" ref="BN58:BP58" si="91">BN47*$BS47</f>
        <v>0</v>
      </c>
      <c r="BO58" s="139">
        <f t="shared" si="91"/>
        <v>1235.7506382643435</v>
      </c>
      <c r="BP58" s="139">
        <f t="shared" si="91"/>
        <v>859.8240187231869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861.92283424294135</v>
      </c>
      <c r="G59" s="139">
        <f t="shared" si="92"/>
        <v>597.31823258857321</v>
      </c>
      <c r="H59" s="139">
        <f t="shared" si="92"/>
        <v>590.75893316848544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454.79661873667567</v>
      </c>
      <c r="Q59" s="139">
        <f t="shared" si="93"/>
        <v>951.3067653490815</v>
      </c>
      <c r="R59" s="139">
        <f t="shared" si="93"/>
        <v>780.64316706552313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524.7199247038543</v>
      </c>
      <c r="AK59" s="139">
        <f t="shared" si="94"/>
        <v>1078.9385598650847</v>
      </c>
      <c r="AL59" s="139">
        <f t="shared" si="94"/>
        <v>888.7255553933278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606.21442636024051</v>
      </c>
      <c r="BE59" s="139">
        <f t="shared" si="95"/>
        <v>1226.4521915446101</v>
      </c>
      <c r="BF59" s="139">
        <f t="shared" si="95"/>
        <v>1013.8688171713042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651.88171369364045</v>
      </c>
      <c r="BO59" s="139">
        <f t="shared" si="96"/>
        <v>1308.6227212090016</v>
      </c>
      <c r="BP59" s="139">
        <f t="shared" si="96"/>
        <v>1083.6691445166714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407.83224583847954</v>
      </c>
      <c r="F60" s="139">
        <f t="shared" si="97"/>
        <v>605.3980038070589</v>
      </c>
      <c r="G60" s="139">
        <f t="shared" si="97"/>
        <v>40.769750354461522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351.67161735104452</v>
      </c>
      <c r="P60" s="139">
        <f t="shared" si="98"/>
        <v>632.70494707817613</v>
      </c>
      <c r="Q60" s="139">
        <f t="shared" si="98"/>
        <v>128.60690023969124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391.86450833737729</v>
      </c>
      <c r="AJ60" s="139">
        <f t="shared" si="99"/>
        <v>710.6180981076734</v>
      </c>
      <c r="AK60" s="139">
        <f t="shared" si="99"/>
        <v>141.9924017909359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438.33210927696825</v>
      </c>
      <c r="BD60" s="139">
        <f t="shared" si="100"/>
        <v>800.60685439070346</v>
      </c>
      <c r="BE60" s="139">
        <f t="shared" si="100"/>
        <v>157.39949794423808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464.22123714063758</v>
      </c>
      <c r="BN60" s="139">
        <f t="shared" si="101"/>
        <v>850.71320224983344</v>
      </c>
      <c r="BO60" s="139">
        <f t="shared" si="101"/>
        <v>165.95430126521873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376.90297160579985</v>
      </c>
      <c r="F61" s="139">
        <f t="shared" si="102"/>
        <v>560.18284643488062</v>
      </c>
      <c r="G61" s="139">
        <f t="shared" si="102"/>
        <v>0</v>
      </c>
      <c r="H61" s="139">
        <f t="shared" si="102"/>
        <v>170.91418195931942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280.70706259654116</v>
      </c>
      <c r="P61" s="139">
        <f t="shared" si="103"/>
        <v>505.65938461374543</v>
      </c>
      <c r="Q61" s="139">
        <f t="shared" si="103"/>
        <v>0</v>
      </c>
      <c r="R61" s="139">
        <f t="shared" si="103"/>
        <v>386.36679089544396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314.80461484000313</v>
      </c>
      <c r="AJ61" s="139">
        <f t="shared" si="104"/>
        <v>571.58687034622449</v>
      </c>
      <c r="AK61" s="139">
        <f t="shared" si="104"/>
        <v>0</v>
      </c>
      <c r="AL61" s="139">
        <f t="shared" si="104"/>
        <v>430.95184132615702</v>
      </c>
      <c r="AM61" s="120">
        <f>AM50</f>
        <v>1317.3433265123847</v>
      </c>
      <c r="AN61" s="165">
        <f>SUM(AI61:AL61)</f>
        <v>1317.3433265123845</v>
      </c>
      <c r="AO61" s="129">
        <f>AM61/AN61</f>
        <v>1.0000000000000002</v>
      </c>
      <c r="BA61" s="128"/>
      <c r="BB61" s="4" t="s">
        <v>14</v>
      </c>
      <c r="BC61" s="139">
        <f t="shared" ref="BC61:BF61" si="105">BC50*$BI50</f>
        <v>354.34529835779654</v>
      </c>
      <c r="BD61" s="139">
        <f t="shared" si="105"/>
        <v>648.01269503134495</v>
      </c>
      <c r="BE61" s="139">
        <f t="shared" si="105"/>
        <v>0</v>
      </c>
      <c r="BF61" s="139">
        <f t="shared" si="105"/>
        <v>482.44231889004089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376.4240822859619</v>
      </c>
      <c r="BN61" s="139">
        <f t="shared" si="106"/>
        <v>690.67921872254306</v>
      </c>
      <c r="BO61" s="139">
        <f t="shared" si="106"/>
        <v>0</v>
      </c>
      <c r="BP61" s="139">
        <f t="shared" si="106"/>
        <v>511.10564986316712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2014.4850737671447</v>
      </c>
      <c r="F63" s="165">
        <f>SUM(F58:F61)</f>
        <v>2027.503684484881</v>
      </c>
      <c r="G63" s="165">
        <f>SUM(G58:G61)</f>
        <v>1086.0673169019633</v>
      </c>
      <c r="H63" s="165">
        <f>SUM(H58:H61)</f>
        <v>1133.9439248460112</v>
      </c>
      <c r="K63" s="129"/>
      <c r="M63" s="128"/>
      <c r="N63" s="120" t="s">
        <v>195</v>
      </c>
      <c r="O63" s="165">
        <f>SUM(O58:O61)</f>
        <v>1304.9181634858717</v>
      </c>
      <c r="P63" s="165">
        <f>SUM(P58:P61)</f>
        <v>1593.1609504285973</v>
      </c>
      <c r="Q63" s="165">
        <f>SUM(Q58:Q61)</f>
        <v>1976.1642379100717</v>
      </c>
      <c r="R63" s="165">
        <f>SUM(R58:R61)</f>
        <v>1784.9664532526626</v>
      </c>
      <c r="U63" s="129"/>
      <c r="AG63" s="128"/>
      <c r="AH63" s="120" t="s">
        <v>195</v>
      </c>
      <c r="AI63" s="165">
        <f>SUM(AI58:AI61)</f>
        <v>1477.2818034099478</v>
      </c>
      <c r="AJ63" s="165">
        <f>SUM(AJ58:AJ61)</f>
        <v>1806.9248931577522</v>
      </c>
      <c r="AK63" s="165">
        <f>SUM(AK58:AK61)</f>
        <v>2238.4675480137012</v>
      </c>
      <c r="AL63" s="165">
        <f>SUM(AL58:AL61)</f>
        <v>2023.9121700915034</v>
      </c>
      <c r="AO63" s="129"/>
      <c r="BA63" s="128"/>
      <c r="BB63" s="120" t="s">
        <v>195</v>
      </c>
      <c r="BC63" s="165">
        <f>SUM(BC58:BC61)</f>
        <v>1677.4019969704971</v>
      </c>
      <c r="BD63" s="165">
        <f>SUM(BD58:BD61)</f>
        <v>2054.8339757822887</v>
      </c>
      <c r="BE63" s="165">
        <f>SUM(BE58:BE61)</f>
        <v>2541.5432392997932</v>
      </c>
      <c r="BF63" s="165">
        <f>SUM(BF58:BF61)</f>
        <v>2300.4304319908229</v>
      </c>
      <c r="BI63" s="129"/>
      <c r="BK63" s="128"/>
      <c r="BL63" s="120" t="s">
        <v>195</v>
      </c>
      <c r="BM63" s="165">
        <f>SUM(BM58:BM61)</f>
        <v>1789.244241858383</v>
      </c>
      <c r="BN63" s="165">
        <f>SUM(BN58:BN61)</f>
        <v>2193.2741346660168</v>
      </c>
      <c r="BO63" s="165">
        <f>SUM(BO58:BO61)</f>
        <v>2710.3276607385637</v>
      </c>
      <c r="BP63" s="165">
        <f>SUM(BP58:BP61)</f>
        <v>2454.5988131030253</v>
      </c>
      <c r="BS63" s="129"/>
    </row>
    <row r="64" spans="3:71" x14ac:dyDescent="0.3">
      <c r="C64" s="128"/>
      <c r="D64" s="120" t="s">
        <v>194</v>
      </c>
      <c r="E64" s="120">
        <f>E62/E63</f>
        <v>1.0176297787932682</v>
      </c>
      <c r="F64" s="120">
        <f>F62/F63</f>
        <v>1.0110955731855227</v>
      </c>
      <c r="G64" s="120">
        <f>G62/G63</f>
        <v>0.97047391409085382</v>
      </c>
      <c r="H64" s="120">
        <f>H62/H63</f>
        <v>0.97712062803322974</v>
      </c>
      <c r="K64" s="129"/>
      <c r="M64" s="128"/>
      <c r="N64" s="120" t="s">
        <v>194</v>
      </c>
      <c r="O64" s="120">
        <f>O62/O63</f>
        <v>1.0176978465947566</v>
      </c>
      <c r="P64" s="120">
        <f>P62/P63</f>
        <v>1.0409844690067751</v>
      </c>
      <c r="Q64" s="120">
        <f>Q62/Q63</f>
        <v>0.97047147978048209</v>
      </c>
      <c r="R64" s="120">
        <f>R62/R63</f>
        <v>0.98317285383107289</v>
      </c>
      <c r="U64" s="129"/>
      <c r="AG64" s="128"/>
      <c r="AH64" s="120" t="s">
        <v>194</v>
      </c>
      <c r="AI64" s="120">
        <f>AI62/AI63</f>
        <v>1.0175439831193593</v>
      </c>
      <c r="AJ64" s="120">
        <f>AJ62/AJ63</f>
        <v>1.0414054769453689</v>
      </c>
      <c r="AK64" s="120">
        <f>AK62/AK63</f>
        <v>0.97033745410744843</v>
      </c>
      <c r="AL64" s="120">
        <f>AL62/AL63</f>
        <v>0.9830351592511446</v>
      </c>
      <c r="AO64" s="129"/>
      <c r="BA64" s="128"/>
      <c r="BB64" s="120" t="s">
        <v>194</v>
      </c>
      <c r="BC64" s="120">
        <f>BC62/BC63</f>
        <v>1.01738165184452</v>
      </c>
      <c r="BD64" s="120">
        <f>BD62/BD63</f>
        <v>1.0417711093069459</v>
      </c>
      <c r="BE64" s="120">
        <f>BE62/BE63</f>
        <v>0.970221092230235</v>
      </c>
      <c r="BF64" s="120">
        <f>BF62/BF63</f>
        <v>0.9829143581731018</v>
      </c>
      <c r="BI64" s="129"/>
      <c r="BK64" s="128"/>
      <c r="BL64" s="120" t="s">
        <v>194</v>
      </c>
      <c r="BM64" s="120">
        <f>BM62/BM63</f>
        <v>1.0788680399468404</v>
      </c>
      <c r="BN64" s="120">
        <f>BN62/BN63</f>
        <v>1.1049951255525741</v>
      </c>
      <c r="BO64" s="120">
        <f>BO62/BO63</f>
        <v>1.0288859789081695</v>
      </c>
      <c r="BP64" s="120">
        <f>BP62/BP63</f>
        <v>1.0423448965416739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1251.4300742608907</v>
      </c>
      <c r="F69" s="139">
        <f t="shared" ref="F69:H69" si="107">F58*F$64</f>
        <v>0</v>
      </c>
      <c r="G69" s="139">
        <f t="shared" si="107"/>
        <v>434.75225765893504</v>
      </c>
      <c r="H69" s="139">
        <f t="shared" si="107"/>
        <v>363.75348739029278</v>
      </c>
      <c r="I69" s="120">
        <f>I58</f>
        <v>2050</v>
      </c>
      <c r="J69" s="165">
        <f>SUM(E69:H69)</f>
        <v>2049.9358193101184</v>
      </c>
      <c r="K69" s="129">
        <f>I69/J69</f>
        <v>1.0000313086338006</v>
      </c>
      <c r="M69" s="128"/>
      <c r="N69" s="4" t="s">
        <v>11</v>
      </c>
      <c r="O69" s="139">
        <f>O58*O$64</f>
        <v>684.44198414686332</v>
      </c>
      <c r="P69" s="139">
        <f t="shared" ref="P69:R69" si="108">P58*P$64</f>
        <v>0</v>
      </c>
      <c r="Q69" s="139">
        <f t="shared" si="108"/>
        <v>869.78561917475497</v>
      </c>
      <c r="R69" s="139">
        <f t="shared" si="108"/>
        <v>607.55805101938415</v>
      </c>
      <c r="S69" s="120">
        <f>S58</f>
        <v>2186.7465511512801</v>
      </c>
      <c r="T69" s="165">
        <f>SUM(O69:R69)</f>
        <v>2161.7856543410026</v>
      </c>
      <c r="U69" s="129">
        <f>S69/T69</f>
        <v>1.0115464254100097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871.48636213055704</v>
      </c>
      <c r="G70" s="139">
        <f t="shared" si="109"/>
        <v>579.68176313806362</v>
      </c>
      <c r="H70" s="139">
        <f t="shared" si="109"/>
        <v>577.24273979383133</v>
      </c>
      <c r="I70" s="120">
        <f>I59</f>
        <v>2050</v>
      </c>
      <c r="J70" s="165">
        <f>SUM(E70:H70)</f>
        <v>2028.4108650624521</v>
      </c>
      <c r="K70" s="129">
        <f>I70/J70</f>
        <v>1.0106433737411888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473.43621666167508</v>
      </c>
      <c r="Q70" s="139">
        <f t="shared" si="110"/>
        <v>923.21608429350692</v>
      </c>
      <c r="R70" s="139">
        <f t="shared" si="110"/>
        <v>767.50717038753737</v>
      </c>
      <c r="S70" s="120">
        <f>S59</f>
        <v>2186.7465511512801</v>
      </c>
      <c r="T70" s="165">
        <f>SUM(O70:R70)</f>
        <v>2164.1594713427194</v>
      </c>
      <c r="U70" s="129">
        <f>S70/T70</f>
        <v>1.0104368832831654</v>
      </c>
    </row>
    <row r="71" spans="3:21" x14ac:dyDescent="0.3">
      <c r="C71" s="128"/>
      <c r="D71" s="4" t="s">
        <v>13</v>
      </c>
      <c r="E71" s="139">
        <f t="shared" ref="E71:H71" si="111">E60*E$64</f>
        <v>415.02223811737372</v>
      </c>
      <c r="F71" s="139">
        <f t="shared" si="111"/>
        <v>612.1152416646695</v>
      </c>
      <c r="G71" s="139">
        <f t="shared" si="111"/>
        <v>39.565979203001248</v>
      </c>
      <c r="H71" s="139">
        <f t="shared" si="111"/>
        <v>0</v>
      </c>
      <c r="I71" s="120">
        <f>I60</f>
        <v>1054</v>
      </c>
      <c r="J71" s="165">
        <f>SUM(E71:H71)</f>
        <v>1066.7034589850443</v>
      </c>
      <c r="K71" s="129">
        <f>I71/J71</f>
        <v>0.9880909179790871</v>
      </c>
      <c r="M71" s="128"/>
      <c r="N71" s="4" t="s">
        <v>13</v>
      </c>
      <c r="O71" s="139">
        <f t="shared" ref="O71:R71" si="112">O60*O$64</f>
        <v>357.89544768665326</v>
      </c>
      <c r="P71" s="139">
        <f t="shared" si="112"/>
        <v>658.6360233721349</v>
      </c>
      <c r="Q71" s="139">
        <f t="shared" si="112"/>
        <v>124.80932878559399</v>
      </c>
      <c r="R71" s="139">
        <f t="shared" si="112"/>
        <v>0</v>
      </c>
      <c r="S71" s="120">
        <f>S60</f>
        <v>1112.9834646689119</v>
      </c>
      <c r="T71" s="165">
        <f>SUM(O71:R71)</f>
        <v>1141.3407998443822</v>
      </c>
      <c r="U71" s="129">
        <f>S71/T71</f>
        <v>0.97515436653159449</v>
      </c>
    </row>
    <row r="72" spans="3:21" x14ac:dyDescent="0.3">
      <c r="C72" s="128"/>
      <c r="D72" s="4" t="s">
        <v>14</v>
      </c>
      <c r="E72" s="139">
        <f t="shared" ref="E72:H72" si="113">E61*E$64</f>
        <v>383.54768762173558</v>
      </c>
      <c r="F72" s="139">
        <f t="shared" si="113"/>
        <v>566.39839620477323</v>
      </c>
      <c r="G72" s="139">
        <f t="shared" si="113"/>
        <v>0</v>
      </c>
      <c r="H72" s="139">
        <f t="shared" si="113"/>
        <v>167.00377281587589</v>
      </c>
      <c r="I72" s="120">
        <f>I61</f>
        <v>1108</v>
      </c>
      <c r="J72" s="165">
        <f>SUM(E72:H72)</f>
        <v>1116.9498566423847</v>
      </c>
      <c r="K72" s="129">
        <f>I72/J72</f>
        <v>0.99198723506775099</v>
      </c>
      <c r="M72" s="128"/>
      <c r="N72" s="4" t="s">
        <v>14</v>
      </c>
      <c r="O72" s="139">
        <f t="shared" ref="O72:R72" si="114">O61*O$64</f>
        <v>285.67497312843949</v>
      </c>
      <c r="P72" s="139">
        <f t="shared" si="114"/>
        <v>526.38356599043243</v>
      </c>
      <c r="Q72" s="139">
        <f t="shared" si="114"/>
        <v>0</v>
      </c>
      <c r="R72" s="139">
        <f t="shared" si="114"/>
        <v>379.86534043022704</v>
      </c>
      <c r="S72" s="120">
        <f>S61</f>
        <v>1172.7332381057306</v>
      </c>
      <c r="T72" s="165">
        <f>SUM(O72:R72)</f>
        <v>1191.923879549099</v>
      </c>
      <c r="U72" s="129">
        <f>S72/T72</f>
        <v>0.98389944041508082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1251.4692548268129</v>
      </c>
      <c r="F80" s="139">
        <f t="shared" ref="F80:H80" si="115">F69*$K69</f>
        <v>0</v>
      </c>
      <c r="G80" s="139">
        <f t="shared" si="115"/>
        <v>434.76586915816409</v>
      </c>
      <c r="H80" s="139">
        <f t="shared" si="115"/>
        <v>363.76487601502316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692.34484246429417</v>
      </c>
      <c r="P80" s="139">
        <f t="shared" ref="P80:R80" si="116">P69*$U69</f>
        <v>0</v>
      </c>
      <c r="Q80" s="139">
        <f t="shared" si="116"/>
        <v>879.82853394925542</v>
      </c>
      <c r="R80" s="139">
        <f t="shared" si="116"/>
        <v>614.57317473773037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880.76191719306155</v>
      </c>
      <c r="G81" s="139">
        <f t="shared" si="117"/>
        <v>585.85153279409337</v>
      </c>
      <c r="H81" s="139">
        <f t="shared" si="117"/>
        <v>583.38655001284485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478.37741519699637</v>
      </c>
      <c r="Q81" s="139">
        <f t="shared" si="118"/>
        <v>932.85158281041925</v>
      </c>
      <c r="R81" s="139">
        <f t="shared" si="118"/>
        <v>775.51755314386457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410.07970424313106</v>
      </c>
      <c r="F82" s="139">
        <f t="shared" si="119"/>
        <v>604.82551104543404</v>
      </c>
      <c r="G82" s="139">
        <f t="shared" si="119"/>
        <v>39.094784711434976</v>
      </c>
      <c r="H82" s="139">
        <f t="shared" si="119"/>
        <v>0</v>
      </c>
      <c r="I82" s="120">
        <f>I71</f>
        <v>1054</v>
      </c>
      <c r="J82" s="165">
        <f>SUM(E82:H82)</f>
        <v>1054.0000000000002</v>
      </c>
      <c r="K82" s="129">
        <f>I82/J82</f>
        <v>0.99999999999999978</v>
      </c>
      <c r="M82" s="128"/>
      <c r="N82" s="4" t="s">
        <v>13</v>
      </c>
      <c r="O82" s="139">
        <f t="shared" ref="O82:R82" si="120">O71*$U71</f>
        <v>349.00330857341976</v>
      </c>
      <c r="P82" s="139">
        <f t="shared" si="120"/>
        <v>642.2717941463427</v>
      </c>
      <c r="Q82" s="139">
        <f t="shared" si="120"/>
        <v>121.70836194914941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380.47441016051494</v>
      </c>
      <c r="F83" s="139">
        <f t="shared" si="121"/>
        <v>561.85997899798156</v>
      </c>
      <c r="G83" s="139">
        <f t="shared" si="121"/>
        <v>0</v>
      </c>
      <c r="H83" s="139">
        <f t="shared" si="121"/>
        <v>165.66561084150356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281.07544620166487</v>
      </c>
      <c r="P83" s="139">
        <f t="shared" si="122"/>
        <v>517.90849602168123</v>
      </c>
      <c r="Q83" s="139">
        <f t="shared" si="122"/>
        <v>0</v>
      </c>
      <c r="R83" s="139">
        <f t="shared" si="122"/>
        <v>373.74929588238456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2042.0233692304589</v>
      </c>
      <c r="F85" s="165">
        <f>SUM(F80:F83)</f>
        <v>2047.4474072364774</v>
      </c>
      <c r="G85" s="165">
        <f>SUM(G80:G83)</f>
        <v>1059.7121866636926</v>
      </c>
      <c r="H85" s="165">
        <f>SUM(H80:H83)</f>
        <v>1112.8170368693716</v>
      </c>
      <c r="K85" s="129"/>
      <c r="M85" s="128"/>
      <c r="N85" s="120" t="s">
        <v>195</v>
      </c>
      <c r="O85" s="165">
        <f>SUM(O80:O83)</f>
        <v>1322.4235972393788</v>
      </c>
      <c r="P85" s="165">
        <f>SUM(P80:P83)</f>
        <v>1638.5577053650202</v>
      </c>
      <c r="Q85" s="165">
        <f>SUM(Q80:Q83)</f>
        <v>1934.3884787088239</v>
      </c>
      <c r="R85" s="165">
        <f>SUM(R80:R83)</f>
        <v>1763.8400237639794</v>
      </c>
      <c r="U85" s="129"/>
    </row>
    <row r="86" spans="3:21" x14ac:dyDescent="0.3">
      <c r="C86" s="128"/>
      <c r="D86" s="120" t="s">
        <v>194</v>
      </c>
      <c r="E86" s="120">
        <f>E84/E85</f>
        <v>1.003906238728574</v>
      </c>
      <c r="F86" s="120">
        <f>F84/F85</f>
        <v>1.0012467195760442</v>
      </c>
      <c r="G86" s="120">
        <f>G84/G85</f>
        <v>0.99460968106663339</v>
      </c>
      <c r="H86" s="120">
        <f>H84/H85</f>
        <v>0.99567131279466825</v>
      </c>
      <c r="K86" s="129"/>
      <c r="M86" s="128"/>
      <c r="N86" s="120" t="s">
        <v>194</v>
      </c>
      <c r="O86" s="120">
        <f>O84/O85</f>
        <v>1.0042261857201007</v>
      </c>
      <c r="P86" s="120">
        <f>P84/P85</f>
        <v>1.0121436679306877</v>
      </c>
      <c r="Q86" s="120">
        <f>Q84/Q85</f>
        <v>0.9914301358608002</v>
      </c>
      <c r="R86" s="120">
        <f>R84/R85</f>
        <v>0.9949488265337022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1256.3577924976371</v>
      </c>
      <c r="F91" s="139">
        <f t="shared" ref="F91:H91" si="123">F80*F$86</f>
        <v>0</v>
      </c>
      <c r="G91" s="139">
        <f t="shared" si="123"/>
        <v>432.42234246205925</v>
      </c>
      <c r="H91" s="139">
        <f t="shared" si="123"/>
        <v>362.19025165046781</v>
      </c>
      <c r="I91" s="120">
        <f>I80</f>
        <v>2050</v>
      </c>
      <c r="J91" s="165">
        <f>SUM(E91:H91)</f>
        <v>2050.970386610164</v>
      </c>
      <c r="K91" s="129">
        <f>I91/J91</f>
        <v>0.99952686464100149</v>
      </c>
      <c r="M91" s="128"/>
      <c r="N91" s="4" t="s">
        <v>11</v>
      </c>
      <c r="O91" s="139">
        <f>O80*O$86</f>
        <v>695.27082035090211</v>
      </c>
      <c r="P91" s="139">
        <f t="shared" ref="P91:R91" si="124">P80*P$86</f>
        <v>0</v>
      </c>
      <c r="Q91" s="139">
        <f t="shared" si="124"/>
        <v>872.28852294751891</v>
      </c>
      <c r="R91" s="139">
        <f t="shared" si="124"/>
        <v>611.46885902439669</v>
      </c>
      <c r="S91" s="120">
        <f>S80</f>
        <v>2186.7465511512801</v>
      </c>
      <c r="T91" s="165">
        <f>SUM(O91:R91)</f>
        <v>2179.0282023228178</v>
      </c>
      <c r="U91" s="129">
        <f>S91/T91</f>
        <v>1.0035421059811134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881.85998031706038</v>
      </c>
      <c r="G92" s="139">
        <f t="shared" si="125"/>
        <v>582.69360618473149</v>
      </c>
      <c r="H92" s="139">
        <f t="shared" si="125"/>
        <v>580.86125211804165</v>
      </c>
      <c r="I92" s="120">
        <f>I81</f>
        <v>2050</v>
      </c>
      <c r="J92" s="165">
        <f>SUM(E92:H92)</f>
        <v>2045.4148386198335</v>
      </c>
      <c r="K92" s="129">
        <f>I92/J92</f>
        <v>1.0022416779684948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484.18667167268939</v>
      </c>
      <c r="Q92" s="139">
        <f t="shared" si="126"/>
        <v>924.85717148369645</v>
      </c>
      <c r="R92" s="139">
        <f t="shared" si="126"/>
        <v>771.60027945677609</v>
      </c>
      <c r="S92" s="120">
        <f>S81</f>
        <v>2186.7465511512801</v>
      </c>
      <c r="T92" s="165">
        <f>SUM(O92:R92)</f>
        <v>2180.6441226131619</v>
      </c>
      <c r="U92" s="129">
        <f>S92/T92</f>
        <v>1.0027984522897782</v>
      </c>
    </row>
    <row r="93" spans="3:21" x14ac:dyDescent="0.3">
      <c r="C93" s="128"/>
      <c r="D93" s="4" t="s">
        <v>13</v>
      </c>
      <c r="E93" s="139">
        <f t="shared" ref="E93:H93" si="127">E82*E$86</f>
        <v>411.68157346564777</v>
      </c>
      <c r="F93" s="139">
        <f t="shared" si="127"/>
        <v>605.5795588501453</v>
      </c>
      <c r="G93" s="139">
        <f t="shared" si="127"/>
        <v>38.884051353209038</v>
      </c>
      <c r="H93" s="139">
        <f t="shared" si="127"/>
        <v>0</v>
      </c>
      <c r="I93" s="120">
        <f>I82</f>
        <v>1054</v>
      </c>
      <c r="J93" s="165">
        <f>SUM(E93:H93)</f>
        <v>1056.1451836690021</v>
      </c>
      <c r="K93" s="129">
        <f>I93/J93</f>
        <v>0.99796885532200241</v>
      </c>
      <c r="M93" s="128"/>
      <c r="N93" s="4" t="s">
        <v>13</v>
      </c>
      <c r="O93" s="139">
        <f t="shared" ref="O93:R93" si="128">O82*O$86</f>
        <v>350.47826137238064</v>
      </c>
      <c r="P93" s="139">
        <f t="shared" si="128"/>
        <v>650.07132953570283</v>
      </c>
      <c r="Q93" s="139">
        <f t="shared" si="128"/>
        <v>120.66533782264064</v>
      </c>
      <c r="R93" s="139">
        <f t="shared" si="128"/>
        <v>0</v>
      </c>
      <c r="S93" s="120">
        <f>S82</f>
        <v>1112.9834646689119</v>
      </c>
      <c r="T93" s="165">
        <f>SUM(O93:R93)</f>
        <v>1121.2149287307241</v>
      </c>
      <c r="U93" s="129">
        <f>S93/T93</f>
        <v>0.99265844232815326</v>
      </c>
    </row>
    <row r="94" spans="3:21" x14ac:dyDescent="0.3">
      <c r="C94" s="128"/>
      <c r="D94" s="4" t="s">
        <v>14</v>
      </c>
      <c r="E94" s="139">
        <f t="shared" ref="E94:H94" si="129">E83*E$86</f>
        <v>381.96063403671531</v>
      </c>
      <c r="F94" s="139">
        <f t="shared" si="129"/>
        <v>562.56046083279409</v>
      </c>
      <c r="G94" s="139">
        <f t="shared" si="129"/>
        <v>0</v>
      </c>
      <c r="H94" s="139">
        <f t="shared" si="129"/>
        <v>164.94849623149048</v>
      </c>
      <c r="I94" s="120">
        <f>I83</f>
        <v>1108</v>
      </c>
      <c r="J94" s="165">
        <f>SUM(E94:H94)</f>
        <v>1109.4695911009999</v>
      </c>
      <c r="K94" s="129">
        <f>I94/J94</f>
        <v>0.99867541110383973</v>
      </c>
      <c r="M94" s="128"/>
      <c r="N94" s="4" t="s">
        <v>14</v>
      </c>
      <c r="O94" s="139">
        <f t="shared" ref="O94:R94" si="130">O83*O$86</f>
        <v>282.26332323867331</v>
      </c>
      <c r="P94" s="139">
        <f t="shared" si="130"/>
        <v>524.19780481585042</v>
      </c>
      <c r="Q94" s="139">
        <f t="shared" si="130"/>
        <v>0</v>
      </c>
      <c r="R94" s="139">
        <f t="shared" si="130"/>
        <v>371.861423355976</v>
      </c>
      <c r="S94" s="120">
        <f>S83</f>
        <v>1172.7332381057306</v>
      </c>
      <c r="T94" s="165">
        <f>SUM(O94:R94)</f>
        <v>1178.3225514104997</v>
      </c>
      <c r="U94" s="129">
        <f>S94/T94</f>
        <v>0.9952565506803901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2049.9999999999995</v>
      </c>
      <c r="G96" s="165">
        <f>SUM(G91:G94)</f>
        <v>1053.9999999999998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1754.9305618371488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1.0000000000000002</v>
      </c>
      <c r="G97" s="120">
        <f>G95/G96</f>
        <v>1.0000000000000002</v>
      </c>
      <c r="H97" s="120">
        <f>H95/H96</f>
        <v>1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</v>
      </c>
      <c r="R97" s="120">
        <f>R95/R96</f>
        <v>0.99999999999999989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1255.7633652024531</v>
      </c>
      <c r="F102" s="139">
        <f t="shared" ref="F102:H102" si="131">F91*$K91</f>
        <v>0</v>
      </c>
      <c r="G102" s="139">
        <f t="shared" si="131"/>
        <v>432.21774816181949</v>
      </c>
      <c r="H102" s="139">
        <f t="shared" si="131"/>
        <v>362.01888663572743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697.73354328216067</v>
      </c>
      <c r="P102" s="139">
        <f t="shared" ref="P102:R102" si="132">P91*$U91</f>
        <v>0</v>
      </c>
      <c r="Q102" s="139">
        <f t="shared" si="132"/>
        <v>875.37826134190789</v>
      </c>
      <c r="R102" s="139">
        <f t="shared" si="132"/>
        <v>613.63474652721163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883.83682640623442</v>
      </c>
      <c r="G103" s="139">
        <f t="shared" si="133"/>
        <v>583.99981760409867</v>
      </c>
      <c r="H103" s="139">
        <f t="shared" si="133"/>
        <v>582.16335598966702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485.54164497271188</v>
      </c>
      <c r="Q103" s="139">
        <f t="shared" si="134"/>
        <v>927.44534015295278</v>
      </c>
      <c r="R103" s="139">
        <f t="shared" si="134"/>
        <v>773.75956602561541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410.84538862867333</v>
      </c>
      <c r="F104" s="139">
        <f t="shared" si="135"/>
        <v>604.34953915208268</v>
      </c>
      <c r="G104" s="139">
        <f t="shared" si="135"/>
        <v>38.805072219243982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347.90520500378676</v>
      </c>
      <c r="P104" s="139">
        <f t="shared" si="136"/>
        <v>645.29879337910234</v>
      </c>
      <c r="Q104" s="139">
        <f t="shared" si="136"/>
        <v>119.77946628602285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381.45469322209993</v>
      </c>
      <c r="F105" s="139">
        <f t="shared" si="137"/>
        <v>561.81529949295611</v>
      </c>
      <c r="G105" s="139">
        <f t="shared" si="137"/>
        <v>0</v>
      </c>
      <c r="H105" s="139">
        <f t="shared" si="137"/>
        <v>164.73000728494392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280.92442147010598</v>
      </c>
      <c r="P105" s="139">
        <f t="shared" si="138"/>
        <v>521.71129909525564</v>
      </c>
      <c r="Q105" s="139">
        <f t="shared" si="138"/>
        <v>0</v>
      </c>
      <c r="R105" s="139">
        <f t="shared" si="138"/>
        <v>370.09751754036893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2048.0634470532264</v>
      </c>
      <c r="F107" s="165">
        <f>SUM(F102:F105)</f>
        <v>2050.001665051273</v>
      </c>
      <c r="G107" s="165">
        <f>SUM(G102:G105)</f>
        <v>1055.0226379851622</v>
      </c>
      <c r="H107" s="165">
        <f>SUM(H102:H105)</f>
        <v>1108.9122499103385</v>
      </c>
      <c r="K107" s="129"/>
      <c r="M107" s="128"/>
      <c r="N107" s="120" t="s">
        <v>195</v>
      </c>
      <c r="O107" s="165">
        <f>SUM(O102:O105)</f>
        <v>1326.5631697560534</v>
      </c>
      <c r="P107" s="165">
        <f>SUM(P102:P105)</f>
        <v>1652.5517374470696</v>
      </c>
      <c r="Q107" s="165">
        <f>SUM(Q102:Q105)</f>
        <v>1922.6030677808835</v>
      </c>
      <c r="R107" s="165">
        <f>SUM(R102:R105)</f>
        <v>1757.4918300931961</v>
      </c>
      <c r="U107" s="129"/>
    </row>
    <row r="108" spans="3:21" x14ac:dyDescent="0.3">
      <c r="C108" s="128"/>
      <c r="D108" s="120" t="s">
        <v>194</v>
      </c>
      <c r="E108" s="120">
        <f>E106/E107</f>
        <v>1.0009455532002975</v>
      </c>
      <c r="F108" s="120">
        <f>F106/F107</f>
        <v>0.99999918778052654</v>
      </c>
      <c r="G108" s="120">
        <f>G106/G107</f>
        <v>0.99903069569472447</v>
      </c>
      <c r="H108" s="120">
        <f>H106/H107</f>
        <v>0.99917734707104888</v>
      </c>
      <c r="K108" s="129"/>
      <c r="M108" s="128"/>
      <c r="N108" s="120" t="s">
        <v>194</v>
      </c>
      <c r="O108" s="120">
        <f>O106/O107</f>
        <v>1.0010924735730218</v>
      </c>
      <c r="P108" s="120">
        <f>P106/P107</f>
        <v>1.0035726981754252</v>
      </c>
      <c r="Q108" s="120">
        <f>Q106/Q107</f>
        <v>0.9975075273688403</v>
      </c>
      <c r="R108" s="120">
        <f>R106/R107</f>
        <v>0.99854265709109347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1256.9507562712367</v>
      </c>
      <c r="F113" s="139">
        <f t="shared" ref="F113:H113" si="139">F102*F$108</f>
        <v>0</v>
      </c>
      <c r="G113" s="139">
        <f t="shared" si="139"/>
        <v>431.79879763770975</v>
      </c>
      <c r="H113" s="139">
        <f t="shared" si="139"/>
        <v>361.72107073830091</v>
      </c>
      <c r="I113" s="120">
        <f>I102</f>
        <v>2050</v>
      </c>
      <c r="J113" s="165">
        <f>SUM(E113:H113)</f>
        <v>2050.4706246472474</v>
      </c>
      <c r="K113" s="129">
        <f>I113/J113</f>
        <v>0.99977047969300781</v>
      </c>
      <c r="M113" s="128"/>
      <c r="N113" s="4" t="s">
        <v>11</v>
      </c>
      <c r="O113" s="139">
        <f>O102*O$108</f>
        <v>698.49579873920732</v>
      </c>
      <c r="P113" s="139">
        <f t="shared" ref="P113:R113" si="140">P102*P$108</f>
        <v>0</v>
      </c>
      <c r="Q113" s="139">
        <f t="shared" si="140"/>
        <v>873.19640498360104</v>
      </c>
      <c r="R113" s="139">
        <f t="shared" si="140"/>
        <v>612.74047028070152</v>
      </c>
      <c r="S113" s="120">
        <f>S102</f>
        <v>2186.7465511512801</v>
      </c>
      <c r="T113" s="165">
        <f>SUM(O113:R113)</f>
        <v>2184.4326740035099</v>
      </c>
      <c r="U113" s="129">
        <f>S113/T113</f>
        <v>1.001059257708103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883.8361085367527</v>
      </c>
      <c r="G114" s="139">
        <f t="shared" si="141"/>
        <v>583.43374406661485</v>
      </c>
      <c r="H114" s="139">
        <f t="shared" si="141"/>
        <v>581.68443759973411</v>
      </c>
      <c r="I114" s="120">
        <f>I103</f>
        <v>2050</v>
      </c>
      <c r="J114" s="165">
        <f>SUM(E114:H114)</f>
        <v>2048.9542902031017</v>
      </c>
      <c r="K114" s="129">
        <f>I114/J114</f>
        <v>1.0005103626771463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487.27633872179882</v>
      </c>
      <c r="Q114" s="139">
        <f t="shared" si="142"/>
        <v>925.1337080257249</v>
      </c>
      <c r="R114" s="139">
        <f t="shared" si="142"/>
        <v>772.6319330088694</v>
      </c>
      <c r="S114" s="120">
        <f>S103</f>
        <v>2186.7465511512801</v>
      </c>
      <c r="T114" s="165">
        <f>SUM(O114:R114)</f>
        <v>2185.0419797563932</v>
      </c>
      <c r="U114" s="129">
        <f>S114/T114</f>
        <v>1.0007801092201793</v>
      </c>
    </row>
    <row r="115" spans="3:71" x14ac:dyDescent="0.3">
      <c r="C115" s="128"/>
      <c r="D115" s="4" t="s">
        <v>13</v>
      </c>
      <c r="E115" s="139">
        <f t="shared" ref="E115:H115" si="143">E104*E$108</f>
        <v>411.23386480071866</v>
      </c>
      <c r="F115" s="139">
        <f t="shared" si="143"/>
        <v>604.34904828761819</v>
      </c>
      <c r="G115" s="139">
        <f t="shared" si="143"/>
        <v>38.76745829567534</v>
      </c>
      <c r="H115" s="139">
        <f t="shared" si="143"/>
        <v>0</v>
      </c>
      <c r="I115" s="120">
        <f>I104</f>
        <v>1054</v>
      </c>
      <c r="J115" s="165">
        <f>SUM(E115:H115)</f>
        <v>1054.3503713840123</v>
      </c>
      <c r="K115" s="129">
        <f>I115/J115</f>
        <v>0.99966768979883569</v>
      </c>
      <c r="M115" s="128"/>
      <c r="N115" s="4" t="s">
        <v>13</v>
      </c>
      <c r="O115" s="139">
        <f t="shared" ref="O115:R115" si="144">O104*O$108</f>
        <v>348.28528224617014</v>
      </c>
      <c r="P115" s="139">
        <f t="shared" si="144"/>
        <v>647.60425120081186</v>
      </c>
      <c r="Q115" s="139">
        <f t="shared" si="144"/>
        <v>119.48091924453003</v>
      </c>
      <c r="R115" s="139">
        <f t="shared" si="144"/>
        <v>0</v>
      </c>
      <c r="S115" s="120">
        <f>S104</f>
        <v>1112.9834646689119</v>
      </c>
      <c r="T115" s="165">
        <f>SUM(O115:R115)</f>
        <v>1115.3704526915121</v>
      </c>
      <c r="U115" s="129">
        <f>S115/T115</f>
        <v>0.99785991459892076</v>
      </c>
    </row>
    <row r="116" spans="3:71" x14ac:dyDescent="0.3">
      <c r="C116" s="128"/>
      <c r="D116" s="4" t="s">
        <v>14</v>
      </c>
      <c r="E116" s="139">
        <f t="shared" ref="E116:H116" si="145">E105*E$108</f>
        <v>381.81537892804459</v>
      </c>
      <c r="F116" s="139">
        <f t="shared" si="145"/>
        <v>561.81484317562933</v>
      </c>
      <c r="G116" s="139">
        <f t="shared" si="145"/>
        <v>0</v>
      </c>
      <c r="H116" s="139">
        <f t="shared" si="145"/>
        <v>164.59449166196484</v>
      </c>
      <c r="I116" s="120">
        <f>I105</f>
        <v>1108</v>
      </c>
      <c r="J116" s="165">
        <f>SUM(E116:H116)</f>
        <v>1108.2247137656389</v>
      </c>
      <c r="K116" s="129">
        <f>I116/J116</f>
        <v>0.99979723086586358</v>
      </c>
      <c r="M116" s="128"/>
      <c r="N116" s="4" t="s">
        <v>14</v>
      </c>
      <c r="O116" s="139">
        <f t="shared" ref="O116:R116" si="146">O105*O$108</f>
        <v>281.23132397657849</v>
      </c>
      <c r="P116" s="139">
        <f t="shared" si="146"/>
        <v>523.5752161016319</v>
      </c>
      <c r="Q116" s="139">
        <f t="shared" si="146"/>
        <v>0</v>
      </c>
      <c r="R116" s="139">
        <f t="shared" si="146"/>
        <v>369.55815854757753</v>
      </c>
      <c r="S116" s="120">
        <f>S105</f>
        <v>1172.7332381057306</v>
      </c>
      <c r="T116" s="165">
        <f>SUM(O116:R116)</f>
        <v>1174.3646986257879</v>
      </c>
      <c r="U116" s="129">
        <f>S116/T116</f>
        <v>0.99861077183095981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2050.0000000000005</v>
      </c>
      <c r="G118" s="165">
        <f>SUM(G113:G116)</f>
        <v>1054</v>
      </c>
      <c r="H118" s="165">
        <f>SUM(H113:H116)</f>
        <v>1107.9999999999998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0.99999999999999978</v>
      </c>
      <c r="G119" s="120">
        <f>G117/G118</f>
        <v>1</v>
      </c>
      <c r="H119" s="120">
        <f>H117/H118</f>
        <v>1.0000000000000002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1256.9507562712367</v>
      </c>
      <c r="F122" s="159">
        <f t="shared" si="148"/>
        <v>0</v>
      </c>
      <c r="G122" s="159">
        <f t="shared" si="148"/>
        <v>431.79879763770975</v>
      </c>
      <c r="H122" s="158">
        <f t="shared" si="148"/>
        <v>361.72107073830091</v>
      </c>
      <c r="N122" s="150"/>
      <c r="O122" s="160" t="str">
        <f>N36</f>
        <v>A</v>
      </c>
      <c r="P122" s="159">
        <f>O113</f>
        <v>698.49579873920732</v>
      </c>
      <c r="Q122" s="159">
        <f t="shared" ref="Q122:S122" si="149">P113</f>
        <v>0</v>
      </c>
      <c r="R122" s="159">
        <f t="shared" si="149"/>
        <v>873.19640498360104</v>
      </c>
      <c r="S122" s="159">
        <f t="shared" si="149"/>
        <v>612.74047028070152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653.04140161281077</v>
      </c>
      <c r="AA122" s="159">
        <f t="shared" ref="AA122:AC122" si="150">Z47</f>
        <v>0</v>
      </c>
      <c r="AB122" s="159">
        <f t="shared" si="150"/>
        <v>865.98418536890051</v>
      </c>
      <c r="AC122" s="159">
        <f t="shared" si="150"/>
        <v>597.89565091407667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770.61268023256741</v>
      </c>
      <c r="AK122" s="159">
        <f t="shared" ref="AK122:AM122" si="151">AJ58</f>
        <v>0</v>
      </c>
      <c r="AL122" s="159">
        <f t="shared" si="151"/>
        <v>1017.5365863576807</v>
      </c>
      <c r="AM122" s="159">
        <f t="shared" si="151"/>
        <v>704.23477337201848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733.22340422868444</v>
      </c>
      <c r="AU122" s="159">
        <f t="shared" si="147"/>
        <v>0</v>
      </c>
      <c r="AV122" s="159">
        <f t="shared" si="147"/>
        <v>1171.6068340128636</v>
      </c>
      <c r="AW122" s="158">
        <f t="shared" si="147"/>
        <v>758.10892655435794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884.72458933573216</v>
      </c>
      <c r="BE122" s="159">
        <f t="shared" ref="BE122:BG122" si="152">BD58</f>
        <v>0</v>
      </c>
      <c r="BF122" s="159">
        <f t="shared" si="152"/>
        <v>1157.6915498109452</v>
      </c>
      <c r="BG122" s="159">
        <f t="shared" si="152"/>
        <v>804.11929592947786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948.59892243178354</v>
      </c>
      <c r="BO122" s="159">
        <f t="shared" ref="BO122:BQ122" si="153">BN58</f>
        <v>0</v>
      </c>
      <c r="BP122" s="159">
        <f t="shared" si="153"/>
        <v>1235.7506382643435</v>
      </c>
      <c r="BQ122" s="159">
        <f t="shared" si="153"/>
        <v>859.8240187231869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883.8361085367527</v>
      </c>
      <c r="G123" s="159">
        <f t="shared" si="148"/>
        <v>583.43374406661485</v>
      </c>
      <c r="H123" s="158">
        <f t="shared" si="148"/>
        <v>581.68443759973411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487.27633872179882</v>
      </c>
      <c r="R123" s="159">
        <f t="shared" si="154"/>
        <v>925.1337080257249</v>
      </c>
      <c r="S123" s="159">
        <f t="shared" si="154"/>
        <v>772.6319330088694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440.24383859165096</v>
      </c>
      <c r="AB123" s="159">
        <f t="shared" si="155"/>
        <v>913.94002308364486</v>
      </c>
      <c r="AC123" s="159">
        <f t="shared" si="155"/>
        <v>750.99431883953616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524.7199247038543</v>
      </c>
      <c r="AL123" s="159">
        <f t="shared" si="156"/>
        <v>1078.9385598650847</v>
      </c>
      <c r="AM123" s="159">
        <f t="shared" si="156"/>
        <v>888.7255553933278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476.22850082712534</v>
      </c>
      <c r="AV123" s="159">
        <f t="shared" si="147"/>
        <v>1235.3523946037062</v>
      </c>
      <c r="AW123" s="158">
        <f t="shared" si="147"/>
        <v>951.35826936507453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606.21442636024051</v>
      </c>
      <c r="BF123" s="159">
        <f t="shared" si="157"/>
        <v>1226.4521915446101</v>
      </c>
      <c r="BG123" s="159">
        <f t="shared" si="157"/>
        <v>1013.8688171713042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651.88171369364045</v>
      </c>
      <c r="BP123" s="159">
        <f t="shared" si="158"/>
        <v>1308.6227212090016</v>
      </c>
      <c r="BQ123" s="159">
        <f t="shared" si="158"/>
        <v>1083.6691445166714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411.23386480071866</v>
      </c>
      <c r="F124" s="159">
        <f t="shared" si="148"/>
        <v>604.34904828761819</v>
      </c>
      <c r="G124" s="159">
        <f t="shared" si="148"/>
        <v>38.76745829567534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348.28528224617014</v>
      </c>
      <c r="Q124" s="159">
        <f t="shared" si="159"/>
        <v>647.60425120081186</v>
      </c>
      <c r="R124" s="159">
        <f t="shared" si="159"/>
        <v>119.48091924453003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378.91188745566598</v>
      </c>
      <c r="AA124" s="159">
        <f t="shared" si="160"/>
        <v>683.50024667982802</v>
      </c>
      <c r="AB124" s="159">
        <f t="shared" si="160"/>
        <v>137.88682380131047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391.86450833737729</v>
      </c>
      <c r="AK124" s="159">
        <f t="shared" si="161"/>
        <v>710.6180981076734</v>
      </c>
      <c r="AL124" s="159">
        <f t="shared" si="161"/>
        <v>141.9924017909359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414.62340002975731</v>
      </c>
      <c r="AU124" s="159">
        <f t="shared" si="147"/>
        <v>721.23952236862397</v>
      </c>
      <c r="AV124" s="159">
        <f t="shared" si="147"/>
        <v>181.80870687561045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438.33210927696825</v>
      </c>
      <c r="BE124" s="159">
        <f t="shared" si="162"/>
        <v>800.60685439070346</v>
      </c>
      <c r="BF124" s="159">
        <f t="shared" si="162"/>
        <v>157.39949794423808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464.22123714063758</v>
      </c>
      <c r="BO124" s="159">
        <f t="shared" si="163"/>
        <v>850.71320224983344</v>
      </c>
      <c r="BP124" s="159">
        <f t="shared" si="163"/>
        <v>165.95430126521873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381.81537892804459</v>
      </c>
      <c r="F125" s="154">
        <f t="shared" si="148"/>
        <v>561.81484317562933</v>
      </c>
      <c r="G125" s="154">
        <f t="shared" si="148"/>
        <v>0</v>
      </c>
      <c r="H125" s="153">
        <f t="shared" si="148"/>
        <v>164.59449166196484</v>
      </c>
      <c r="N125" s="152"/>
      <c r="O125" s="155" t="str">
        <f>N39</f>
        <v>D</v>
      </c>
      <c r="P125" s="159">
        <f t="shared" ref="P125:S125" si="164">O116</f>
        <v>281.23132397657849</v>
      </c>
      <c r="Q125" s="159">
        <f t="shared" si="164"/>
        <v>523.5752161016319</v>
      </c>
      <c r="R125" s="159">
        <f t="shared" si="164"/>
        <v>0</v>
      </c>
      <c r="S125" s="159">
        <f t="shared" si="164"/>
        <v>369.55815854757753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296.05911589347915</v>
      </c>
      <c r="AA125" s="159">
        <f t="shared" si="165"/>
        <v>534.71172075276343</v>
      </c>
      <c r="AB125" s="159">
        <f t="shared" si="165"/>
        <v>0</v>
      </c>
      <c r="AC125" s="159">
        <f t="shared" si="165"/>
        <v>406.04059208353578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314.80461484000313</v>
      </c>
      <c r="AK125" s="159">
        <f t="shared" si="166"/>
        <v>571.58687034622449</v>
      </c>
      <c r="AL125" s="159">
        <f t="shared" si="166"/>
        <v>0</v>
      </c>
      <c r="AM125" s="159">
        <f t="shared" si="166"/>
        <v>430.95184132615702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325.83692045757061</v>
      </c>
      <c r="AU125" s="154">
        <f t="shared" si="147"/>
        <v>567.5012489975237</v>
      </c>
      <c r="AV125" s="154">
        <f t="shared" si="147"/>
        <v>0</v>
      </c>
      <c r="AW125" s="153">
        <f t="shared" si="147"/>
        <v>504.66352816872507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354.34529835779654</v>
      </c>
      <c r="BE125" s="159">
        <f t="shared" si="167"/>
        <v>648.01269503134495</v>
      </c>
      <c r="BF125" s="159">
        <f t="shared" si="167"/>
        <v>0</v>
      </c>
      <c r="BG125" s="159">
        <f t="shared" si="167"/>
        <v>482.44231889004089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376.4240822859619</v>
      </c>
      <c r="BO125" s="159">
        <f t="shared" si="168"/>
        <v>690.67921872254306</v>
      </c>
      <c r="BP125" s="159">
        <f t="shared" si="168"/>
        <v>0</v>
      </c>
      <c r="BQ125" s="159">
        <f t="shared" si="168"/>
        <v>511.10564986316712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1.0856478089622458E-85</v>
      </c>
      <c r="F134" s="130" t="e">
        <f t="shared" si="169"/>
        <v>#DIV/0!</v>
      </c>
      <c r="G134" s="148">
        <f t="shared" si="169"/>
        <v>431.79879763770975</v>
      </c>
      <c r="H134" s="148">
        <f t="shared" si="169"/>
        <v>361.72107073830091</v>
      </c>
      <c r="N134" s="130" t="s">
        <v>11</v>
      </c>
      <c r="O134" s="130">
        <f t="shared" ref="O134:R137" si="170">O129*P122</f>
        <v>6.0330162473518306E-86</v>
      </c>
      <c r="P134" s="130" t="e">
        <f t="shared" si="170"/>
        <v>#DIV/0!</v>
      </c>
      <c r="Q134" s="148">
        <f t="shared" si="170"/>
        <v>873.19640498360104</v>
      </c>
      <c r="R134" s="148">
        <f t="shared" si="170"/>
        <v>612.74047028070152</v>
      </c>
      <c r="W134" s="130" t="s">
        <v>11</v>
      </c>
      <c r="X134" s="130">
        <f t="shared" ref="X134:AA137" si="171">X129*Z122</f>
        <v>5.6404195891154954E-86</v>
      </c>
      <c r="Y134" s="130" t="e">
        <f t="shared" si="171"/>
        <v>#DIV/0!</v>
      </c>
      <c r="Z134" s="148">
        <f t="shared" si="171"/>
        <v>865.98418536890051</v>
      </c>
      <c r="AA134" s="148">
        <f t="shared" si="171"/>
        <v>597.89565091407667</v>
      </c>
      <c r="AG134" s="130" t="s">
        <v>11</v>
      </c>
      <c r="AH134" s="130">
        <f t="shared" ref="AH134:AK137" si="172">AH129*AJ122</f>
        <v>6.655900906848877E-86</v>
      </c>
      <c r="AI134" s="130" t="e">
        <f t="shared" si="172"/>
        <v>#DIV/0!</v>
      </c>
      <c r="AJ134" s="148">
        <f t="shared" si="172"/>
        <v>1017.5365863576807</v>
      </c>
      <c r="AK134" s="148">
        <f t="shared" si="172"/>
        <v>704.23477337201848</v>
      </c>
      <c r="AQ134" s="130" t="s">
        <v>11</v>
      </c>
      <c r="AR134" s="130">
        <f t="shared" ref="AR134:AU137" si="173">AR129*AT122</f>
        <v>6.3329639471487543E-86</v>
      </c>
      <c r="AS134" s="130" t="e">
        <f t="shared" si="173"/>
        <v>#DIV/0!</v>
      </c>
      <c r="AT134" s="148">
        <f t="shared" si="173"/>
        <v>1171.6068340128636</v>
      </c>
      <c r="AU134" s="148">
        <f t="shared" si="173"/>
        <v>758.10892655435794</v>
      </c>
      <c r="BA134" s="130" t="s">
        <v>11</v>
      </c>
      <c r="BB134" s="130">
        <f t="shared" ref="BB134:BE137" si="174">BB129*BD122</f>
        <v>7.6415031150201611E-86</v>
      </c>
      <c r="BC134" s="130" t="e">
        <f t="shared" si="174"/>
        <v>#DIV/0!</v>
      </c>
      <c r="BD134" s="148">
        <f t="shared" si="174"/>
        <v>1157.6915498109452</v>
      </c>
      <c r="BE134" s="148">
        <f t="shared" si="174"/>
        <v>804.11929592947786</v>
      </c>
      <c r="BK134" s="130" t="s">
        <v>11</v>
      </c>
      <c r="BL134" s="130">
        <f t="shared" ref="BL134:BO137" si="175">BL129*BN122</f>
        <v>8.1931956091665975E-86</v>
      </c>
      <c r="BM134" s="130" t="e">
        <f t="shared" si="175"/>
        <v>#DIV/0!</v>
      </c>
      <c r="BN134" s="148">
        <f t="shared" si="175"/>
        <v>1235.7506382643435</v>
      </c>
      <c r="BO134" s="148">
        <f t="shared" si="175"/>
        <v>859.8240187231869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7.6338291689414901E-86</v>
      </c>
      <c r="G135" s="148">
        <f t="shared" si="169"/>
        <v>583.43374406661485</v>
      </c>
      <c r="H135" s="148">
        <f t="shared" si="169"/>
        <v>581.68443759973411</v>
      </c>
      <c r="N135" s="130" t="s">
        <v>12</v>
      </c>
      <c r="O135" s="130" t="e">
        <f t="shared" si="170"/>
        <v>#DIV/0!</v>
      </c>
      <c r="P135" s="130">
        <f t="shared" si="170"/>
        <v>4.2086811026852282E-86</v>
      </c>
      <c r="Q135" s="148">
        <f t="shared" si="170"/>
        <v>925.1337080257249</v>
      </c>
      <c r="R135" s="148">
        <f t="shared" si="170"/>
        <v>772.6319330088694</v>
      </c>
      <c r="W135" s="130" t="s">
        <v>12</v>
      </c>
      <c r="X135" s="130" t="e">
        <f t="shared" si="171"/>
        <v>#DIV/0!</v>
      </c>
      <c r="Y135" s="130">
        <f t="shared" si="171"/>
        <v>3.8024541247264101E-86</v>
      </c>
      <c r="Z135" s="148">
        <f t="shared" si="171"/>
        <v>913.94002308364486</v>
      </c>
      <c r="AA135" s="148">
        <f t="shared" si="171"/>
        <v>750.99431883953616</v>
      </c>
      <c r="AG135" s="130" t="s">
        <v>12</v>
      </c>
      <c r="AH135" s="130" t="e">
        <f t="shared" si="172"/>
        <v>#DIV/0!</v>
      </c>
      <c r="AI135" s="130">
        <f t="shared" si="172"/>
        <v>4.5320871460667404E-86</v>
      </c>
      <c r="AJ135" s="148">
        <f t="shared" si="172"/>
        <v>1078.9385598650847</v>
      </c>
      <c r="AK135" s="148">
        <f t="shared" si="172"/>
        <v>888.7255553933278</v>
      </c>
      <c r="AQ135" s="130" t="s">
        <v>12</v>
      </c>
      <c r="AR135" s="130" t="e">
        <f t="shared" si="173"/>
        <v>#DIV/0!</v>
      </c>
      <c r="AS135" s="130">
        <f t="shared" si="173"/>
        <v>4.1132592180626128E-86</v>
      </c>
      <c r="AT135" s="148">
        <f t="shared" si="173"/>
        <v>1235.3523946037062</v>
      </c>
      <c r="AU135" s="148">
        <f t="shared" si="173"/>
        <v>951.35826936507453</v>
      </c>
      <c r="BA135" s="130" t="s">
        <v>12</v>
      </c>
      <c r="BB135" s="130" t="e">
        <f t="shared" si="174"/>
        <v>#DIV/0!</v>
      </c>
      <c r="BC135" s="130">
        <f t="shared" si="174"/>
        <v>5.2359677613120521E-86</v>
      </c>
      <c r="BD135" s="148">
        <f t="shared" si="174"/>
        <v>1226.4521915446101</v>
      </c>
      <c r="BE135" s="148">
        <f t="shared" si="174"/>
        <v>1013.8688171713042</v>
      </c>
      <c r="BK135" s="130" t="s">
        <v>12</v>
      </c>
      <c r="BL135" s="130" t="e">
        <f t="shared" si="175"/>
        <v>#DIV/0!</v>
      </c>
      <c r="BM135" s="130">
        <f t="shared" si="175"/>
        <v>5.6304031851931803E-86</v>
      </c>
      <c r="BN135" s="148">
        <f t="shared" si="175"/>
        <v>1308.6227212090016</v>
      </c>
      <c r="BO135" s="148">
        <f t="shared" si="175"/>
        <v>1083.6691445166714</v>
      </c>
    </row>
    <row r="136" spans="4:67" x14ac:dyDescent="0.3">
      <c r="D136" s="130" t="s">
        <v>13</v>
      </c>
      <c r="E136" s="148">
        <f t="shared" si="169"/>
        <v>411.23386480071866</v>
      </c>
      <c r="F136" s="148">
        <f t="shared" si="169"/>
        <v>604.34904828761819</v>
      </c>
      <c r="G136" s="130">
        <f t="shared" si="169"/>
        <v>3.3484053331245273E-87</v>
      </c>
      <c r="H136" s="130" t="e">
        <f t="shared" si="169"/>
        <v>#DIV/0!</v>
      </c>
      <c r="N136" s="130" t="s">
        <v>13</v>
      </c>
      <c r="O136" s="148">
        <f t="shared" si="170"/>
        <v>348.28528224617014</v>
      </c>
      <c r="P136" s="148">
        <f t="shared" si="170"/>
        <v>647.60425120081186</v>
      </c>
      <c r="Q136" s="130">
        <f t="shared" si="170"/>
        <v>1.031975179166272E-86</v>
      </c>
      <c r="R136" s="130" t="e">
        <f t="shared" si="170"/>
        <v>#DIV/0!</v>
      </c>
      <c r="W136" s="130" t="s">
        <v>13</v>
      </c>
      <c r="X136" s="148">
        <f t="shared" si="171"/>
        <v>378.91188745566598</v>
      </c>
      <c r="Y136" s="148">
        <f t="shared" si="171"/>
        <v>683.50024667982802</v>
      </c>
      <c r="Z136" s="130">
        <f t="shared" si="171"/>
        <v>1.1909498235931927E-86</v>
      </c>
      <c r="AA136" s="130" t="e">
        <f t="shared" si="171"/>
        <v>#DIV/0!</v>
      </c>
      <c r="AG136" s="130" t="s">
        <v>13</v>
      </c>
      <c r="AH136" s="148">
        <f t="shared" si="172"/>
        <v>391.86450833737729</v>
      </c>
      <c r="AI136" s="148">
        <f t="shared" si="172"/>
        <v>710.6180981076734</v>
      </c>
      <c r="AJ136" s="130">
        <f t="shared" si="172"/>
        <v>1.2264103356834424E-86</v>
      </c>
      <c r="AK136" s="130" t="e">
        <f t="shared" si="172"/>
        <v>#DIV/0!</v>
      </c>
      <c r="AQ136" s="130" t="s">
        <v>13</v>
      </c>
      <c r="AR136" s="148">
        <f t="shared" si="173"/>
        <v>414.62340002975731</v>
      </c>
      <c r="AS136" s="148">
        <f t="shared" si="173"/>
        <v>721.23952236862397</v>
      </c>
      <c r="AT136" s="130">
        <f t="shared" si="173"/>
        <v>1.5703099209335541E-86</v>
      </c>
      <c r="AU136" s="130" t="e">
        <f t="shared" si="173"/>
        <v>#DIV/0!</v>
      </c>
      <c r="BA136" s="130" t="s">
        <v>13</v>
      </c>
      <c r="BB136" s="148">
        <f t="shared" si="174"/>
        <v>438.33210927696825</v>
      </c>
      <c r="BC136" s="148">
        <f t="shared" si="174"/>
        <v>800.60685439070346</v>
      </c>
      <c r="BD136" s="130">
        <f t="shared" si="174"/>
        <v>1.3594838081154341E-86</v>
      </c>
      <c r="BE136" s="130" t="e">
        <f t="shared" si="174"/>
        <v>#DIV/0!</v>
      </c>
      <c r="BK136" s="130" t="s">
        <v>13</v>
      </c>
      <c r="BL136" s="148">
        <f t="shared" si="175"/>
        <v>464.22123714063758</v>
      </c>
      <c r="BM136" s="148">
        <f t="shared" si="175"/>
        <v>850.71320224983344</v>
      </c>
      <c r="BN136" s="130">
        <f t="shared" si="175"/>
        <v>1.4333729675370578E-86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381.81537892804459</v>
      </c>
      <c r="F137" s="148">
        <f t="shared" si="169"/>
        <v>561.81484317562933</v>
      </c>
      <c r="G137" s="130" t="e">
        <f t="shared" si="169"/>
        <v>#DIV/0!</v>
      </c>
      <c r="H137" s="130">
        <f t="shared" si="169"/>
        <v>1.4216280816772665E-86</v>
      </c>
      <c r="N137" s="130" t="s">
        <v>14</v>
      </c>
      <c r="O137" s="148">
        <f t="shared" si="170"/>
        <v>281.23132397657849</v>
      </c>
      <c r="P137" s="148">
        <f t="shared" si="170"/>
        <v>523.5752161016319</v>
      </c>
      <c r="Q137" s="130" t="e">
        <f t="shared" si="170"/>
        <v>#DIV/0!</v>
      </c>
      <c r="R137" s="130">
        <f t="shared" si="170"/>
        <v>3.1919309735052412E-86</v>
      </c>
      <c r="W137" s="130" t="s">
        <v>14</v>
      </c>
      <c r="X137" s="148">
        <f t="shared" si="171"/>
        <v>296.05911589347915</v>
      </c>
      <c r="Y137" s="148">
        <f t="shared" si="171"/>
        <v>534.71172075276343</v>
      </c>
      <c r="Z137" s="130" t="e">
        <f t="shared" si="171"/>
        <v>#DIV/0!</v>
      </c>
      <c r="AA137" s="130">
        <f t="shared" si="171"/>
        <v>3.5070353945520833E-86</v>
      </c>
      <c r="AG137" s="130" t="s">
        <v>14</v>
      </c>
      <c r="AH137" s="148">
        <f t="shared" si="172"/>
        <v>314.80461484000313</v>
      </c>
      <c r="AI137" s="148">
        <f t="shared" si="172"/>
        <v>571.58687034622449</v>
      </c>
      <c r="AJ137" s="130" t="e">
        <f t="shared" si="172"/>
        <v>#DIV/0!</v>
      </c>
      <c r="AK137" s="130">
        <f t="shared" si="172"/>
        <v>3.7221977071870916E-86</v>
      </c>
      <c r="AQ137" s="130" t="s">
        <v>14</v>
      </c>
      <c r="AR137" s="148">
        <f t="shared" si="173"/>
        <v>325.83692045757061</v>
      </c>
      <c r="AS137" s="148">
        <f t="shared" si="173"/>
        <v>567.5012489975237</v>
      </c>
      <c r="AT137" s="130" t="e">
        <f t="shared" si="173"/>
        <v>#DIV/0!</v>
      </c>
      <c r="AU137" s="130">
        <f t="shared" si="173"/>
        <v>4.3588569471476157E-86</v>
      </c>
      <c r="BA137" s="130" t="s">
        <v>14</v>
      </c>
      <c r="BB137" s="148">
        <f t="shared" si="174"/>
        <v>354.34529835779654</v>
      </c>
      <c r="BC137" s="148">
        <f t="shared" si="174"/>
        <v>648.01269503134495</v>
      </c>
      <c r="BD137" s="130" t="e">
        <f t="shared" si="174"/>
        <v>#DIV/0!</v>
      </c>
      <c r="BE137" s="130">
        <f t="shared" si="174"/>
        <v>4.1669289257392E-86</v>
      </c>
      <c r="BK137" s="130" t="s">
        <v>14</v>
      </c>
      <c r="BL137" s="148">
        <f t="shared" si="175"/>
        <v>376.4240822859619</v>
      </c>
      <c r="BM137" s="148">
        <f t="shared" si="175"/>
        <v>690.67921872254306</v>
      </c>
      <c r="BN137" s="130" t="e">
        <f t="shared" si="175"/>
        <v>#DIV/0!</v>
      </c>
      <c r="BO137" s="130">
        <f t="shared" si="175"/>
        <v>4.4144985486005367E-86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1.8544286390824532E-70</v>
      </c>
      <c r="H140" s="130">
        <f>'Mode Choice Q'!O38</f>
        <v>3.6139046541757268E-66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4.8078387073948615E-48</v>
      </c>
      <c r="H141" s="130">
        <f>'Mode Choice Q'!O39</f>
        <v>1.2357052924120838E-44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2.1413576046132136E-63</v>
      </c>
      <c r="F142" s="130">
        <f>'Mode Choice Q'!M40</f>
        <v>4.9092324884641667E-45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4.173070912771723E-59</v>
      </c>
      <c r="F143" s="130">
        <f>'Mode Choice Q'!M41</f>
        <v>9.5670967135557056E-41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8.6656716075776818E-5</v>
      </c>
      <c r="F145" s="130" t="e">
        <f t="shared" si="176"/>
        <v>#DIV/0!</v>
      </c>
      <c r="G145" s="217">
        <f t="shared" si="176"/>
        <v>8.0074005666073772E-68</v>
      </c>
      <c r="H145" s="130">
        <f t="shared" si="176"/>
        <v>1.3072254610545728E-63</v>
      </c>
      <c r="N145" s="130" t="s">
        <v>11</v>
      </c>
      <c r="O145" s="130">
        <f t="shared" ref="O145:R148" si="177">O140*P122</f>
        <v>4.8155706824209773E-5</v>
      </c>
      <c r="P145" s="130" t="e">
        <f t="shared" si="177"/>
        <v>#DIV/0!</v>
      </c>
      <c r="Q145" s="149">
        <f t="shared" si="177"/>
        <v>2.6934107280325711E-84</v>
      </c>
      <c r="R145" s="130">
        <f t="shared" si="177"/>
        <v>1.8900235350656976E-84</v>
      </c>
      <c r="W145" s="130" t="s">
        <v>11</v>
      </c>
      <c r="X145" s="130">
        <f t="shared" ref="X145:AA148" si="178">X140*Z122</f>
        <v>4.5021989161425086E-5</v>
      </c>
      <c r="Y145" s="130" t="e">
        <f t="shared" si="178"/>
        <v>#DIV/0!</v>
      </c>
      <c r="Z145" s="149">
        <f t="shared" si="178"/>
        <v>2.6711643358437185E-84</v>
      </c>
      <c r="AA145" s="130">
        <f t="shared" si="178"/>
        <v>1.8442340706226735E-84</v>
      </c>
      <c r="AG145" s="130" t="s">
        <v>11</v>
      </c>
      <c r="AH145" s="130">
        <f t="shared" ref="AH145:AK148" si="179">AH140*AJ122</f>
        <v>5.3127589845609538E-5</v>
      </c>
      <c r="AI145" s="130" t="e">
        <f t="shared" si="179"/>
        <v>#DIV/0!</v>
      </c>
      <c r="AJ145" s="149">
        <f t="shared" si="179"/>
        <v>3.1386340372220017E-84</v>
      </c>
      <c r="AK145" s="130">
        <f t="shared" si="179"/>
        <v>2.1722415287422115E-84</v>
      </c>
      <c r="AQ145" s="130" t="s">
        <v>11</v>
      </c>
      <c r="AR145" s="130">
        <f t="shared" ref="AR145:AU148" si="180">AR140*AT122</f>
        <v>5.0549897872569202E-5</v>
      </c>
      <c r="AS145" s="130" t="e">
        <f t="shared" si="180"/>
        <v>#DIV/0!</v>
      </c>
      <c r="AT145" s="149">
        <f t="shared" si="180"/>
        <v>3.6138701416501895E-84</v>
      </c>
      <c r="AU145" s="130">
        <f t="shared" si="180"/>
        <v>2.3384186010673184E-84</v>
      </c>
      <c r="BA145" s="130" t="s">
        <v>11</v>
      </c>
      <c r="BB145" s="130">
        <f t="shared" ref="BB145:BE148" si="181">BB140*BD122</f>
        <v>6.0994694629692226E-5</v>
      </c>
      <c r="BC145" s="130" t="e">
        <f t="shared" si="181"/>
        <v>#DIV/0!</v>
      </c>
      <c r="BD145" s="149">
        <f t="shared" si="181"/>
        <v>3.5709478671891843E-84</v>
      </c>
      <c r="BE145" s="130">
        <f t="shared" si="181"/>
        <v>2.4803395042781106E-84</v>
      </c>
      <c r="BK145" s="130" t="s">
        <v>11</v>
      </c>
      <c r="BL145" s="130">
        <f t="shared" ref="BL145:BO148" si="182">BL140*BN122</f>
        <v>6.5398319767763822E-5</v>
      </c>
      <c r="BM145" s="130" t="e">
        <f t="shared" si="182"/>
        <v>#DIV/0!</v>
      </c>
      <c r="BN145" s="149">
        <f t="shared" si="182"/>
        <v>3.811724380996264E-84</v>
      </c>
      <c r="BO145" s="130">
        <f t="shared" si="182"/>
        <v>2.6521630449138216E-84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6.0933440974406365E-5</v>
      </c>
      <c r="G146" s="130">
        <f t="shared" si="176"/>
        <v>2.8050553379237781E-45</v>
      </c>
      <c r="H146" s="130">
        <f t="shared" si="176"/>
        <v>7.187905380557379E-42</v>
      </c>
      <c r="N146" s="130" t="s">
        <v>12</v>
      </c>
      <c r="O146" s="130" t="e">
        <f t="shared" si="177"/>
        <v>#DIV/0!</v>
      </c>
      <c r="P146" s="130">
        <f t="shared" si="177"/>
        <v>3.3593811948784969E-5</v>
      </c>
      <c r="Q146" s="130">
        <f t="shared" si="177"/>
        <v>7.6996215690643838E-85</v>
      </c>
      <c r="R146" s="130">
        <f t="shared" si="177"/>
        <v>6.4303931904485075E-85</v>
      </c>
      <c r="W146" s="130" t="s">
        <v>12</v>
      </c>
      <c r="X146" s="130" t="e">
        <f t="shared" si="178"/>
        <v>#DIV/0!</v>
      </c>
      <c r="Y146" s="130">
        <f t="shared" si="178"/>
        <v>3.0351296687325774E-5</v>
      </c>
      <c r="Z146" s="130">
        <f t="shared" si="178"/>
        <v>7.6064597511891308E-85</v>
      </c>
      <c r="AA146" s="130">
        <f t="shared" si="178"/>
        <v>6.2503095557090215E-85</v>
      </c>
      <c r="AG146" s="130" t="s">
        <v>12</v>
      </c>
      <c r="AH146" s="130" t="e">
        <f t="shared" si="179"/>
        <v>#DIV/0!</v>
      </c>
      <c r="AI146" s="130">
        <f t="shared" si="179"/>
        <v>3.6175248161076593E-5</v>
      </c>
      <c r="AJ146" s="130">
        <f t="shared" si="179"/>
        <v>8.9796950810071108E-85</v>
      </c>
      <c r="AK146" s="130">
        <f t="shared" si="179"/>
        <v>7.3966069941264246E-85</v>
      </c>
      <c r="AQ146" s="130" t="s">
        <v>12</v>
      </c>
      <c r="AR146" s="130" t="e">
        <f t="shared" si="180"/>
        <v>#DIV/0!</v>
      </c>
      <c r="AS146" s="130">
        <f t="shared" si="180"/>
        <v>3.2832151758906108E-5</v>
      </c>
      <c r="AT146" s="130">
        <f t="shared" si="180"/>
        <v>1.0281482406672337E-84</v>
      </c>
      <c r="AU146" s="130">
        <f t="shared" si="180"/>
        <v>7.9178810448309879E-85</v>
      </c>
      <c r="BA146" s="130" t="s">
        <v>12</v>
      </c>
      <c r="BB146" s="130" t="e">
        <f t="shared" si="181"/>
        <v>#DIV/0!</v>
      </c>
      <c r="BC146" s="130">
        <f t="shared" si="181"/>
        <v>4.1793643198861567E-5</v>
      </c>
      <c r="BD146" s="130">
        <f t="shared" si="181"/>
        <v>1.0207408578372305E-84</v>
      </c>
      <c r="BE146" s="130">
        <f t="shared" si="181"/>
        <v>8.4381383417032496E-85</v>
      </c>
      <c r="BK146" s="130" t="s">
        <v>12</v>
      </c>
      <c r="BL146" s="130" t="e">
        <f t="shared" si="182"/>
        <v>#DIV/0!</v>
      </c>
      <c r="BM146" s="130">
        <f t="shared" si="182"/>
        <v>4.4942037941183037E-5</v>
      </c>
      <c r="BN146" s="130">
        <f t="shared" si="182"/>
        <v>1.0891290245483499E-84</v>
      </c>
      <c r="BO146" s="130">
        <f t="shared" si="182"/>
        <v>9.0190663754499121E-85</v>
      </c>
    </row>
    <row r="147" spans="4:67" x14ac:dyDescent="0.3">
      <c r="D147" s="130" t="s">
        <v>13</v>
      </c>
      <c r="E147" s="130">
        <f t="shared" si="176"/>
        <v>8.8059876366550108E-61</v>
      </c>
      <c r="F147" s="130">
        <f t="shared" si="176"/>
        <v>2.9668899822259747E-42</v>
      </c>
      <c r="G147" s="130">
        <f t="shared" si="176"/>
        <v>2.6727066352811996E-6</v>
      </c>
      <c r="H147" s="130" t="e">
        <f t="shared" si="176"/>
        <v>#DIV/0!</v>
      </c>
      <c r="N147" s="130" t="s">
        <v>13</v>
      </c>
      <c r="O147" s="130">
        <f t="shared" si="177"/>
        <v>1.0743004784076087E-84</v>
      </c>
      <c r="P147" s="130">
        <f t="shared" si="177"/>
        <v>5.3898237816937356E-85</v>
      </c>
      <c r="Q147" s="130">
        <f t="shared" si="177"/>
        <v>8.2372551540211729E-6</v>
      </c>
      <c r="R147" s="130" t="e">
        <f t="shared" si="177"/>
        <v>#DIV/0!</v>
      </c>
      <c r="W147" s="130" t="s">
        <v>13</v>
      </c>
      <c r="X147" s="130">
        <f t="shared" si="178"/>
        <v>1.1687695194660443E-84</v>
      </c>
      <c r="Y147" s="130">
        <f t="shared" si="178"/>
        <v>5.6885758200591833E-85</v>
      </c>
      <c r="Z147" s="130">
        <f t="shared" si="178"/>
        <v>9.5061952754515046E-6</v>
      </c>
      <c r="AA147" s="130" t="e">
        <f t="shared" si="178"/>
        <v>#DIV/0!</v>
      </c>
      <c r="AG147" s="130" t="s">
        <v>13</v>
      </c>
      <c r="AH147" s="130">
        <f t="shared" si="179"/>
        <v>1.2087224187677715E-84</v>
      </c>
      <c r="AI147" s="130">
        <f t="shared" si="179"/>
        <v>5.9142698921151065E-85</v>
      </c>
      <c r="AJ147" s="130">
        <f t="shared" si="179"/>
        <v>9.7892420888599659E-6</v>
      </c>
      <c r="AK147" s="130" t="e">
        <f t="shared" si="179"/>
        <v>#DIV/0!</v>
      </c>
      <c r="AQ147" s="130" t="s">
        <v>13</v>
      </c>
      <c r="AR147" s="130">
        <f t="shared" si="180"/>
        <v>1.278923169357828E-84</v>
      </c>
      <c r="AS147" s="130">
        <f t="shared" si="180"/>
        <v>6.002668949056101E-85</v>
      </c>
      <c r="AT147" s="130">
        <f t="shared" si="180"/>
        <v>1.2534258333684597E-5</v>
      </c>
      <c r="AU147" s="130" t="e">
        <f t="shared" si="180"/>
        <v>#DIV/0!</v>
      </c>
      <c r="BA147" s="130" t="s">
        <v>13</v>
      </c>
      <c r="BB147" s="130">
        <f t="shared" si="181"/>
        <v>1.3520536718081241E-84</v>
      </c>
      <c r="BC147" s="130">
        <f t="shared" si="181"/>
        <v>6.6632204090395532E-85</v>
      </c>
      <c r="BD147" s="130">
        <f t="shared" si="181"/>
        <v>1.0851438320691337E-5</v>
      </c>
      <c r="BE147" s="130" t="e">
        <f t="shared" si="181"/>
        <v>#DIV/0!</v>
      </c>
      <c r="BK147" s="130" t="s">
        <v>13</v>
      </c>
      <c r="BL147" s="130">
        <f t="shared" si="182"/>
        <v>1.4319097664157553E-84</v>
      </c>
      <c r="BM147" s="130">
        <f t="shared" si="182"/>
        <v>7.0802411200744089E-85</v>
      </c>
      <c r="BN147" s="130">
        <f t="shared" si="182"/>
        <v>1.1441223687199651E-5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1.5933426518535365E-56</v>
      </c>
      <c r="F148" s="130">
        <f t="shared" si="176"/>
        <v>5.3749369397723775E-38</v>
      </c>
      <c r="G148" s="130" t="e">
        <f t="shared" si="176"/>
        <v>#DIV/0!</v>
      </c>
      <c r="H148" s="130">
        <f t="shared" si="176"/>
        <v>1.134747567510103E-5</v>
      </c>
      <c r="N148" s="130" t="s">
        <v>14</v>
      </c>
      <c r="O148" s="130">
        <f t="shared" si="177"/>
        <v>8.6746974762401329E-85</v>
      </c>
      <c r="P148" s="130">
        <f t="shared" si="177"/>
        <v>4.3575658220547434E-85</v>
      </c>
      <c r="Q148" s="130" t="e">
        <f t="shared" si="177"/>
        <v>#DIV/0!</v>
      </c>
      <c r="R148" s="130">
        <f t="shared" si="177"/>
        <v>2.5478083575641483E-5</v>
      </c>
      <c r="W148" s="130" t="s">
        <v>14</v>
      </c>
      <c r="X148" s="130">
        <f t="shared" si="178"/>
        <v>9.1320669018822932E-85</v>
      </c>
      <c r="Y148" s="130">
        <f t="shared" si="178"/>
        <v>4.4502517448267346E-85</v>
      </c>
      <c r="Z148" s="130" t="e">
        <f t="shared" si="178"/>
        <v>#DIV/0!</v>
      </c>
      <c r="AA148" s="130">
        <f t="shared" si="178"/>
        <v>2.7993256002966653E-5</v>
      </c>
      <c r="AG148" s="130" t="s">
        <v>14</v>
      </c>
      <c r="AH148" s="130">
        <f t="shared" si="179"/>
        <v>9.7102796347420801E-85</v>
      </c>
      <c r="AI148" s="130">
        <f t="shared" si="179"/>
        <v>4.7571530010550867E-85</v>
      </c>
      <c r="AJ148" s="130" t="e">
        <f t="shared" si="179"/>
        <v>#DIV/0!</v>
      </c>
      <c r="AK148" s="130">
        <f t="shared" si="179"/>
        <v>2.9710687685902772E-5</v>
      </c>
      <c r="AQ148" s="130" t="s">
        <v>14</v>
      </c>
      <c r="AR148" s="130">
        <f t="shared" si="180"/>
        <v>1.0050575702564856E-84</v>
      </c>
      <c r="AS148" s="130">
        <f t="shared" si="180"/>
        <v>4.7231495505413027E-85</v>
      </c>
      <c r="AT148" s="130" t="e">
        <f t="shared" si="180"/>
        <v>#DIV/0!</v>
      </c>
      <c r="AU148" s="130">
        <f t="shared" si="180"/>
        <v>3.4792519799303889E-5</v>
      </c>
      <c r="BA148" s="130" t="s">
        <v>14</v>
      </c>
      <c r="BB148" s="130">
        <f t="shared" si="181"/>
        <v>1.0929928508383121E-84</v>
      </c>
      <c r="BC148" s="130">
        <f t="shared" si="181"/>
        <v>5.3932231421321692E-85</v>
      </c>
      <c r="BD148" s="130" t="e">
        <f t="shared" si="181"/>
        <v>#DIV/0!</v>
      </c>
      <c r="BE148" s="130">
        <f t="shared" si="181"/>
        <v>3.3260544888022781E-5</v>
      </c>
      <c r="BK148" s="130" t="s">
        <v>14</v>
      </c>
      <c r="BL148" s="130">
        <f t="shared" si="182"/>
        <v>1.1610957806655947E-84</v>
      </c>
      <c r="BM148" s="130">
        <f t="shared" si="182"/>
        <v>5.7483243380347732E-85</v>
      </c>
      <c r="BN148" s="130" t="e">
        <f t="shared" si="182"/>
        <v>#DIV/0!</v>
      </c>
      <c r="BO148" s="130">
        <f t="shared" si="182"/>
        <v>3.5236652640479731E-5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7.5549356046484174E-46</v>
      </c>
      <c r="H151" s="130">
        <f>'Mode Choice Q'!T38</f>
        <v>1.4723034560739904E-41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2.8011842403634663E-26</v>
      </c>
      <c r="H152" s="130">
        <f>'Mode Choice Q'!T39</f>
        <v>7.1995722017763913E-23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8.7238831780453865E-39</v>
      </c>
      <c r="F153" s="130">
        <f>'Mode Choice Q'!R40</f>
        <v>2.8602591550783361E-23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1.7001075886759948E-34</v>
      </c>
      <c r="F154" s="130">
        <f>'Mode Choice Q'!R41</f>
        <v>5.574063975737356E-19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1256.9506696145206</v>
      </c>
      <c r="F156" s="130" t="e">
        <f t="shared" si="183"/>
        <v>#DIV/0!</v>
      </c>
      <c r="G156" s="130">
        <f t="shared" si="183"/>
        <v>3.2622121103175103E-43</v>
      </c>
      <c r="H156" s="130">
        <f t="shared" si="183"/>
        <v>5.3256318258278479E-39</v>
      </c>
      <c r="N156" s="130" t="s">
        <v>11</v>
      </c>
      <c r="O156" s="148">
        <f t="shared" ref="O156:R159" si="184">O151*P122</f>
        <v>698.49575058350047</v>
      </c>
      <c r="P156" s="130" t="e">
        <f t="shared" si="184"/>
        <v>#DIV/0!</v>
      </c>
      <c r="Q156" s="130">
        <f t="shared" si="184"/>
        <v>1.0972945616944029E-59</v>
      </c>
      <c r="R156" s="130">
        <f t="shared" si="184"/>
        <v>7.6999490828379189E-60</v>
      </c>
      <c r="W156" s="130" t="s">
        <v>11</v>
      </c>
      <c r="X156" s="148">
        <f t="shared" ref="X156:AA159" si="185">X151*Z122</f>
        <v>653.04135659082158</v>
      </c>
      <c r="Y156" s="130" t="e">
        <f t="shared" si="185"/>
        <v>#DIV/0!</v>
      </c>
      <c r="Z156" s="130">
        <f t="shared" si="185"/>
        <v>1.0882313895194039E-59</v>
      </c>
      <c r="AA156" s="130">
        <f t="shared" si="185"/>
        <v>7.5134029694164018E-60</v>
      </c>
      <c r="AG156" s="130" t="s">
        <v>11</v>
      </c>
      <c r="AH156" s="148">
        <f t="shared" ref="AH156:AK159" si="186">AH151*AJ122</f>
        <v>770.61262710497761</v>
      </c>
      <c r="AI156" s="130" t="e">
        <f t="shared" si="186"/>
        <v>#DIV/0!</v>
      </c>
      <c r="AJ156" s="130">
        <f t="shared" si="186"/>
        <v>1.2786783776970991E-59</v>
      </c>
      <c r="AK156" s="130">
        <f t="shared" si="186"/>
        <v>8.8497041738475645E-60</v>
      </c>
      <c r="AQ156" s="130" t="s">
        <v>11</v>
      </c>
      <c r="AR156" s="148">
        <f t="shared" ref="AR156:AU159" si="187">AR151*AT122</f>
        <v>733.22335367878657</v>
      </c>
      <c r="AS156" s="130" t="e">
        <f t="shared" si="187"/>
        <v>#DIV/0!</v>
      </c>
      <c r="AT156" s="130">
        <f t="shared" si="187"/>
        <v>1.4722893956835017E-59</v>
      </c>
      <c r="AU156" s="130">
        <f t="shared" si="187"/>
        <v>9.5267089687079193E-60</v>
      </c>
      <c r="BA156" s="130" t="s">
        <v>11</v>
      </c>
      <c r="BB156" s="148">
        <f t="shared" ref="BB156:BE159" si="188">BB151*BD122</f>
        <v>884.72452834103751</v>
      </c>
      <c r="BC156" s="130" t="e">
        <f t="shared" si="188"/>
        <v>#DIV/0!</v>
      </c>
      <c r="BD156" s="130">
        <f t="shared" si="188"/>
        <v>1.4548028765086045E-59</v>
      </c>
      <c r="BE156" s="130">
        <f t="shared" si="188"/>
        <v>1.0104894217853763E-59</v>
      </c>
      <c r="BK156" s="130" t="s">
        <v>11</v>
      </c>
      <c r="BL156" s="148">
        <f t="shared" ref="BL156:BO159" si="189">BL151*BN122</f>
        <v>948.59885703346379</v>
      </c>
      <c r="BM156" s="130" t="e">
        <f t="shared" si="189"/>
        <v>#DIV/0!</v>
      </c>
      <c r="BN156" s="130">
        <f t="shared" si="189"/>
        <v>1.5528951416185884E-59</v>
      </c>
      <c r="BO156" s="130">
        <f t="shared" si="189"/>
        <v>1.0804902704299365E-59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883.83604760331173</v>
      </c>
      <c r="G157" s="130">
        <f t="shared" si="183"/>
        <v>1.6343054091756535E-23</v>
      </c>
      <c r="H157" s="130">
        <f t="shared" si="183"/>
        <v>4.1878791071489794E-20</v>
      </c>
      <c r="N157" s="130" t="s">
        <v>12</v>
      </c>
      <c r="O157" s="130" t="e">
        <f t="shared" si="184"/>
        <v>#DIV/0!</v>
      </c>
      <c r="P157" s="148">
        <f t="shared" si="184"/>
        <v>487.27630512798686</v>
      </c>
      <c r="Q157" s="130">
        <f t="shared" si="184"/>
        <v>4.4860195835713625E-63</v>
      </c>
      <c r="R157" s="130">
        <f t="shared" si="184"/>
        <v>3.7465308552717939E-63</v>
      </c>
      <c r="W157" s="130" t="s">
        <v>12</v>
      </c>
      <c r="X157" s="130" t="e">
        <f t="shared" si="185"/>
        <v>#DIV/0!</v>
      </c>
      <c r="Y157" s="148">
        <f t="shared" si="185"/>
        <v>440.24380824035427</v>
      </c>
      <c r="Z157" s="130">
        <f t="shared" si="185"/>
        <v>4.4317408458852611E-63</v>
      </c>
      <c r="AA157" s="130">
        <f t="shared" si="185"/>
        <v>3.6416089828296638E-63</v>
      </c>
      <c r="AG157" s="130" t="s">
        <v>12</v>
      </c>
      <c r="AH157" s="130" t="e">
        <f t="shared" si="186"/>
        <v>#DIV/0!</v>
      </c>
      <c r="AI157" s="148">
        <f t="shared" si="186"/>
        <v>524.71988852860613</v>
      </c>
      <c r="AJ157" s="130">
        <f t="shared" si="186"/>
        <v>5.2318269965042342E-63</v>
      </c>
      <c r="AK157" s="130">
        <f t="shared" si="186"/>
        <v>4.3094746319674082E-63</v>
      </c>
      <c r="AQ157" s="130" t="s">
        <v>12</v>
      </c>
      <c r="AR157" s="130" t="e">
        <f t="shared" si="187"/>
        <v>#DIV/0!</v>
      </c>
      <c r="AS157" s="148">
        <f t="shared" si="187"/>
        <v>476.22846799497358</v>
      </c>
      <c r="AT157" s="130">
        <f t="shared" si="187"/>
        <v>5.9902854978989744E-63</v>
      </c>
      <c r="AU157" s="130">
        <f t="shared" si="187"/>
        <v>4.6131837920725835E-63</v>
      </c>
      <c r="BA157" s="130" t="s">
        <v>12</v>
      </c>
      <c r="BB157" s="130" t="e">
        <f t="shared" si="188"/>
        <v>#DIV/0!</v>
      </c>
      <c r="BC157" s="148">
        <f t="shared" si="188"/>
        <v>606.21438456659735</v>
      </c>
      <c r="BD157" s="130">
        <f t="shared" si="188"/>
        <v>5.9471279684797171E-63</v>
      </c>
      <c r="BE157" s="130">
        <f t="shared" si="188"/>
        <v>4.9163005623359393E-63</v>
      </c>
      <c r="BK157" s="130" t="s">
        <v>12</v>
      </c>
      <c r="BL157" s="130" t="e">
        <f t="shared" si="189"/>
        <v>#DIV/0!</v>
      </c>
      <c r="BM157" s="148">
        <f t="shared" si="189"/>
        <v>651.88166875160255</v>
      </c>
      <c r="BN157" s="130">
        <f t="shared" si="189"/>
        <v>6.3455769732765914E-63</v>
      </c>
      <c r="BO157" s="130">
        <f t="shared" si="189"/>
        <v>5.2547658378897108E-63</v>
      </c>
    </row>
    <row r="158" spans="4:67" x14ac:dyDescent="0.3">
      <c r="D158" s="130" t="s">
        <v>13</v>
      </c>
      <c r="E158" s="130">
        <f t="shared" si="183"/>
        <v>3.5875561953775801E-36</v>
      </c>
      <c r="F158" s="130">
        <f t="shared" si="183"/>
        <v>1.7285948982275394E-20</v>
      </c>
      <c r="G158" s="148">
        <f t="shared" si="183"/>
        <v>38.767455622968704</v>
      </c>
      <c r="H158" s="130" t="e">
        <f t="shared" si="183"/>
        <v>#DIV/0!</v>
      </c>
      <c r="N158" s="130" t="s">
        <v>13</v>
      </c>
      <c r="O158" s="130">
        <f t="shared" si="184"/>
        <v>4.376696284429847E-60</v>
      </c>
      <c r="P158" s="130">
        <f t="shared" si="184"/>
        <v>3.1402653779534831E-63</v>
      </c>
      <c r="Q158" s="148">
        <f t="shared" si="184"/>
        <v>119.48091100727487</v>
      </c>
      <c r="R158" s="130" t="e">
        <f t="shared" si="184"/>
        <v>#DIV/0!</v>
      </c>
      <c r="W158" s="130" t="s">
        <v>13</v>
      </c>
      <c r="X158" s="130">
        <f t="shared" si="185"/>
        <v>4.7615628178665305E-60</v>
      </c>
      <c r="Y158" s="130">
        <f t="shared" si="185"/>
        <v>3.3143268539257516E-63</v>
      </c>
      <c r="Z158" s="148">
        <f t="shared" si="185"/>
        <v>137.88681429511519</v>
      </c>
      <c r="AA158" s="130" t="e">
        <f t="shared" si="185"/>
        <v>#DIV/0!</v>
      </c>
      <c r="AG158" s="130" t="s">
        <v>13</v>
      </c>
      <c r="AH158" s="130">
        <f t="shared" si="186"/>
        <v>4.9243307858983968E-60</v>
      </c>
      <c r="AI158" s="130">
        <f t="shared" si="186"/>
        <v>3.4458226707080652E-63</v>
      </c>
      <c r="AJ158" s="148">
        <f t="shared" si="186"/>
        <v>141.99239200169382</v>
      </c>
      <c r="AK158" s="130" t="e">
        <f t="shared" si="186"/>
        <v>#DIV/0!</v>
      </c>
      <c r="AQ158" s="130" t="s">
        <v>13</v>
      </c>
      <c r="AR158" s="130">
        <f t="shared" si="187"/>
        <v>5.210328391267713E-60</v>
      </c>
      <c r="AS158" s="130">
        <f t="shared" si="187"/>
        <v>3.4973264877527679E-63</v>
      </c>
      <c r="AT158" s="148">
        <f t="shared" si="187"/>
        <v>181.80869434135212</v>
      </c>
      <c r="AU158" s="130" t="e">
        <f t="shared" si="187"/>
        <v>#DIV/0!</v>
      </c>
      <c r="BA158" s="130" t="s">
        <v>13</v>
      </c>
      <c r="BB158" s="130">
        <f t="shared" si="188"/>
        <v>5.5082617951763898E-60</v>
      </c>
      <c r="BC158" s="130">
        <f t="shared" si="188"/>
        <v>3.8821826470928823E-63</v>
      </c>
      <c r="BD158" s="148">
        <f t="shared" si="188"/>
        <v>157.39948709279975</v>
      </c>
      <c r="BE158" s="130" t="e">
        <f t="shared" si="188"/>
        <v>#DIV/0!</v>
      </c>
      <c r="BK158" s="130" t="s">
        <v>13</v>
      </c>
      <c r="BL158" s="130">
        <f t="shared" si="189"/>
        <v>5.8335952373399417E-60</v>
      </c>
      <c r="BM158" s="130">
        <f t="shared" si="189"/>
        <v>4.1251508319155737E-63</v>
      </c>
      <c r="BN158" s="148">
        <f t="shared" si="189"/>
        <v>165.95428982399505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6.491272231887692E-32</v>
      </c>
      <c r="F159" s="130">
        <f t="shared" si="183"/>
        <v>3.1315918783798074E-16</v>
      </c>
      <c r="G159" s="130" t="e">
        <f t="shared" si="183"/>
        <v>#DIV/0!</v>
      </c>
      <c r="H159" s="148">
        <f t="shared" si="183"/>
        <v>164.59448031448918</v>
      </c>
      <c r="N159" s="130" t="s">
        <v>14</v>
      </c>
      <c r="O159" s="130">
        <f t="shared" si="184"/>
        <v>3.5340686312538336E-60</v>
      </c>
      <c r="P159" s="130">
        <f t="shared" si="184"/>
        <v>2.53884238843367E-63</v>
      </c>
      <c r="Q159" s="130" t="e">
        <f t="shared" si="184"/>
        <v>#DIV/0!</v>
      </c>
      <c r="R159" s="148">
        <f t="shared" si="184"/>
        <v>369.55813306949398</v>
      </c>
      <c r="W159" s="130" t="s">
        <v>14</v>
      </c>
      <c r="X159" s="130">
        <f t="shared" si="185"/>
        <v>3.7204007707300253E-60</v>
      </c>
      <c r="Y159" s="130">
        <f t="shared" si="185"/>
        <v>2.5928438560313901E-63</v>
      </c>
      <c r="Z159" s="130" t="e">
        <f t="shared" si="185"/>
        <v>#DIV/0!</v>
      </c>
      <c r="AA159" s="148">
        <f t="shared" si="185"/>
        <v>406.04056409027976</v>
      </c>
      <c r="AG159" s="130" t="s">
        <v>14</v>
      </c>
      <c r="AH159" s="130">
        <f t="shared" si="186"/>
        <v>3.955964430095471E-60</v>
      </c>
      <c r="AI159" s="130">
        <f t="shared" si="186"/>
        <v>2.7716532992376149E-63</v>
      </c>
      <c r="AJ159" s="130" t="e">
        <f t="shared" si="186"/>
        <v>#DIV/0!</v>
      </c>
      <c r="AK159" s="148">
        <f t="shared" si="186"/>
        <v>430.95181161546935</v>
      </c>
      <c r="AQ159" s="130" t="s">
        <v>14</v>
      </c>
      <c r="AR159" s="130">
        <f t="shared" si="187"/>
        <v>4.0946009257110797E-60</v>
      </c>
      <c r="AS159" s="130">
        <f t="shared" si="187"/>
        <v>2.7518419171397314E-63</v>
      </c>
      <c r="AT159" s="130" t="e">
        <f t="shared" si="187"/>
        <v>#DIV/0!</v>
      </c>
      <c r="AU159" s="148">
        <f t="shared" si="187"/>
        <v>504.66349337620528</v>
      </c>
      <c r="BA159" s="130" t="s">
        <v>14</v>
      </c>
      <c r="BB159" s="130">
        <f t="shared" si="188"/>
        <v>4.4528489424700852E-60</v>
      </c>
      <c r="BC159" s="130">
        <f t="shared" si="188"/>
        <v>3.1422459424996288E-63</v>
      </c>
      <c r="BD159" s="130" t="e">
        <f t="shared" si="188"/>
        <v>#DIV/0!</v>
      </c>
      <c r="BE159" s="148">
        <f t="shared" si="188"/>
        <v>482.44228562949598</v>
      </c>
      <c r="BK159" s="130" t="s">
        <v>14</v>
      </c>
      <c r="BL159" s="130">
        <f t="shared" si="189"/>
        <v>4.7303000335983933E-60</v>
      </c>
      <c r="BM159" s="130">
        <f t="shared" si="189"/>
        <v>3.3491380481284341E-63</v>
      </c>
      <c r="BN159" s="130" t="e">
        <f t="shared" si="189"/>
        <v>#DIV/0!</v>
      </c>
      <c r="BO159" s="148">
        <f t="shared" si="189"/>
        <v>511.10561462651447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-298.56162012775462</v>
      </c>
      <c r="J28" s="206">
        <f t="shared" si="7"/>
        <v>-308.4391726718618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-297.18366318624106</v>
      </c>
      <c r="J29" s="206">
        <f t="shared" si="10"/>
        <v>-305.0353978023071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-314.82357916394466</v>
      </c>
      <c r="H30" s="206">
        <f t="shared" si="10"/>
        <v>-304.11228842886061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-324.70113170805178</v>
      </c>
      <c r="H31" s="206">
        <f t="shared" si="10"/>
        <v>-313.98984097296767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2.1693811910523499E-130</v>
      </c>
      <c r="J33" s="206">
        <f t="shared" si="13"/>
        <v>1.1131900242929496E-134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8.6054773611707006E-130</v>
      </c>
      <c r="J34" s="206">
        <f t="shared" si="16"/>
        <v>3.3481888769680318E-133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1.8786972344588543E-137</v>
      </c>
      <c r="H35" s="206">
        <f t="shared" si="16"/>
        <v>8.4277424729563569E-133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9.6402929494008006E-142</v>
      </c>
      <c r="H36" s="206">
        <f t="shared" si="16"/>
        <v>4.3245875307211904E-137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1.8544286390824532E-70</v>
      </c>
      <c r="O38" s="206">
        <f t="shared" si="20"/>
        <v>3.6139046541757268E-66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7.5549356046484174E-46</v>
      </c>
      <c r="T38" s="206">
        <f t="shared" si="21"/>
        <v>1.4723034560739904E-41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4.8078387073948615E-48</v>
      </c>
      <c r="O39" s="206">
        <f t="shared" si="20"/>
        <v>1.2357052924120838E-44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2.8011842403634663E-26</v>
      </c>
      <c r="T39" s="206">
        <f t="shared" si="21"/>
        <v>7.1995722017763913E-23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2.1413576046132136E-63</v>
      </c>
      <c r="M40" s="206">
        <f t="shared" si="20"/>
        <v>4.9092324884641667E-45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8.7238831780453865E-39</v>
      </c>
      <c r="R40" s="206">
        <f t="shared" si="21"/>
        <v>2.8602591550783361E-23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4.173070912771723E-59</v>
      </c>
      <c r="M41" s="206">
        <f t="shared" si="20"/>
        <v>9.5670967135557056E-41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1.7001075886759948E-34</v>
      </c>
      <c r="R41" s="206">
        <f t="shared" si="21"/>
        <v>5.574063975737356E-19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14.278862752785791</v>
      </c>
      <c r="J46">
        <f>'Trip Length Frequency'!L28</f>
        <v>14.733651304013156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14.215417983619918</v>
      </c>
      <c r="J47">
        <f>'Trip Length Frequency'!L29</f>
        <v>14.576932538436719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15.027606204887178</v>
      </c>
      <c r="H48">
        <f>'Trip Length Frequency'!J30</f>
        <v>14.534430150046528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15.482394756114541</v>
      </c>
      <c r="H49">
        <f>'Trip Length Frequency'!J31</f>
        <v>14.989218701273892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82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Gravity!BL134</f>
        <v>8.1931956091665975E-86</v>
      </c>
      <c r="G25" s="4" t="e">
        <f>Gravity!BM134</f>
        <v>#DIV/0!</v>
      </c>
      <c r="H25" s="4">
        <f>Gravity!BN134</f>
        <v>1235.7506382643435</v>
      </c>
      <c r="I25" s="4">
        <f>Gravity!BO134</f>
        <v>859.8240187231869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Gravity!BL135</f>
        <v>#DIV/0!</v>
      </c>
      <c r="G26" s="4">
        <f>Gravity!BM135</f>
        <v>5.6304031851931803E-86</v>
      </c>
      <c r="H26" s="4">
        <f>Gravity!BN135</f>
        <v>1308.6227212090016</v>
      </c>
      <c r="I26" s="4">
        <f>Gravity!BO135</f>
        <v>1083.6691445166714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Gravity!BL136</f>
        <v>464.22123714063758</v>
      </c>
      <c r="G27" s="4">
        <f>Gravity!BM136</f>
        <v>850.71320224983344</v>
      </c>
      <c r="H27" s="4">
        <f>Gravity!BN136</f>
        <v>1.4333729675370578E-86</v>
      </c>
      <c r="I27" s="4" t="e">
        <f>Gravity!BO136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Gravity!BL137</f>
        <v>376.4240822859619</v>
      </c>
      <c r="G28" s="4">
        <f>Gravity!BM137</f>
        <v>690.67921872254306</v>
      </c>
      <c r="H28" s="4" t="e">
        <f>Gravity!BN137</f>
        <v>#DIV/0!</v>
      </c>
      <c r="I28" s="4">
        <f>Gravity!BO137</f>
        <v>4.4144985486005367E-86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1235.7506382643435</v>
      </c>
      <c r="D36" s="31">
        <f>E36-H36</f>
        <v>0</v>
      </c>
      <c r="E36">
        <f>W6*G66+(W6*0.17/X6^3.8)*(G66^4.8/4.8)</f>
        <v>3286.346354092344</v>
      </c>
      <c r="F36" s="258"/>
      <c r="G36" s="32" t="s">
        <v>62</v>
      </c>
      <c r="H36" s="33">
        <f>W6*G66+0.17*W6/X6^3.8*G66^4.8/4.8</f>
        <v>3286.346354092344</v>
      </c>
      <c r="I36" s="32" t="s">
        <v>63</v>
      </c>
      <c r="J36" s="33">
        <f>W6*(1+0.17*(G66/X6)^3.8)</f>
        <v>2.5183713964685959</v>
      </c>
      <c r="K36" s="34">
        <v>1</v>
      </c>
      <c r="L36" s="35" t="s">
        <v>61</v>
      </c>
      <c r="M36" s="36" t="s">
        <v>64</v>
      </c>
      <c r="N36" s="37">
        <f>J36+J54+J51</f>
        <v>15.074505207048301</v>
      </c>
      <c r="O36" s="38" t="s">
        <v>65</v>
      </c>
      <c r="P36" s="39">
        <v>0</v>
      </c>
      <c r="Q36" s="39">
        <f>IF(P36&lt;=0,0,P36)</f>
        <v>0</v>
      </c>
      <c r="R36" s="40">
        <f>G58</f>
        <v>1235.7506381694216</v>
      </c>
      <c r="S36" s="40" t="s">
        <v>39</v>
      </c>
      <c r="T36" s="40">
        <f>I58</f>
        <v>1235.7506382643435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859.8240187231869</v>
      </c>
      <c r="D37" s="31">
        <f t="shared" ref="D37:D54" si="1">E37-H37</f>
        <v>0</v>
      </c>
      <c r="E37">
        <f t="shared" ref="E37:E54" si="2">W7*G67+(W7*0.17/X7^3.8)*(G67^4.8/4.8)</f>
        <v>579.41442524819718</v>
      </c>
      <c r="F37" s="258"/>
      <c r="G37" s="44" t="s">
        <v>67</v>
      </c>
      <c r="H37" s="33">
        <f t="shared" ref="H37:H53" si="3">W7*G67+0.17*W7/X7^3.8*G67^4.8/4.8</f>
        <v>579.41442524819718</v>
      </c>
      <c r="I37" s="44" t="s">
        <v>68</v>
      </c>
      <c r="J37" s="33">
        <f t="shared" ref="J37:J54" si="4">W7*(1+0.17*(G67/X7)^3.8)</f>
        <v>2.5003518690549793</v>
      </c>
      <c r="K37" s="34">
        <v>2</v>
      </c>
      <c r="L37" s="45"/>
      <c r="M37" s="46" t="s">
        <v>69</v>
      </c>
      <c r="N37" s="47">
        <f>J36+J47+J39+J40+J51</f>
        <v>14.210079198592265</v>
      </c>
      <c r="O37" s="48" t="s">
        <v>70</v>
      </c>
      <c r="P37" s="39">
        <v>752.97668104086642</v>
      </c>
      <c r="Q37" s="39">
        <f t="shared" ref="Q37:Q60" si="5">IF(P37&lt;=0,0,P37)</f>
        <v>752.97668104086642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1308.6227212090016</v>
      </c>
      <c r="D38" s="31">
        <f t="shared" si="1"/>
        <v>0</v>
      </c>
      <c r="E38">
        <f t="shared" si="2"/>
        <v>2543.8325960751768</v>
      </c>
      <c r="F38" s="258"/>
      <c r="G38" s="44" t="s">
        <v>72</v>
      </c>
      <c r="H38" s="33">
        <f t="shared" si="3"/>
        <v>2543.8325960751768</v>
      </c>
      <c r="I38" s="44" t="s">
        <v>73</v>
      </c>
      <c r="J38" s="33">
        <f t="shared" si="4"/>
        <v>2.5322647286136184</v>
      </c>
      <c r="K38" s="34">
        <v>3</v>
      </c>
      <c r="L38" s="45"/>
      <c r="M38" s="46" t="s">
        <v>74</v>
      </c>
      <c r="N38" s="47">
        <f>J36+J47+J39+J49+J43</f>
        <v>14.591834561382328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1083.6691445166714</v>
      </c>
      <c r="D39" s="31">
        <f t="shared" si="1"/>
        <v>0</v>
      </c>
      <c r="E39">
        <f t="shared" si="2"/>
        <v>8003.8758271187298</v>
      </c>
      <c r="F39" s="258"/>
      <c r="G39" s="44" t="s">
        <v>77</v>
      </c>
      <c r="H39" s="33">
        <f t="shared" si="3"/>
        <v>8003.8758271187298</v>
      </c>
      <c r="I39" s="44" t="s">
        <v>78</v>
      </c>
      <c r="J39" s="33">
        <f t="shared" si="4"/>
        <v>3.9187494204842235</v>
      </c>
      <c r="K39" s="34">
        <v>4</v>
      </c>
      <c r="L39" s="45"/>
      <c r="M39" s="46" t="s">
        <v>79</v>
      </c>
      <c r="N39" s="47">
        <f>J36+J47+J48+J42+J43</f>
        <v>14.591834030452963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3708.844303433425</v>
      </c>
      <c r="F40" s="258"/>
      <c r="G40" s="44" t="s">
        <v>81</v>
      </c>
      <c r="H40" s="33">
        <f t="shared" si="3"/>
        <v>3708.844303433425</v>
      </c>
      <c r="I40" s="44" t="s">
        <v>82</v>
      </c>
      <c r="J40" s="33">
        <f t="shared" si="4"/>
        <v>2.6310637452896519</v>
      </c>
      <c r="K40" s="34">
        <v>5</v>
      </c>
      <c r="L40" s="45"/>
      <c r="M40" s="46" t="s">
        <v>83</v>
      </c>
      <c r="N40" s="47">
        <f>J45+J38+J39+J40+J51</f>
        <v>14.21007738502141</v>
      </c>
      <c r="O40" s="48" t="s">
        <v>84</v>
      </c>
      <c r="P40" s="39">
        <v>482.7739571285552</v>
      </c>
      <c r="Q40" s="39">
        <f t="shared" si="5"/>
        <v>482.7739571285552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6166.7404867210353</v>
      </c>
      <c r="F41" s="258"/>
      <c r="G41" s="44" t="s">
        <v>85</v>
      </c>
      <c r="H41" s="33">
        <f t="shared" si="3"/>
        <v>6166.7404867210353</v>
      </c>
      <c r="I41" s="44" t="s">
        <v>86</v>
      </c>
      <c r="J41" s="33">
        <f t="shared" si="4"/>
        <v>4.2004877137978545</v>
      </c>
      <c r="K41" s="34">
        <v>6</v>
      </c>
      <c r="L41" s="45"/>
      <c r="M41" s="46" t="s">
        <v>87</v>
      </c>
      <c r="N41" s="47">
        <f>J45+J38+J39+J49+J43</f>
        <v>14.591832747811473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6019.5666762248529</v>
      </c>
      <c r="F42" s="258"/>
      <c r="G42" s="44" t="s">
        <v>89</v>
      </c>
      <c r="H42" s="33">
        <f t="shared" si="3"/>
        <v>6019.5666762248529</v>
      </c>
      <c r="I42" s="44" t="s">
        <v>90</v>
      </c>
      <c r="J42" s="33">
        <f t="shared" si="4"/>
        <v>2.6744554210049278</v>
      </c>
      <c r="K42" s="34">
        <v>7</v>
      </c>
      <c r="L42" s="45"/>
      <c r="M42" s="46" t="s">
        <v>91</v>
      </c>
      <c r="N42" s="47">
        <f>J45+J38+J48+J42+J43</f>
        <v>14.591832216882109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2818.4930991741107</v>
      </c>
      <c r="F43" s="258"/>
      <c r="G43" s="44" t="s">
        <v>93</v>
      </c>
      <c r="H43" s="33">
        <f t="shared" si="3"/>
        <v>2818.4930991741107</v>
      </c>
      <c r="I43" s="44" t="s">
        <v>94</v>
      </c>
      <c r="J43" s="33">
        <f t="shared" si="4"/>
        <v>3.0631185124480442</v>
      </c>
      <c r="K43" s="34">
        <v>8</v>
      </c>
      <c r="L43" s="53"/>
      <c r="M43" s="54" t="s">
        <v>95</v>
      </c>
      <c r="N43" s="55">
        <f>J45+J46+J41+J42+J43</f>
        <v>15.009927327305041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14.272334864125364</v>
      </c>
      <c r="O44" s="38" t="s">
        <v>100</v>
      </c>
      <c r="P44" s="39">
        <v>458.29976918226242</v>
      </c>
      <c r="Q44" s="39">
        <f t="shared" si="5"/>
        <v>458.29976918226242</v>
      </c>
      <c r="R44" s="40">
        <f>G59</f>
        <v>859.82401878953101</v>
      </c>
      <c r="S44" s="40" t="s">
        <v>39</v>
      </c>
      <c r="T44" s="40">
        <f>I59</f>
        <v>859.8240187231869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1969.3375992570639</v>
      </c>
      <c r="F45" s="258"/>
      <c r="G45" s="44" t="s">
        <v>101</v>
      </c>
      <c r="H45" s="33">
        <f t="shared" si="3"/>
        <v>1969.3375992570639</v>
      </c>
      <c r="I45" s="44" t="s">
        <v>102</v>
      </c>
      <c r="J45" s="33">
        <f t="shared" si="4"/>
        <v>2.5718656800542132</v>
      </c>
      <c r="K45" s="34">
        <v>10</v>
      </c>
      <c r="L45" s="45"/>
      <c r="M45" s="46" t="s">
        <v>103</v>
      </c>
      <c r="N45" s="47">
        <f>J36+J47+J48+J42+J50</f>
        <v>14.272334333196</v>
      </c>
      <c r="O45" s="48" t="s">
        <v>104</v>
      </c>
      <c r="P45" s="39">
        <v>101.25267533529097</v>
      </c>
      <c r="Q45" s="39">
        <f t="shared" si="5"/>
        <v>101.25267533529097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8.8817841970012523E-15</v>
      </c>
      <c r="F46" s="258"/>
      <c r="G46" s="44" t="s">
        <v>105</v>
      </c>
      <c r="H46" s="33">
        <f t="shared" si="3"/>
        <v>8.8817841970012523E-15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14.27233305055451</v>
      </c>
      <c r="O46" s="48" t="s">
        <v>108</v>
      </c>
      <c r="P46" s="39">
        <v>188.73373190318026</v>
      </c>
      <c r="Q46" s="39">
        <f t="shared" si="5"/>
        <v>188.73373190318026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3304.7735600742126</v>
      </c>
      <c r="F47" s="258"/>
      <c r="G47" s="44" t="s">
        <v>109</v>
      </c>
      <c r="H47" s="33">
        <f t="shared" si="3"/>
        <v>3304.7735600742126</v>
      </c>
      <c r="I47" s="44" t="s">
        <v>110</v>
      </c>
      <c r="J47" s="33">
        <f t="shared" si="4"/>
        <v>2.5857608257700897</v>
      </c>
      <c r="K47" s="34">
        <v>12</v>
      </c>
      <c r="L47" s="45"/>
      <c r="M47" s="46" t="s">
        <v>111</v>
      </c>
      <c r="N47" s="47">
        <f>J45+J38+J48+J42+J50</f>
        <v>14.272332519625145</v>
      </c>
      <c r="O47" s="48" t="s">
        <v>112</v>
      </c>
      <c r="P47" s="39">
        <v>111.53784236879739</v>
      </c>
      <c r="Q47" s="39">
        <f t="shared" si="5"/>
        <v>111.53784236879739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797.97011025213544</v>
      </c>
      <c r="F48" s="258"/>
      <c r="G48" s="44" t="s">
        <v>113</v>
      </c>
      <c r="H48" s="33">
        <f t="shared" si="3"/>
        <v>797.97011025213544</v>
      </c>
      <c r="I48" s="44" t="s">
        <v>114</v>
      </c>
      <c r="J48" s="33">
        <f t="shared" si="4"/>
        <v>3.7501278747613056</v>
      </c>
      <c r="K48" s="34">
        <v>13</v>
      </c>
      <c r="L48" s="45"/>
      <c r="M48" s="46" t="s">
        <v>115</v>
      </c>
      <c r="N48" s="47">
        <f>J45+J46+J41+J42+J50</f>
        <v>14.690427630048077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1618.3702227714609</v>
      </c>
      <c r="F49" s="258"/>
      <c r="G49" s="44" t="s">
        <v>117</v>
      </c>
      <c r="H49" s="33">
        <f t="shared" si="3"/>
        <v>1618.3702227714609</v>
      </c>
      <c r="I49" s="44" t="s">
        <v>118</v>
      </c>
      <c r="J49" s="33">
        <f t="shared" si="4"/>
        <v>2.5058344062113735</v>
      </c>
      <c r="K49" s="34">
        <v>14</v>
      </c>
      <c r="L49" s="53"/>
      <c r="M49" s="54" t="s">
        <v>119</v>
      </c>
      <c r="N49" s="55">
        <f>J45+J46+J53+J44</f>
        <v>15.071865680054213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4957.3728044689688</v>
      </c>
      <c r="F50" s="258"/>
      <c r="G50" s="44" t="s">
        <v>121</v>
      </c>
      <c r="H50" s="33">
        <f t="shared" si="3"/>
        <v>4957.3728044689688</v>
      </c>
      <c r="I50" s="44" t="s">
        <v>122</v>
      </c>
      <c r="J50" s="33">
        <f t="shared" si="4"/>
        <v>2.7436188151910801</v>
      </c>
      <c r="K50" s="34">
        <v>15</v>
      </c>
      <c r="L50" s="35" t="s">
        <v>71</v>
      </c>
      <c r="M50" s="36" t="s">
        <v>123</v>
      </c>
      <c r="N50" s="37">
        <f>J37+J46+J41+J42+J43</f>
        <v>14.938413516305806</v>
      </c>
      <c r="O50" s="38" t="s">
        <v>124</v>
      </c>
      <c r="P50" s="39">
        <v>0</v>
      </c>
      <c r="Q50" s="39">
        <f t="shared" si="5"/>
        <v>0</v>
      </c>
      <c r="R50" s="40">
        <f>G60</f>
        <v>1308.6227214219857</v>
      </c>
      <c r="S50" s="40" t="s">
        <v>39</v>
      </c>
      <c r="T50" s="40">
        <f>I60</f>
        <v>1308.6227212090016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3685.9358868806285</v>
      </c>
      <c r="F51" s="258"/>
      <c r="G51" s="44" t="s">
        <v>125</v>
      </c>
      <c r="H51" s="33">
        <f t="shared" si="3"/>
        <v>3685.9358868806285</v>
      </c>
      <c r="I51" s="44" t="s">
        <v>126</v>
      </c>
      <c r="J51" s="33">
        <f t="shared" si="4"/>
        <v>2.5561338105797047</v>
      </c>
      <c r="K51" s="34">
        <v>16</v>
      </c>
      <c r="L51" s="45"/>
      <c r="M51" s="46" t="s">
        <v>127</v>
      </c>
      <c r="N51" s="47">
        <f>J37+J38+J39+J40+J51</f>
        <v>14.138563574022179</v>
      </c>
      <c r="O51" s="48" t="s">
        <v>128</v>
      </c>
      <c r="P51" s="39">
        <v>231.75897436500446</v>
      </c>
      <c r="Q51" s="39">
        <f t="shared" si="5"/>
        <v>231.75897436500446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6166.7404867210353</v>
      </c>
      <c r="F52" s="258"/>
      <c r="G52" s="44" t="s">
        <v>129</v>
      </c>
      <c r="H52" s="33">
        <f t="shared" si="3"/>
        <v>6166.7404867210353</v>
      </c>
      <c r="I52" s="44" t="s">
        <v>130</v>
      </c>
      <c r="J52" s="33">
        <f t="shared" si="4"/>
        <v>4.2004877137978545</v>
      </c>
      <c r="K52" s="34">
        <v>17</v>
      </c>
      <c r="L52" s="45"/>
      <c r="M52" s="46" t="s">
        <v>131</v>
      </c>
      <c r="N52" s="47">
        <f>J37+J38+J39+J49+J43</f>
        <v>14.52031893681224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14.520318405882877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14.13854936104868</v>
      </c>
      <c r="O54" s="56" t="s">
        <v>140</v>
      </c>
      <c r="P54" s="39">
        <v>1076.8637470569813</v>
      </c>
      <c r="Q54" s="39">
        <f t="shared" si="5"/>
        <v>1076.8637470569813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55627.614438513388</v>
      </c>
      <c r="K55" s="34">
        <v>20</v>
      </c>
      <c r="L55" s="35" t="s">
        <v>76</v>
      </c>
      <c r="M55" s="36" t="s">
        <v>142</v>
      </c>
      <c r="N55" s="37">
        <f>J37+J38+J39+J49+J50</f>
        <v>14.200819239555276</v>
      </c>
      <c r="O55" s="38" t="s">
        <v>143</v>
      </c>
      <c r="P55" s="39">
        <v>0</v>
      </c>
      <c r="Q55" s="39">
        <f t="shared" si="5"/>
        <v>0</v>
      </c>
      <c r="R55" s="40">
        <f>G61</f>
        <v>1083.6691445166714</v>
      </c>
      <c r="S55" s="40" t="s">
        <v>39</v>
      </c>
      <c r="T55" s="40">
        <f>I61</f>
        <v>1083.6691445166714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14.200818708625913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14.618913819048842</v>
      </c>
      <c r="O57" s="48" t="s">
        <v>148</v>
      </c>
      <c r="P57" s="39">
        <v>3.5527136788005009E-15</v>
      </c>
      <c r="Q57" s="39">
        <f t="shared" si="5"/>
        <v>3.5527136788005009E-15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1235.7506381694216</v>
      </c>
      <c r="H58" s="68" t="s">
        <v>39</v>
      </c>
      <c r="I58" s="69">
        <f>C36</f>
        <v>1235.7506382643435</v>
      </c>
      <c r="K58" s="34">
        <v>23</v>
      </c>
      <c r="L58" s="45"/>
      <c r="M58" s="46" t="s">
        <v>149</v>
      </c>
      <c r="N58" s="47">
        <f>J37+J46+J53+J44</f>
        <v>15.000351869054979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859.82401878953101</v>
      </c>
      <c r="H59" s="68" t="s">
        <v>39</v>
      </c>
      <c r="I59" s="69">
        <f t="shared" ref="I59:I60" si="6">C37</f>
        <v>859.8240187231869</v>
      </c>
      <c r="K59" s="34">
        <v>24</v>
      </c>
      <c r="L59" s="45"/>
      <c r="M59" s="46" t="s">
        <v>151</v>
      </c>
      <c r="N59" s="47">
        <f>J52+J53+J44</f>
        <v>14.200487713797855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1308.6227214219857</v>
      </c>
      <c r="H60" s="68" t="s">
        <v>39</v>
      </c>
      <c r="I60" s="69">
        <f t="shared" si="6"/>
        <v>1308.6227212090016</v>
      </c>
      <c r="K60" s="34">
        <v>25</v>
      </c>
      <c r="L60" s="53"/>
      <c r="M60" s="54" t="s">
        <v>153</v>
      </c>
      <c r="N60" s="55">
        <f>J52+J41+J42+J50</f>
        <v>13.819049663791716</v>
      </c>
      <c r="O60" s="56" t="s">
        <v>154</v>
      </c>
      <c r="P60" s="39">
        <v>1083.6691445166714</v>
      </c>
      <c r="Q60" s="71">
        <f t="shared" si="5"/>
        <v>1083.6691445166714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1083.6691445166714</v>
      </c>
      <c r="H61" s="74" t="s">
        <v>39</v>
      </c>
      <c r="I61" s="69">
        <f>C39</f>
        <v>1083.6691445166714</v>
      </c>
      <c r="K61" s="264" t="s">
        <v>155</v>
      </c>
      <c r="L61" s="264"/>
      <c r="M61" s="264"/>
      <c r="N61" s="76">
        <f>SUM(N36:N60)</f>
        <v>362.02015556004551</v>
      </c>
      <c r="U61" s="77" t="s">
        <v>156</v>
      </c>
      <c r="V61" s="78">
        <f>SUMPRODUCT($Q$36:$Q$60,V36:V60)</f>
        <v>1312.5291255584198</v>
      </c>
      <c r="W61" s="78">
        <f>SUMPRODUCT($Q$36:$Q$60,W36:W60)</f>
        <v>231.75897436500446</v>
      </c>
      <c r="X61" s="78">
        <f t="shared" ref="X61:AN61" si="7">SUMPRODUCT($Q$36:$Q$60,X36:X60)</f>
        <v>1014.8045057655372</v>
      </c>
      <c r="Y61" s="78">
        <f t="shared" si="7"/>
        <v>2114.543113619869</v>
      </c>
      <c r="Z61" s="78">
        <f t="shared" si="7"/>
        <v>1467.509612534426</v>
      </c>
      <c r="AA61" s="78">
        <f t="shared" si="7"/>
        <v>2160.5328915736527</v>
      </c>
      <c r="AB61" s="78">
        <f t="shared" si="7"/>
        <v>2373.3234092777411</v>
      </c>
      <c r="AC61" s="78">
        <f t="shared" si="7"/>
        <v>1076.8637470569813</v>
      </c>
      <c r="AD61" s="78">
        <f t="shared" si="7"/>
        <v>0</v>
      </c>
      <c r="AE61" s="78">
        <f t="shared" si="7"/>
        <v>783.04553140053281</v>
      </c>
      <c r="AF61" s="78">
        <f t="shared" si="7"/>
        <v>3.5527136788005009E-15</v>
      </c>
      <c r="AG61" s="78">
        <f t="shared" si="7"/>
        <v>1312.5291255584198</v>
      </c>
      <c r="AH61" s="78">
        <f t="shared" si="7"/>
        <v>212.79051770408836</v>
      </c>
      <c r="AI61" s="78">
        <f t="shared" si="7"/>
        <v>647.03350108544271</v>
      </c>
      <c r="AJ61" s="78">
        <f t="shared" si="7"/>
        <v>1943.4931633062024</v>
      </c>
      <c r="AK61" s="78">
        <f t="shared" si="7"/>
        <v>1467.509612534426</v>
      </c>
      <c r="AL61" s="78">
        <f t="shared" si="7"/>
        <v>2160.5328915736527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0.43750970851947324</v>
      </c>
      <c r="W64">
        <f t="shared" ref="W64:AN64" si="8">W61/W63</f>
        <v>0.15450598291000298</v>
      </c>
      <c r="X64">
        <f t="shared" si="8"/>
        <v>0.50740225288276863</v>
      </c>
      <c r="Y64">
        <f t="shared" si="8"/>
        <v>0.70484770453995638</v>
      </c>
      <c r="Z64">
        <f t="shared" si="8"/>
        <v>0.73375480626721301</v>
      </c>
      <c r="AA64">
        <f t="shared" si="8"/>
        <v>1.4403552610491017</v>
      </c>
      <c r="AB64">
        <f t="shared" si="8"/>
        <v>0.79110780309258033</v>
      </c>
      <c r="AC64">
        <f t="shared" si="8"/>
        <v>1.0768637470569813</v>
      </c>
      <c r="AD64">
        <f t="shared" si="8"/>
        <v>0</v>
      </c>
      <c r="AE64">
        <f t="shared" si="8"/>
        <v>0.6264364251204263</v>
      </c>
      <c r="AF64">
        <f t="shared" si="8"/>
        <v>1.7763568394002505E-18</v>
      </c>
      <c r="AG64">
        <f t="shared" si="8"/>
        <v>0.65626456277920986</v>
      </c>
      <c r="AH64">
        <f t="shared" si="8"/>
        <v>0.10639525885204418</v>
      </c>
      <c r="AI64">
        <f t="shared" si="8"/>
        <v>0.32351675054272133</v>
      </c>
      <c r="AJ64">
        <f t="shared" si="8"/>
        <v>0.86377473924720105</v>
      </c>
      <c r="AK64">
        <f t="shared" si="8"/>
        <v>0.58700384501377034</v>
      </c>
      <c r="AL64">
        <f t="shared" si="8"/>
        <v>1.4403552610491017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1312.5291255584198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231.75897436500446</v>
      </c>
      <c r="H67" s="6"/>
      <c r="U67" t="s">
        <v>162</v>
      </c>
      <c r="V67" s="82">
        <f>AA15*(1+0.17*(V61/AA16)^3.8)</f>
        <v>2.5183713964685959</v>
      </c>
      <c r="W67" s="82">
        <f t="shared" ref="W67:AN67" si="9">AB15*(1+0.17*(W61/AB16)^3.8)</f>
        <v>2.5003518690549793</v>
      </c>
      <c r="X67" s="82">
        <f t="shared" si="9"/>
        <v>2.5322647286136184</v>
      </c>
      <c r="Y67" s="82">
        <f t="shared" si="9"/>
        <v>3.9187494204842235</v>
      </c>
      <c r="Z67" s="82">
        <f t="shared" si="9"/>
        <v>2.6310637452896519</v>
      </c>
      <c r="AA67" s="82">
        <f t="shared" si="9"/>
        <v>4.2004877137978545</v>
      </c>
      <c r="AB67" s="82">
        <f t="shared" si="9"/>
        <v>2.6744554210049278</v>
      </c>
      <c r="AC67" s="82">
        <f t="shared" si="9"/>
        <v>3.0631185124480442</v>
      </c>
      <c r="AD67" s="82">
        <f t="shared" si="9"/>
        <v>2.5</v>
      </c>
      <c r="AE67" s="82">
        <f t="shared" si="9"/>
        <v>2.5718656800542132</v>
      </c>
      <c r="AF67" s="82">
        <f t="shared" si="9"/>
        <v>2.5</v>
      </c>
      <c r="AG67" s="82">
        <f t="shared" si="9"/>
        <v>2.5857608257700897</v>
      </c>
      <c r="AH67" s="82">
        <f t="shared" si="9"/>
        <v>3.7501278747613056</v>
      </c>
      <c r="AI67" s="82">
        <f t="shared" si="9"/>
        <v>2.5058344062113735</v>
      </c>
      <c r="AJ67" s="82">
        <f t="shared" si="9"/>
        <v>2.7436188151910801</v>
      </c>
      <c r="AK67" s="82">
        <f t="shared" si="9"/>
        <v>2.5561338105797047</v>
      </c>
      <c r="AL67" s="82">
        <f t="shared" si="9"/>
        <v>4.2004877137978545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1014.8045057655372</v>
      </c>
      <c r="H68" s="6"/>
    </row>
    <row r="69" spans="6:40" x14ac:dyDescent="0.3">
      <c r="F69" s="4" t="s">
        <v>45</v>
      </c>
      <c r="G69" s="4">
        <f>Y61</f>
        <v>2114.543113619869</v>
      </c>
      <c r="H69" s="6"/>
    </row>
    <row r="70" spans="6:40" x14ac:dyDescent="0.3">
      <c r="F70" s="4" t="s">
        <v>46</v>
      </c>
      <c r="G70" s="4">
        <f>Z61</f>
        <v>1467.509612534426</v>
      </c>
      <c r="U70" s="41" t="s">
        <v>65</v>
      </c>
      <c r="V70">
        <f t="shared" ref="V70:V94" si="10">SUMPRODUCT($V$67:$AN$67,V36:AN36)</f>
        <v>15.074505207048301</v>
      </c>
      <c r="X70">
        <v>15.000195603366421</v>
      </c>
    </row>
    <row r="71" spans="6:40" x14ac:dyDescent="0.3">
      <c r="F71" s="4" t="s">
        <v>47</v>
      </c>
      <c r="G71" s="4">
        <f>AA61</f>
        <v>2160.5328915736527</v>
      </c>
      <c r="U71" s="41" t="s">
        <v>70</v>
      </c>
      <c r="V71">
        <f t="shared" si="10"/>
        <v>14.210079198592265</v>
      </c>
      <c r="X71">
        <v>13.75090229828113</v>
      </c>
    </row>
    <row r="72" spans="6:40" x14ac:dyDescent="0.3">
      <c r="F72" s="4" t="s">
        <v>48</v>
      </c>
      <c r="G72" s="4">
        <f>AB61</f>
        <v>2373.3234092777411</v>
      </c>
      <c r="U72" s="41" t="s">
        <v>75</v>
      </c>
      <c r="V72">
        <f t="shared" si="10"/>
        <v>14.591834561382326</v>
      </c>
      <c r="X72">
        <v>14.225219683523857</v>
      </c>
    </row>
    <row r="73" spans="6:40" x14ac:dyDescent="0.3">
      <c r="F73" s="4" t="s">
        <v>49</v>
      </c>
      <c r="G73" s="4">
        <f>AC61</f>
        <v>1076.8637470569813</v>
      </c>
      <c r="U73" s="41" t="s">
        <v>80</v>
      </c>
      <c r="V73">
        <f t="shared" si="10"/>
        <v>14.591834030452963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14.21007738502141</v>
      </c>
      <c r="X74">
        <v>13.805151472614</v>
      </c>
    </row>
    <row r="75" spans="6:40" x14ac:dyDescent="0.3">
      <c r="F75" s="4" t="s">
        <v>51</v>
      </c>
      <c r="G75" s="4">
        <f>AE61</f>
        <v>783.04553140053281</v>
      </c>
      <c r="U75" s="41" t="s">
        <v>88</v>
      </c>
      <c r="V75">
        <f t="shared" si="10"/>
        <v>14.591832747811473</v>
      </c>
      <c r="X75">
        <v>14.279468857856727</v>
      </c>
    </row>
    <row r="76" spans="6:40" x14ac:dyDescent="0.3">
      <c r="F76" s="4" t="s">
        <v>52</v>
      </c>
      <c r="G76" s="4">
        <f>AF61</f>
        <v>3.5527136788005009E-15</v>
      </c>
      <c r="U76" s="41" t="s">
        <v>92</v>
      </c>
      <c r="V76">
        <f t="shared" si="10"/>
        <v>14.591832216882109</v>
      </c>
      <c r="X76">
        <v>14.326575531725375</v>
      </c>
    </row>
    <row r="77" spans="6:40" x14ac:dyDescent="0.3">
      <c r="F77" s="4" t="s">
        <v>53</v>
      </c>
      <c r="G77" s="4">
        <f>AG61</f>
        <v>1312.5291255584198</v>
      </c>
      <c r="U77" s="41" t="s">
        <v>96</v>
      </c>
      <c r="V77">
        <f t="shared" si="10"/>
        <v>15.009927327305039</v>
      </c>
      <c r="X77">
        <v>13.750902037729439</v>
      </c>
    </row>
    <row r="78" spans="6:40" x14ac:dyDescent="0.3">
      <c r="F78" s="4" t="s">
        <v>54</v>
      </c>
      <c r="G78" s="4">
        <f>AH61</f>
        <v>212.79051770408836</v>
      </c>
      <c r="U78" s="41" t="s">
        <v>100</v>
      </c>
      <c r="V78">
        <f t="shared" si="10"/>
        <v>14.272334864125364</v>
      </c>
      <c r="X78">
        <v>13.750771910176033</v>
      </c>
    </row>
    <row r="79" spans="6:40" x14ac:dyDescent="0.3">
      <c r="F79" s="4" t="s">
        <v>55</v>
      </c>
      <c r="G79" s="4">
        <f>AI61</f>
        <v>647.03350108544271</v>
      </c>
      <c r="U79" s="41" t="s">
        <v>104</v>
      </c>
      <c r="V79">
        <f t="shared" si="10"/>
        <v>14.272334333196</v>
      </c>
      <c r="X79">
        <v>13.801434953032715</v>
      </c>
    </row>
    <row r="80" spans="6:40" x14ac:dyDescent="0.3">
      <c r="F80" s="4" t="s">
        <v>56</v>
      </c>
      <c r="G80" s="4">
        <f>AJ61</f>
        <v>1943.4931633062024</v>
      </c>
      <c r="U80" s="41" t="s">
        <v>108</v>
      </c>
      <c r="V80">
        <f t="shared" si="10"/>
        <v>14.27233305055451</v>
      </c>
      <c r="X80">
        <v>13.808577453496937</v>
      </c>
    </row>
    <row r="81" spans="6:24" x14ac:dyDescent="0.3">
      <c r="F81" s="4" t="s">
        <v>57</v>
      </c>
      <c r="G81" s="4">
        <f>AK61</f>
        <v>1467.509612534426</v>
      </c>
      <c r="U81" s="41" t="s">
        <v>112</v>
      </c>
      <c r="V81">
        <f t="shared" si="10"/>
        <v>14.272332519625145</v>
      </c>
      <c r="X81">
        <v>13.855684127365585</v>
      </c>
    </row>
    <row r="82" spans="6:24" x14ac:dyDescent="0.3">
      <c r="F82" s="4" t="s">
        <v>58</v>
      </c>
      <c r="G82" s="4">
        <f>AL61</f>
        <v>2160.5328915736527</v>
      </c>
      <c r="U82" s="41" t="s">
        <v>116</v>
      </c>
      <c r="V82">
        <f t="shared" si="10"/>
        <v>14.690427630048076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15.071865680054213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14.938413516305806</v>
      </c>
      <c r="X84">
        <v>13.696318465991869</v>
      </c>
    </row>
    <row r="85" spans="6:24" x14ac:dyDescent="0.3">
      <c r="U85" s="41" t="s">
        <v>128</v>
      </c>
      <c r="V85">
        <f t="shared" si="10"/>
        <v>14.138563574022179</v>
      </c>
      <c r="X85">
        <v>13.75056790087643</v>
      </c>
    </row>
    <row r="86" spans="6:24" x14ac:dyDescent="0.3">
      <c r="U86" s="41" t="s">
        <v>132</v>
      </c>
      <c r="V86">
        <f t="shared" si="10"/>
        <v>14.52031893681224</v>
      </c>
      <c r="X86">
        <v>14.224885286119157</v>
      </c>
    </row>
    <row r="87" spans="6:24" x14ac:dyDescent="0.3">
      <c r="U87" s="41" t="s">
        <v>136</v>
      </c>
      <c r="V87">
        <f t="shared" si="10"/>
        <v>14.520318405882877</v>
      </c>
      <c r="X87">
        <v>14.271991959987805</v>
      </c>
    </row>
    <row r="88" spans="6:24" x14ac:dyDescent="0.3">
      <c r="U88" s="41" t="s">
        <v>140</v>
      </c>
      <c r="V88">
        <f t="shared" si="10"/>
        <v>14.138549361048682</v>
      </c>
      <c r="X88">
        <v>11.68222407686552</v>
      </c>
    </row>
    <row r="89" spans="6:24" x14ac:dyDescent="0.3">
      <c r="U89" s="41" t="s">
        <v>143</v>
      </c>
      <c r="V89">
        <f t="shared" si="10"/>
        <v>14.200819239555276</v>
      </c>
      <c r="X89">
        <v>13.753993881759367</v>
      </c>
    </row>
    <row r="90" spans="6:24" x14ac:dyDescent="0.3">
      <c r="U90" s="41" t="s">
        <v>145</v>
      </c>
      <c r="V90">
        <f t="shared" si="10"/>
        <v>14.200818708625912</v>
      </c>
      <c r="X90">
        <v>13.801100555628015</v>
      </c>
    </row>
    <row r="91" spans="6:24" x14ac:dyDescent="0.3">
      <c r="U91" s="41" t="s">
        <v>148</v>
      </c>
      <c r="V91">
        <f t="shared" si="10"/>
        <v>14.618913819048842</v>
      </c>
      <c r="X91">
        <v>13.225427061632079</v>
      </c>
    </row>
    <row r="92" spans="6:24" x14ac:dyDescent="0.3">
      <c r="U92" s="41" t="s">
        <v>150</v>
      </c>
      <c r="V92">
        <f t="shared" si="10"/>
        <v>15.000351869054979</v>
      </c>
      <c r="X92">
        <v>15.239521451121469</v>
      </c>
    </row>
    <row r="93" spans="6:24" x14ac:dyDescent="0.3">
      <c r="U93" s="41" t="s">
        <v>152</v>
      </c>
      <c r="V93">
        <f t="shared" si="10"/>
        <v>14.200487713797855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13.819049663791716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2.5183713964685959</v>
      </c>
      <c r="K97" s="4" t="s">
        <v>61</v>
      </c>
      <c r="L97" s="76">
        <f>MIN(N36:N43)</f>
        <v>14.21007738502141</v>
      </c>
      <c r="M97" s="135" t="s">
        <v>11</v>
      </c>
      <c r="N97" s="4">
        <v>15</v>
      </c>
      <c r="O97" s="4">
        <v>99999</v>
      </c>
      <c r="P97" s="76">
        <f>L97</f>
        <v>14.21007738502141</v>
      </c>
      <c r="Q97" s="76">
        <f>L98</f>
        <v>14.272332519625145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2.5003518690549793</v>
      </c>
      <c r="K98" s="4" t="s">
        <v>66</v>
      </c>
      <c r="L98" s="76">
        <f>MIN(N44:N49)</f>
        <v>14.272332519625145</v>
      </c>
      <c r="M98" s="135" t="s">
        <v>12</v>
      </c>
      <c r="N98" s="4">
        <v>99999</v>
      </c>
      <c r="O98" s="4">
        <v>15</v>
      </c>
      <c r="P98" s="76">
        <f>L99</f>
        <v>14.13854936104868</v>
      </c>
      <c r="Q98" s="76">
        <f>L100</f>
        <v>13.819049663791716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2.5322647286136184</v>
      </c>
      <c r="K99" s="4" t="s">
        <v>71</v>
      </c>
      <c r="L99" s="76">
        <f>MIN(N50:N54)</f>
        <v>14.13854936104868</v>
      </c>
      <c r="M99" s="135" t="s">
        <v>13</v>
      </c>
      <c r="N99" s="76">
        <f>L101</f>
        <v>15.009927327305039</v>
      </c>
      <c r="O99" s="76">
        <f>L102</f>
        <v>14.138549361048682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3.9187494204842235</v>
      </c>
      <c r="K100" s="4" t="s">
        <v>76</v>
      </c>
      <c r="L100" s="76">
        <f>MIN(N55:N60)</f>
        <v>13.819049663791716</v>
      </c>
      <c r="M100" s="135" t="s">
        <v>14</v>
      </c>
      <c r="N100" s="76">
        <f>L104</f>
        <v>14.690427630048074</v>
      </c>
      <c r="O100" s="76">
        <f>L105</f>
        <v>13.819049663791716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2.6310637452896519</v>
      </c>
      <c r="K101" s="4" t="s">
        <v>252</v>
      </c>
      <c r="L101" s="76">
        <f>J104+J103+J102+J107+J106</f>
        <v>15.009927327305039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4.2004877137978545</v>
      </c>
      <c r="K102" s="4" t="s">
        <v>253</v>
      </c>
      <c r="L102" s="76">
        <f>J104+J103+J102+J113</f>
        <v>14.138549361048682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2.6744554210049278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3.0631185124480442</v>
      </c>
      <c r="K104" s="4" t="s">
        <v>255</v>
      </c>
      <c r="L104" s="76">
        <f>J111+J103+J102+J107+J106</f>
        <v>14.690427630048074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13.819049663791716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2.5718656800542132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2.5857608257700897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3.7501278747613056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2.5058344062113735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2.7436188151910801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2.5561338105797047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4.2004877137978545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2024-01-07T17:44:41Z</dcterms:modified>
</cp:coreProperties>
</file>