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30\"/>
    </mc:Choice>
  </mc:AlternateContent>
  <xr:revisionPtr revIDLastSave="0" documentId="13_ncr:1_{A0D9078E-3FDA-4CF9-BEBC-5126ECB1CAA9}" xr6:coauthVersionLast="47" xr6:coauthVersionMax="47" xr10:uidLastSave="{00000000-0000-0000-0000-000000000000}"/>
  <bookViews>
    <workbookView xWindow="-336" yWindow="0" windowWidth="12108" windowHeight="11424" firstSheet="3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5" i="7" l="1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J47" i="6"/>
  <c r="G48" i="6"/>
  <c r="H48" i="6"/>
  <c r="I48" i="6"/>
  <c r="J48" i="6"/>
  <c r="G49" i="6"/>
  <c r="H49" i="6"/>
  <c r="I49" i="6"/>
  <c r="J49" i="6"/>
  <c r="H46" i="6"/>
  <c r="I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I35" i="6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E64" i="4"/>
  <c r="W67" i="4"/>
  <c r="E69" i="4"/>
  <c r="N70" i="4"/>
  <c r="L68" i="4"/>
  <c r="F64" i="4"/>
  <c r="J74" i="4"/>
  <c r="F69" i="4"/>
  <c r="U79" i="4"/>
  <c r="T68" i="4"/>
  <c r="E54" i="4"/>
  <c r="N68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D37" i="7" l="1"/>
  <c r="AS8" i="5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9" i="7" l="1"/>
  <c r="P98" i="7" s="1"/>
  <c r="L100" i="7"/>
  <c r="Q98" i="7" s="1"/>
  <c r="L98" i="7"/>
  <c r="Q97" i="7" s="1"/>
  <c r="L97" i="7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BH16" i="5" s="1"/>
  <c r="BI16" i="5" s="1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E19" i="5" l="1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X76" i="4" s="1"/>
  <c r="Y76" i="4" s="1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T80" i="4" l="1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6" i="4"/>
  <c r="U87" i="4"/>
  <c r="U89" i="4"/>
  <c r="T89" i="4" l="1"/>
  <c r="T87" i="4"/>
  <c r="T88" i="4"/>
  <c r="T91" i="4" s="1"/>
  <c r="T92" i="4" s="1"/>
  <c r="V91" i="4"/>
  <c r="V92" i="4" s="1"/>
  <c r="S87" i="4"/>
  <c r="X87" i="4" s="1"/>
  <c r="Y87" i="4" s="1"/>
  <c r="S98" i="4" s="1"/>
  <c r="S89" i="4"/>
  <c r="X89" i="4" s="1"/>
  <c r="Y89" i="4" s="1"/>
  <c r="S100" i="4" s="1"/>
  <c r="S88" i="4"/>
  <c r="X88" i="4" s="1"/>
  <c r="Y88" i="4" s="1"/>
  <c r="T99" i="4" s="1"/>
  <c r="AJ30" i="5"/>
  <c r="AJ31" i="5" s="1"/>
  <c r="AN28" i="5"/>
  <c r="AO28" i="5" s="1"/>
  <c r="AK39" i="5" s="1"/>
  <c r="BN30" i="5"/>
  <c r="BN31" i="5" s="1"/>
  <c r="E38" i="5"/>
  <c r="J38" i="5" s="1"/>
  <c r="K38" i="5" s="1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U91" i="4"/>
  <c r="U92" i="4" s="1"/>
  <c r="X86" i="4"/>
  <c r="Y86" i="4" s="1"/>
  <c r="AL39" i="5" l="1"/>
  <c r="S91" i="4"/>
  <c r="S92" i="4" s="1"/>
  <c r="AI39" i="5"/>
  <c r="R37" i="5"/>
  <c r="O37" i="5"/>
  <c r="P37" i="5"/>
  <c r="P38" i="5"/>
  <c r="O38" i="5"/>
  <c r="R38" i="5"/>
  <c r="BH37" i="5"/>
  <c r="BI37" i="5" s="1"/>
  <c r="AB37" i="5"/>
  <c r="O39" i="5"/>
  <c r="AA37" i="5"/>
  <c r="R39" i="5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T38" i="5" l="1"/>
  <c r="U38" i="5" s="1"/>
  <c r="O41" i="5"/>
  <c r="O42" i="5" s="1"/>
  <c r="O50" i="5" s="1"/>
  <c r="T37" i="5"/>
  <c r="U37" i="5" s="1"/>
  <c r="T39" i="5"/>
  <c r="U39" i="5" s="1"/>
  <c r="AB41" i="5"/>
  <c r="AB42" i="5" s="1"/>
  <c r="AB50" i="5" s="1"/>
  <c r="AC125" i="5" s="1"/>
  <c r="AA159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AA137" i="5" l="1"/>
  <c r="AA148" i="5"/>
  <c r="G52" i="5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58" i="5"/>
  <c r="BE122" i="5" s="1"/>
  <c r="J59" i="5"/>
  <c r="K59" i="5" s="1"/>
  <c r="BF58" i="5"/>
  <c r="J60" i="5"/>
  <c r="K60" i="5" s="1"/>
  <c r="E63" i="5"/>
  <c r="E64" i="5" s="1"/>
  <c r="E72" i="5" s="1"/>
  <c r="P60" i="5"/>
  <c r="E70" i="5"/>
  <c r="BN59" i="5"/>
  <c r="BO123" i="5" s="1"/>
  <c r="BM146" i="5" s="1"/>
  <c r="BP59" i="5"/>
  <c r="BQ123" i="5" s="1"/>
  <c r="BO135" i="5" s="1"/>
  <c r="I26" i="7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BD122" i="5"/>
  <c r="X145" i="5"/>
  <c r="X134" i="5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BE147" i="5"/>
  <c r="BM58" i="5"/>
  <c r="BO58" i="5"/>
  <c r="BN58" i="5"/>
  <c r="X135" i="5"/>
  <c r="X146" i="5"/>
  <c r="X157" i="5"/>
  <c r="Q61" i="5"/>
  <c r="BO134" i="5"/>
  <c r="I25" i="7" s="1"/>
  <c r="BO145" i="5"/>
  <c r="BO156" i="5"/>
  <c r="BO61" i="5"/>
  <c r="BP125" i="5" s="1"/>
  <c r="BP61" i="5"/>
  <c r="BQ125" i="5" s="1"/>
  <c r="BM61" i="5"/>
  <c r="J61" i="5"/>
  <c r="K61" i="5" s="1"/>
  <c r="BN146" i="5"/>
  <c r="BN135" i="5"/>
  <c r="H26" i="7" s="1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G28" i="7" s="1"/>
  <c r="BM148" i="5"/>
  <c r="E69" i="5" l="1"/>
  <c r="BH58" i="5"/>
  <c r="BI58" i="5" s="1"/>
  <c r="E71" i="5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G26" i="7" s="1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H28" i="7" s="1"/>
  <c r="BN159" i="5"/>
  <c r="BD123" i="5"/>
  <c r="BH59" i="5"/>
  <c r="BI59" i="5" s="1"/>
  <c r="AI147" i="5"/>
  <c r="AI136" i="5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I27" i="7" s="1"/>
  <c r="BO158" i="5"/>
  <c r="BP122" i="5"/>
  <c r="BO63" i="5"/>
  <c r="BO64" i="5" s="1"/>
  <c r="BN147" i="5"/>
  <c r="BN136" i="5"/>
  <c r="H27" i="7" s="1"/>
  <c r="BN158" i="5"/>
  <c r="AM122" i="5"/>
  <c r="AL63" i="5"/>
  <c r="AL64" i="5" s="1"/>
  <c r="AK158" i="5"/>
  <c r="AK147" i="5"/>
  <c r="AK136" i="5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G27" i="7" s="1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I28" i="7" s="1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F26" i="7" s="1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F28" i="7" s="1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G25" i="7" s="1"/>
  <c r="BM145" i="5"/>
  <c r="BL156" i="5"/>
  <c r="BL134" i="5"/>
  <c r="F25" i="7" s="1"/>
  <c r="BL145" i="5"/>
  <c r="AH156" i="5"/>
  <c r="AH134" i="5"/>
  <c r="AH145" i="5"/>
  <c r="AJ156" i="5"/>
  <c r="AJ134" i="5"/>
  <c r="AJ145" i="5"/>
  <c r="BN134" i="5"/>
  <c r="H25" i="7" s="1"/>
  <c r="BN156" i="5"/>
  <c r="BN145" i="5"/>
  <c r="E83" i="5"/>
  <c r="AK134" i="5"/>
  <c r="AK156" i="5"/>
  <c r="AK145" i="5"/>
  <c r="P69" i="5"/>
  <c r="P70" i="5"/>
  <c r="P71" i="5"/>
  <c r="BL147" i="5"/>
  <c r="BL136" i="5"/>
  <c r="F27" i="7" s="1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G96" i="5" l="1"/>
  <c r="G97" i="5" s="1"/>
  <c r="T82" i="5"/>
  <c r="U82" i="5" s="1"/>
  <c r="F94" i="5"/>
  <c r="F93" i="5"/>
  <c r="F91" i="5"/>
  <c r="F96" i="5" s="1"/>
  <c r="F97" i="5" s="1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H96" i="5" l="1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T92" i="5" s="1"/>
  <c r="U92" i="5" s="1"/>
  <c r="O103" i="5" s="1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P96" i="5" l="1"/>
  <c r="P97" i="5" s="1"/>
  <c r="T93" i="5"/>
  <c r="U93" i="5" s="1"/>
  <c r="O104" i="5" s="1"/>
  <c r="T91" i="5"/>
  <c r="U91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O102" i="5"/>
  <c r="H102" i="5"/>
  <c r="F102" i="5"/>
  <c r="G102" i="5"/>
  <c r="E102" i="5"/>
  <c r="Q102" i="5"/>
  <c r="R105" i="5"/>
  <c r="P105" i="5"/>
  <c r="O105" i="5"/>
  <c r="T105" i="5" s="1"/>
  <c r="U105" i="5" s="1"/>
  <c r="P103" i="5"/>
  <c r="R103" i="5"/>
  <c r="Q103" i="5"/>
  <c r="G107" i="5" l="1"/>
  <c r="G108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F107" i="5"/>
  <c r="F108" i="5" s="1"/>
  <c r="F114" i="5" s="1"/>
  <c r="F123" i="5" s="1"/>
  <c r="G113" i="5"/>
  <c r="G116" i="5"/>
  <c r="G125" i="5" s="1"/>
  <c r="G114" i="5"/>
  <c r="G123" i="5" s="1"/>
  <c r="G115" i="5"/>
  <c r="G124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C39" i="7" s="1"/>
  <c r="I61" i="7" s="1"/>
  <c r="T55" i="7" s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E114" i="5"/>
  <c r="E116" i="5"/>
  <c r="E115" i="5"/>
  <c r="E113" i="5"/>
  <c r="O116" i="5"/>
  <c r="O113" i="5"/>
  <c r="O114" i="5"/>
  <c r="Q159" i="5"/>
  <c r="G135" i="5"/>
  <c r="C38" i="7" s="1"/>
  <c r="I60" i="7" s="1"/>
  <c r="T50" i="7" s="1"/>
  <c r="G157" i="5"/>
  <c r="G146" i="5"/>
  <c r="O115" i="5"/>
  <c r="G137" i="5"/>
  <c r="G159" i="5"/>
  <c r="G148" i="5"/>
  <c r="Q137" i="5"/>
  <c r="G136" i="5"/>
  <c r="G158" i="5"/>
  <c r="G147" i="5"/>
  <c r="P157" i="5"/>
  <c r="P135" i="5"/>
  <c r="P146" i="5"/>
  <c r="G122" i="5"/>
  <c r="G118" i="5"/>
  <c r="G119" i="5" s="1"/>
  <c r="F145" i="5"/>
  <c r="F157" i="5"/>
  <c r="F146" i="5"/>
  <c r="F135" i="5"/>
  <c r="H134" i="5"/>
  <c r="C37" i="7" s="1"/>
  <c r="I59" i="7" s="1"/>
  <c r="T44" i="7" s="1"/>
  <c r="H158" i="5" l="1"/>
  <c r="H145" i="5"/>
  <c r="Q146" i="5"/>
  <c r="Q145" i="5"/>
  <c r="Q134" i="5"/>
  <c r="H159" i="5"/>
  <c r="R116" i="5"/>
  <c r="S125" i="5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R159" i="5"/>
  <c r="R137" i="5"/>
  <c r="R148" i="5"/>
  <c r="J113" i="5"/>
  <c r="K113" i="5" s="1"/>
  <c r="E122" i="5"/>
  <c r="E118" i="5"/>
  <c r="E119" i="5" s="1"/>
  <c r="J115" i="5"/>
  <c r="K115" i="5" s="1"/>
  <c r="E124" i="5"/>
  <c r="R157" i="5"/>
  <c r="R146" i="5"/>
  <c r="R135" i="5"/>
  <c r="J116" i="5"/>
  <c r="K116" i="5" s="1"/>
  <c r="E125" i="5"/>
  <c r="E123" i="5"/>
  <c r="J114" i="5"/>
  <c r="K114" i="5" s="1"/>
  <c r="G134" i="5"/>
  <c r="C36" i="7" s="1"/>
  <c r="I58" i="7" s="1"/>
  <c r="T36" i="7" s="1"/>
  <c r="G156" i="5"/>
  <c r="G145" i="5"/>
  <c r="P145" i="5"/>
  <c r="P134" i="5"/>
  <c r="P156" i="5"/>
  <c r="T114" i="5"/>
  <c r="U114" i="5" s="1"/>
  <c r="P123" i="5"/>
  <c r="R136" i="5" l="1"/>
  <c r="T113" i="5"/>
  <c r="U113" i="5" s="1"/>
  <c r="R118" i="5"/>
  <c r="R119" i="5" s="1"/>
  <c r="T115" i="5"/>
  <c r="U115" i="5" s="1"/>
  <c r="R158" i="5"/>
  <c r="O146" i="5"/>
  <c r="O157" i="5"/>
  <c r="O135" i="5"/>
  <c r="E134" i="5"/>
  <c r="E145" i="5"/>
  <c r="E156" i="5"/>
  <c r="E137" i="5"/>
  <c r="E148" i="5"/>
  <c r="E159" i="5"/>
  <c r="E147" i="5"/>
  <c r="E158" i="5"/>
  <c r="E136" i="5"/>
  <c r="R134" i="5"/>
  <c r="R145" i="5"/>
  <c r="R156" i="5"/>
  <c r="O156" i="5"/>
  <c r="O134" i="5"/>
  <c r="O145" i="5"/>
  <c r="O137" i="5"/>
  <c r="O159" i="5"/>
  <c r="O148" i="5"/>
  <c r="E146" i="5"/>
  <c r="E157" i="5"/>
  <c r="E135" i="5"/>
  <c r="O158" i="5"/>
  <c r="O136" i="5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<sst xmlns="http://schemas.openxmlformats.org/spreadsheetml/2006/main" count="2044" uniqueCount="259">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</sst>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/Users/Admin/Desktop/TermProject1/Year%205/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33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33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5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6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5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6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5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6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5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6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5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7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5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8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5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8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5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9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5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7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5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8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5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8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5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9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5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5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5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5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33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33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33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33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33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33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33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33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33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33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33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33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33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33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33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33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33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33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33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33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33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33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33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33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33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33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33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33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33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33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33"/>
      <c r="B33" s="99" t="s">
        <v>182</v>
      </c>
      <c r="C33" s="229">
        <f>C32/D32</f>
        <v>0.94847076160997024</v>
      </c>
      <c r="D33" s="229"/>
      <c r="E33" s="233"/>
      <c r="F33" s="99" t="s">
        <v>182</v>
      </c>
      <c r="G33" s="229">
        <f>G32/H32</f>
        <v>0.94685129920355626</v>
      </c>
      <c r="H33" s="229"/>
      <c r="I33" s="233"/>
      <c r="J33" s="99" t="s">
        <v>182</v>
      </c>
      <c r="K33" s="229">
        <f>K32/L32</f>
        <v>0.94550035421067213</v>
      </c>
      <c r="L33" s="229"/>
      <c r="M33" s="233"/>
      <c r="N33" s="99" t="s">
        <v>182</v>
      </c>
      <c r="O33" s="229">
        <f>O32/P32</f>
        <v>0.94440505594782898</v>
      </c>
      <c r="P33" s="229"/>
      <c r="Q33" s="233"/>
      <c r="R33" s="99" t="s">
        <v>182</v>
      </c>
      <c r="S33" s="229">
        <f>S32/T32</f>
        <v>0.94355280409454845</v>
      </c>
      <c r="T33" s="229"/>
      <c r="U33" s="233"/>
      <c r="V33" s="99" t="s">
        <v>182</v>
      </c>
      <c r="W33" s="229">
        <f>W32/X32</f>
        <v>0.94293131098627969</v>
      </c>
      <c r="X33" s="229"/>
    </row>
    <row r="34" spans="1:24" x14ac:dyDescent="0.3">
      <c r="A34" s="233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33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4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4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4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4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33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33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4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4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4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4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33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33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4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4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4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4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33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33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4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4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4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4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33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33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33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33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33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33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0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1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1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1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1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1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1"/>
      <c r="B45" s="112" t="s">
        <v>182</v>
      </c>
      <c r="C45" s="229">
        <f>C44/D44</f>
        <v>0.95037183184094698</v>
      </c>
      <c r="D45" s="229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1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1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1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1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2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A8:A12"/>
    <mergeCell ref="I8:I12"/>
    <mergeCell ref="A13:A16"/>
    <mergeCell ref="I13:I16"/>
    <mergeCell ref="A17:A20"/>
    <mergeCell ref="I17:I20"/>
    <mergeCell ref="A21:A24"/>
    <mergeCell ref="A28:A38"/>
    <mergeCell ref="E28:E38"/>
    <mergeCell ref="I28:I38"/>
    <mergeCell ref="M28:M38"/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B18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0" t="s">
        <v>188</v>
      </c>
      <c r="D2" s="241"/>
      <c r="E2" s="242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14.21007738502141</v>
      </c>
      <c r="L28" s="147">
        <v>14.272332519625145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14.13854936104868</v>
      </c>
      <c r="L29" s="147">
        <v>13.819049663791716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15.009927327305039</v>
      </c>
      <c r="J30" s="4">
        <v>14.138549361048682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14.690427630048074</v>
      </c>
      <c r="J31" s="4">
        <v>13.819049663791716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4" t="s">
        <v>210</v>
      </c>
      <c r="I38" s="245"/>
      <c r="J38" s="245"/>
      <c r="K38" s="245"/>
      <c r="L38" s="245"/>
      <c r="M38" s="245"/>
      <c r="N38" s="246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14.403741017711123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33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33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33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33"/>
      <c r="D41" s="99" t="s">
        <v>12</v>
      </c>
      <c r="E41" s="67">
        <f>'[1]Trip Rate'!C47</f>
        <v>2050</v>
      </c>
      <c r="F41" s="67">
        <f>'[1]Trip Rate'!D47</f>
        <v>1558.6098042191531</v>
      </c>
      <c r="H41" s="233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33"/>
      <c r="D42" s="99" t="s">
        <v>13</v>
      </c>
      <c r="E42" s="67">
        <f>'[1]Trip Rate'!C48</f>
        <v>1054</v>
      </c>
      <c r="F42" s="67">
        <f>'[1]Trip Rate'!D48</f>
        <v>1803.8057368341174</v>
      </c>
      <c r="H42" s="233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33"/>
      <c r="D43" s="99" t="s">
        <v>14</v>
      </c>
      <c r="E43" s="73">
        <f>'[1]Trip Rate'!C49</f>
        <v>1108</v>
      </c>
      <c r="F43" s="73">
        <f>'[1]Trip Rate'!D49</f>
        <v>1649.845500075884</v>
      </c>
      <c r="H43" s="233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33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33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2.5503340664185081E-11</v>
      </c>
      <c r="V44" s="215">
        <f t="shared" si="1"/>
        <v>2.2711611091498261E-11</v>
      </c>
      <c r="W44" s="120"/>
      <c r="X44" s="120"/>
      <c r="Y44" s="129"/>
    </row>
    <row r="45" spans="3:25" ht="15.6" x14ac:dyDescent="0.3">
      <c r="C45" s="233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33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2.9136194307462933E-11</v>
      </c>
      <c r="V45" s="215">
        <f t="shared" si="1"/>
        <v>5.2795942169053989E-11</v>
      </c>
      <c r="W45" s="120"/>
      <c r="X45" s="120"/>
      <c r="Y45" s="129"/>
    </row>
    <row r="46" spans="3:25" ht="15.6" x14ac:dyDescent="0.3">
      <c r="C46" s="233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33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5.7405359824325662E-12</v>
      </c>
      <c r="T46" s="215">
        <f t="shared" si="1"/>
        <v>2.9136194307462823E-11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33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33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1.041953450799676E-11</v>
      </c>
      <c r="T47" s="215">
        <f t="shared" si="1"/>
        <v>5.2795942169053989E-11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33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33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33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33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33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33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33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33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3" t="s">
        <v>205</v>
      </c>
      <c r="S51" s="243"/>
      <c r="T51" s="243"/>
      <c r="U51" s="243"/>
      <c r="V51" s="243"/>
      <c r="W51" s="120"/>
      <c r="X51" s="120"/>
      <c r="Y51" s="129"/>
    </row>
    <row r="52" spans="3:25" ht="15.6" x14ac:dyDescent="0.3">
      <c r="C52" s="233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33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33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33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2.5503340664185081E-11</v>
      </c>
      <c r="V53" s="216">
        <f t="shared" si="2"/>
        <v>2.2711611091498261E-11</v>
      </c>
      <c r="W53" s="165">
        <f>N40</f>
        <v>2050</v>
      </c>
      <c r="X53" s="165">
        <f>SUM(S53:V53)</f>
        <v>5.4062859035552851E-11</v>
      </c>
      <c r="Y53" s="129">
        <f>W53/X53</f>
        <v>37918823321050.734</v>
      </c>
    </row>
    <row r="54" spans="3:25" ht="15.6" x14ac:dyDescent="0.3">
      <c r="C54" s="233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33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2.9136194307462933E-11</v>
      </c>
      <c r="V54" s="216">
        <f t="shared" si="2"/>
        <v>5.2795942169053989E-11</v>
      </c>
      <c r="W54" s="165">
        <f>N41</f>
        <v>2050</v>
      </c>
      <c r="X54" s="165">
        <f>SUM(S54:V54)</f>
        <v>8.7780043756386423E-11</v>
      </c>
      <c r="Y54" s="129">
        <f>W54/X54</f>
        <v>23353827501946.906</v>
      </c>
    </row>
    <row r="55" spans="3:25" ht="15.6" x14ac:dyDescent="0.3">
      <c r="C55" s="233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33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5.7405359824325662E-12</v>
      </c>
      <c r="T55" s="216">
        <f t="shared" si="2"/>
        <v>2.9136194307462823E-11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4.0724637569764899E-11</v>
      </c>
      <c r="Y55" s="129">
        <f>W55/X55</f>
        <v>25881138860828.535</v>
      </c>
    </row>
    <row r="56" spans="3:25" ht="15.6" x14ac:dyDescent="0.3">
      <c r="C56" s="233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33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1.041953450799676E-11</v>
      </c>
      <c r="T56" s="216">
        <f t="shared" si="2"/>
        <v>5.2795942169053989E-11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6.9063383956920247E-11</v>
      </c>
      <c r="Y56" s="129">
        <f>W56/X56</f>
        <v>16043233570644.881</v>
      </c>
    </row>
    <row r="57" spans="3:25" ht="15.6" x14ac:dyDescent="0.3">
      <c r="C57" s="233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33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33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33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2.2007977770298832E-11</v>
      </c>
      <c r="T58" s="165">
        <f>SUM(T53:T56)</f>
        <v>8.778004375638632E-11</v>
      </c>
      <c r="U58" s="165">
        <f>SUM(U53:U56)</f>
        <v>6.0487442251517512E-11</v>
      </c>
      <c r="V58" s="165">
        <f>SUM(V53:V56)</f>
        <v>8.1355460540421748E-11</v>
      </c>
      <c r="W58" s="120"/>
      <c r="X58" s="120"/>
      <c r="Y58" s="129"/>
    </row>
    <row r="59" spans="3:25" ht="15.6" x14ac:dyDescent="0.3">
      <c r="C59" s="233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33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93148040287763.547</v>
      </c>
      <c r="T59" s="120">
        <f>T57/T58</f>
        <v>23353827501946.934</v>
      </c>
      <c r="U59" s="120">
        <f>U57/U58</f>
        <v>17425104464118.041</v>
      </c>
      <c r="V59" s="120">
        <f>V57/V58</f>
        <v>13619245624569.801</v>
      </c>
      <c r="W59" s="120"/>
      <c r="X59" s="120"/>
      <c r="Y59" s="129"/>
    </row>
    <row r="60" spans="3:25" ht="15.6" x14ac:dyDescent="0.3">
      <c r="C60" s="233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33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33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33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33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33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3" t="s">
        <v>204</v>
      </c>
      <c r="S62" s="243"/>
      <c r="T62" s="243"/>
      <c r="U62" s="243"/>
      <c r="V62" s="243"/>
      <c r="W62" s="120"/>
      <c r="X62" s="120"/>
      <c r="Y62" s="129"/>
    </row>
    <row r="63" spans="3:25" ht="15.6" x14ac:dyDescent="0.3">
      <c r="C63" s="233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33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33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33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544.72110290439048</v>
      </c>
      <c r="T64" s="216">
        <f t="shared" si="3"/>
        <v>0</v>
      </c>
      <c r="U64" s="216">
        <f t="shared" si="3"/>
        <v>444.39837525741461</v>
      </c>
      <c r="V64" s="216">
        <f t="shared" si="3"/>
        <v>309.31500998481863</v>
      </c>
      <c r="W64" s="165">
        <f>W53</f>
        <v>2050</v>
      </c>
      <c r="X64" s="165">
        <f>SUM(S64:V64)</f>
        <v>1298.4344881466236</v>
      </c>
      <c r="Y64" s="129">
        <f>W64/X64</f>
        <v>1.5788243601925236</v>
      </c>
    </row>
    <row r="65" spans="3:25" ht="15.6" x14ac:dyDescent="0.3">
      <c r="C65" s="233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33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136.57101786145216</v>
      </c>
      <c r="U65" s="216">
        <f t="shared" si="3"/>
        <v>507.70122949438303</v>
      </c>
      <c r="V65" s="216">
        <f t="shared" si="3"/>
        <v>719.04090438092874</v>
      </c>
      <c r="W65" s="165">
        <f>W54</f>
        <v>2050</v>
      </c>
      <c r="X65" s="165">
        <f>SUM(S65:V65)</f>
        <v>1363.3131517367638</v>
      </c>
      <c r="Y65" s="129">
        <f>W65/X65</f>
        <v>1.5036897409728984</v>
      </c>
    </row>
    <row r="66" spans="3:25" ht="15.6" x14ac:dyDescent="0.3">
      <c r="C66" s="233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33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534.71967696498496</v>
      </c>
      <c r="T66" s="216">
        <f t="shared" si="3"/>
        <v>680.44165591969499</v>
      </c>
      <c r="U66" s="216">
        <f t="shared" si="3"/>
        <v>101.90039524820253</v>
      </c>
      <c r="V66" s="216">
        <f t="shared" si="3"/>
        <v>0</v>
      </c>
      <c r="W66" s="165">
        <f>W55</f>
        <v>1054</v>
      </c>
      <c r="X66" s="165">
        <f>SUM(S66:V66)</f>
        <v>1317.0617281328825</v>
      </c>
      <c r="Y66" s="129">
        <f>W66/X66</f>
        <v>0.80026621189136748</v>
      </c>
    </row>
    <row r="67" spans="3:25" ht="15.6" x14ac:dyDescent="0.3">
      <c r="C67" s="233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33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970.55922013062468</v>
      </c>
      <c r="T67" s="216">
        <f t="shared" si="3"/>
        <v>1232.9873262188528</v>
      </c>
      <c r="U67" s="216">
        <f t="shared" si="3"/>
        <v>0</v>
      </c>
      <c r="V67" s="216">
        <f t="shared" si="3"/>
        <v>79.644085634252662</v>
      </c>
      <c r="W67" s="165">
        <f>W56</f>
        <v>1108</v>
      </c>
      <c r="X67" s="165">
        <f>SUM(S67:V67)</f>
        <v>2283.1906319837303</v>
      </c>
      <c r="Y67" s="129">
        <f>W67/X67</f>
        <v>0.48528580333098331</v>
      </c>
    </row>
    <row r="68" spans="3:25" ht="15.6" x14ac:dyDescent="0.3">
      <c r="C68" s="233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33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33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33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</v>
      </c>
      <c r="T69" s="165">
        <f>SUM(T64:T67)</f>
        <v>2050</v>
      </c>
      <c r="U69" s="165">
        <f>SUM(U64:U67)</f>
        <v>1054.0000000000002</v>
      </c>
      <c r="V69" s="165">
        <f>SUM(V64:V67)</f>
        <v>1108</v>
      </c>
      <c r="W69" s="120"/>
      <c r="X69" s="120"/>
      <c r="Y69" s="129"/>
    </row>
    <row r="70" spans="3:25" ht="15.6" x14ac:dyDescent="0.3">
      <c r="C70" s="233" t="s">
        <v>178</v>
      </c>
      <c r="D70" s="99" t="s">
        <v>11</v>
      </c>
      <c r="E70" s="81">
        <v>3044.1735794193137</v>
      </c>
      <c r="F70" s="81">
        <v>1930.3584281999242</v>
      </c>
      <c r="H70" s="233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</v>
      </c>
      <c r="T70" s="120">
        <f>T68/T69</f>
        <v>1</v>
      </c>
      <c r="U70" s="120">
        <f>U68/U69</f>
        <v>0.99999999999999978</v>
      </c>
      <c r="V70" s="120">
        <f>V68/V69</f>
        <v>1</v>
      </c>
      <c r="W70" s="120"/>
      <c r="X70" s="120"/>
      <c r="Y70" s="129"/>
    </row>
    <row r="71" spans="3:25" ht="15.6" x14ac:dyDescent="0.3">
      <c r="C71" s="233"/>
      <c r="D71" s="99" t="s">
        <v>12</v>
      </c>
      <c r="E71" s="67">
        <v>3044.1735794193137</v>
      </c>
      <c r="F71" s="67">
        <v>2423.5572278064883</v>
      </c>
      <c r="H71" s="233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33"/>
      <c r="D72" s="99" t="s">
        <v>13</v>
      </c>
      <c r="E72" s="67">
        <v>1480.8887406556896</v>
      </c>
      <c r="F72" s="67">
        <v>2788.6181283808864</v>
      </c>
      <c r="H72" s="233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33"/>
      <c r="D73" s="99" t="s">
        <v>14</v>
      </c>
      <c r="E73" s="73">
        <v>1578.2089508716722</v>
      </c>
      <c r="F73" s="73">
        <v>2558.5385458951887</v>
      </c>
      <c r="H73" s="233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33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33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33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860.01894677639007</v>
      </c>
      <c r="T75" s="216">
        <f t="shared" si="4"/>
        <v>0</v>
      </c>
      <c r="U75" s="216">
        <f t="shared" si="4"/>
        <v>701.62698048638458</v>
      </c>
      <c r="V75" s="216">
        <f t="shared" si="4"/>
        <v>488.35407273722529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33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205.36043847249209</v>
      </c>
      <c r="U76" s="216">
        <f t="shared" si="4"/>
        <v>763.42513027003088</v>
      </c>
      <c r="V76" s="216">
        <f t="shared" si="4"/>
        <v>1081.2144312574774</v>
      </c>
      <c r="W76" s="165">
        <f>W65</f>
        <v>2050</v>
      </c>
      <c r="X76" s="165">
        <f>SUM(S76:V76)</f>
        <v>2050.0000000000005</v>
      </c>
      <c r="Y76" s="129">
        <f>W76/X76</f>
        <v>0.99999999999999978</v>
      </c>
    </row>
    <row r="77" spans="3:25" ht="15.6" x14ac:dyDescent="0.3">
      <c r="H77" s="233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427.91809030854421</v>
      </c>
      <c r="T77" s="216">
        <f t="shared" si="4"/>
        <v>544.53446639594358</v>
      </c>
      <c r="U77" s="216">
        <f t="shared" si="4"/>
        <v>81.547443295512139</v>
      </c>
      <c r="V77" s="216">
        <f t="shared" si="4"/>
        <v>0</v>
      </c>
      <c r="W77" s="165">
        <f>W66</f>
        <v>1054</v>
      </c>
      <c r="X77" s="165">
        <f>SUM(S77:V77)</f>
        <v>1053.9999999999998</v>
      </c>
      <c r="Y77" s="129">
        <f>W77/X77</f>
        <v>1.0000000000000002</v>
      </c>
    </row>
    <row r="78" spans="3:25" ht="15.6" x14ac:dyDescent="0.3">
      <c r="H78" s="233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470.99861082138284</v>
      </c>
      <c r="T78" s="216">
        <f t="shared" si="4"/>
        <v>598.35124510103719</v>
      </c>
      <c r="U78" s="216">
        <f t="shared" si="4"/>
        <v>0</v>
      </c>
      <c r="V78" s="216">
        <f t="shared" si="4"/>
        <v>38.650144077579931</v>
      </c>
      <c r="W78" s="165">
        <f>W67</f>
        <v>1108</v>
      </c>
      <c r="X78" s="165">
        <f>SUM(S78:V78)</f>
        <v>1107.9999999999998</v>
      </c>
      <c r="Y78" s="129">
        <f>W78/X78</f>
        <v>1.0000000000000002</v>
      </c>
    </row>
    <row r="79" spans="3:25" ht="15.6" x14ac:dyDescent="0.3">
      <c r="H79" s="233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33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1758.9356479063172</v>
      </c>
      <c r="T80" s="165">
        <f>SUM(T75:T78)</f>
        <v>1348.2461499694728</v>
      </c>
      <c r="U80" s="165">
        <f>SUM(U75:U78)</f>
        <v>1546.5995540519275</v>
      </c>
      <c r="V80" s="165">
        <f>SUM(V75:V78)</f>
        <v>1608.2186480722826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1.1654775445822252</v>
      </c>
      <c r="T81" s="120">
        <f>T79/T80</f>
        <v>1.5204938653423312</v>
      </c>
      <c r="U81" s="120">
        <f>U79/U80</f>
        <v>0.6814950885241311</v>
      </c>
      <c r="V81" s="120">
        <f>V79/V80</f>
        <v>0.68896104477343434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3" t="s">
        <v>201</v>
      </c>
      <c r="S84" s="243"/>
      <c r="T84" s="243"/>
      <c r="U84" s="243"/>
      <c r="V84" s="243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1002.3327703831385</v>
      </c>
      <c r="T86" s="131">
        <f t="shared" si="5"/>
        <v>0</v>
      </c>
      <c r="U86" s="131">
        <f t="shared" si="5"/>
        <v>478.15534117748746</v>
      </c>
      <c r="V86" s="131">
        <f t="shared" si="5"/>
        <v>336.45693217240051</v>
      </c>
      <c r="W86" s="165">
        <f>W75</f>
        <v>2050</v>
      </c>
      <c r="X86" s="165">
        <f>SUM(S86:V86)</f>
        <v>1816.9450437330263</v>
      </c>
      <c r="Y86" s="129">
        <f>W86/X86</f>
        <v>1.1282674768126986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312.24928688143547</v>
      </c>
      <c r="U87" s="131">
        <f t="shared" si="5"/>
        <v>520.27047673492098</v>
      </c>
      <c r="V87" s="131">
        <f t="shared" si="5"/>
        <v>744.91462418326626</v>
      </c>
      <c r="W87" s="165">
        <f>W76</f>
        <v>2050</v>
      </c>
      <c r="X87" s="165">
        <f>SUM(S87:V87)</f>
        <v>1577.4343877996225</v>
      </c>
      <c r="Y87" s="129">
        <f>W87/X87</f>
        <v>1.2995786169335153</v>
      </c>
    </row>
    <row r="88" spans="17:25" ht="15.6" x14ac:dyDescent="0.3">
      <c r="Q88" s="128"/>
      <c r="R88" s="131">
        <v>3</v>
      </c>
      <c r="S88" s="131">
        <f t="shared" si="5"/>
        <v>498.72892517511701</v>
      </c>
      <c r="T88" s="131">
        <f t="shared" si="5"/>
        <v>827.96131562249207</v>
      </c>
      <c r="U88" s="131">
        <f t="shared" si="5"/>
        <v>55.574182087591609</v>
      </c>
      <c r="V88" s="131">
        <f t="shared" si="5"/>
        <v>0</v>
      </c>
      <c r="W88" s="165">
        <f>W77</f>
        <v>1054</v>
      </c>
      <c r="X88" s="165">
        <f>SUM(S88:V88)</f>
        <v>1382.2644228852007</v>
      </c>
      <c r="Y88" s="129">
        <f>W88/X88</f>
        <v>0.76251691250215758</v>
      </c>
    </row>
    <row r="89" spans="17:25" ht="15.6" x14ac:dyDescent="0.3">
      <c r="Q89" s="128"/>
      <c r="R89" s="131">
        <v>4</v>
      </c>
      <c r="S89" s="131">
        <f t="shared" si="5"/>
        <v>548.93830444174432</v>
      </c>
      <c r="T89" s="131">
        <f t="shared" si="5"/>
        <v>909.78939749607264</v>
      </c>
      <c r="U89" s="131">
        <f t="shared" si="5"/>
        <v>0</v>
      </c>
      <c r="V89" s="131">
        <f t="shared" si="5"/>
        <v>26.628443644333235</v>
      </c>
      <c r="W89" s="165">
        <f>W78</f>
        <v>1108</v>
      </c>
      <c r="X89" s="165">
        <f>SUM(S89:V89)</f>
        <v>1485.3561455821502</v>
      </c>
      <c r="Y89" s="129">
        <f>W89/X89</f>
        <v>0.74594904615670177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</v>
      </c>
      <c r="U91" s="165">
        <f>SUM(U86:U89)</f>
        <v>1054</v>
      </c>
      <c r="V91" s="165">
        <f>SUM(V86:V89)</f>
        <v>1108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1</v>
      </c>
      <c r="U92" s="120">
        <f>U90/U91</f>
        <v>1</v>
      </c>
      <c r="V92" s="120">
        <f>V90/V91</f>
        <v>1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3" t="s">
        <v>200</v>
      </c>
      <c r="S95" s="243"/>
      <c r="T95" s="243"/>
      <c r="U95" s="243"/>
      <c r="V95" s="243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1130.8994657668657</v>
      </c>
      <c r="T97" s="131">
        <f t="shared" si="6"/>
        <v>0</v>
      </c>
      <c r="U97" s="131">
        <f t="shared" si="6"/>
        <v>539.48712031483876</v>
      </c>
      <c r="V97" s="131">
        <f t="shared" si="6"/>
        <v>379.61341391829558</v>
      </c>
      <c r="W97" s="165">
        <f>W86</f>
        <v>2050</v>
      </c>
      <c r="X97" s="165">
        <f>SUM(S97:V97)</f>
        <v>2050</v>
      </c>
      <c r="Y97" s="129">
        <f>W97/X97</f>
        <v>1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405.79249638385232</v>
      </c>
      <c r="U98" s="131">
        <f t="shared" si="6"/>
        <v>676.13238658650926</v>
      </c>
      <c r="V98" s="131">
        <f t="shared" si="6"/>
        <v>968.07511702963848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380.28924020004979</v>
      </c>
      <c r="T99" s="131">
        <f t="shared" si="6"/>
        <v>631.3345060596871</v>
      </c>
      <c r="U99" s="131">
        <f t="shared" si="6"/>
        <v>42.376253740263067</v>
      </c>
      <c r="V99" s="131">
        <f t="shared" si="6"/>
        <v>0</v>
      </c>
      <c r="W99" s="165">
        <f>W88</f>
        <v>1054</v>
      </c>
      <c r="X99" s="165">
        <f>SUM(S99:V99)</f>
        <v>1054</v>
      </c>
      <c r="Y99" s="129">
        <f>W99/X99</f>
        <v>1</v>
      </c>
    </row>
    <row r="100" spans="17:25" ht="15.6" x14ac:dyDescent="0.3">
      <c r="Q100" s="128"/>
      <c r="R100" s="131">
        <v>4</v>
      </c>
      <c r="S100" s="131">
        <f t="shared" si="6"/>
        <v>409.48000459719634</v>
      </c>
      <c r="T100" s="131">
        <f t="shared" si="6"/>
        <v>678.65653326567576</v>
      </c>
      <c r="U100" s="131">
        <f t="shared" si="6"/>
        <v>0</v>
      </c>
      <c r="V100" s="131">
        <f t="shared" si="6"/>
        <v>19.863462137127865</v>
      </c>
      <c r="W100" s="165">
        <f>W89</f>
        <v>1108</v>
      </c>
      <c r="X100" s="165">
        <f>SUM(S100:V100)</f>
        <v>1108</v>
      </c>
      <c r="Y100" s="129">
        <f>W100/X100</f>
        <v>1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1920.6687105641117</v>
      </c>
      <c r="T102" s="165">
        <f>SUM(T97:T100)</f>
        <v>1715.7835357092151</v>
      </c>
      <c r="U102" s="165">
        <f>SUM(U97:U100)</f>
        <v>1257.995760641611</v>
      </c>
      <c r="V102" s="165">
        <f>SUM(V97:V100)</f>
        <v>1367.5519930850619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1.0673365941375195</v>
      </c>
      <c r="T103" s="120">
        <f>T101/T102</f>
        <v>1.1947894109804693</v>
      </c>
      <c r="U103" s="120">
        <f>U101/U102</f>
        <v>0.83784066129319246</v>
      </c>
      <c r="V103" s="120">
        <f>V101/V102</f>
        <v>0.81020685546328786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3" t="s">
        <v>244</v>
      </c>
      <c r="S106" s="243"/>
      <c r="T106" s="243"/>
      <c r="U106" s="243"/>
      <c r="V106" s="243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1207.0503841035468</v>
      </c>
      <c r="T108" s="131">
        <f t="shared" ref="T108:V108" si="7">T97*T$103</f>
        <v>0</v>
      </c>
      <c r="U108" s="131">
        <f t="shared" si="7"/>
        <v>452.00424564374458</v>
      </c>
      <c r="V108" s="131">
        <f t="shared" si="7"/>
        <v>307.56539038242579</v>
      </c>
      <c r="W108" s="165">
        <f>W97</f>
        <v>2050</v>
      </c>
      <c r="X108" s="165">
        <f>SUM(S108:V108)</f>
        <v>1966.620020129717</v>
      </c>
      <c r="Y108" s="129">
        <f>W108/X108</f>
        <v>1.0423976055449611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484.83657773475716</v>
      </c>
      <c r="U109" s="131">
        <f t="shared" si="8"/>
        <v>566.49120589938536</v>
      </c>
      <c r="V109" s="131">
        <f t="shared" si="8"/>
        <v>784.34109642083774</v>
      </c>
      <c r="W109" s="165">
        <f>W98</f>
        <v>2050</v>
      </c>
      <c r="X109" s="165">
        <f>SUM(S109:V109)</f>
        <v>1835.6688800549805</v>
      </c>
      <c r="Y109" s="129">
        <f>W109/X109</f>
        <v>1.1167591401008008</v>
      </c>
    </row>
    <row r="110" spans="17:25" ht="15.6" x14ac:dyDescent="0.3">
      <c r="Q110" s="70"/>
      <c r="R110" s="131">
        <v>3</v>
      </c>
      <c r="S110" s="131">
        <f t="shared" ref="S110:V110" si="9">S99*S$103</f>
        <v>405.8966224222662</v>
      </c>
      <c r="T110" s="131">
        <f t="shared" si="9"/>
        <v>754.31178262669914</v>
      </c>
      <c r="U110" s="131">
        <f t="shared" si="9"/>
        <v>35.504548456870126</v>
      </c>
      <c r="V110" s="131">
        <f t="shared" si="9"/>
        <v>0</v>
      </c>
      <c r="W110" s="165">
        <f>W99</f>
        <v>1054</v>
      </c>
      <c r="X110" s="165">
        <f>SUM(S110:V110)</f>
        <v>1195.7129535058355</v>
      </c>
      <c r="Y110" s="129">
        <f>W110/X110</f>
        <v>0.88148246358765914</v>
      </c>
    </row>
    <row r="111" spans="17:25" ht="15.6" x14ac:dyDescent="0.3">
      <c r="Q111" s="70"/>
      <c r="R111" s="131">
        <v>4</v>
      </c>
      <c r="S111" s="131">
        <f t="shared" ref="S111:V111" si="10">S100*S$103</f>
        <v>437.05299347418736</v>
      </c>
      <c r="T111" s="131">
        <f t="shared" si="10"/>
        <v>810.85163963854404</v>
      </c>
      <c r="U111" s="131">
        <f t="shared" si="10"/>
        <v>0</v>
      </c>
      <c r="V111" s="131">
        <f t="shared" si="10"/>
        <v>16.093513196736446</v>
      </c>
      <c r="W111" s="165">
        <f>W100</f>
        <v>1108</v>
      </c>
      <c r="X111" s="165">
        <f>SUM(S111:V111)</f>
        <v>1263.998146309468</v>
      </c>
      <c r="Y111" s="129">
        <f>W111/X111</f>
        <v>0.87658356401475723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</v>
      </c>
      <c r="T113" s="165">
        <f>SUM(T108:T111)</f>
        <v>2050.0000000000005</v>
      </c>
      <c r="U113" s="165">
        <f>SUM(U108:U111)</f>
        <v>1054.0000000000002</v>
      </c>
      <c r="V113" s="165">
        <f>SUM(V108:V111)</f>
        <v>1108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</v>
      </c>
      <c r="T114" s="120">
        <f>T112/T113</f>
        <v>0.99999999999999978</v>
      </c>
      <c r="U114" s="120">
        <f>U112/U113</f>
        <v>0.99999999999999978</v>
      </c>
      <c r="V114" s="120">
        <f>V112/V113</f>
        <v>1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14.403741017711123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0" t="s">
        <v>188</v>
      </c>
      <c r="R122" s="241"/>
      <c r="S122" s="242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A120" zoomScale="55" zoomScaleNormal="55" workbookViewId="0">
      <selection activeCell="E134" sqref="E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2.5503340664185081E-11</v>
      </c>
      <c r="H7" s="132">
        <f>'Trip Length Frequency'!V44</f>
        <v>2.2711611091498261E-11</v>
      </c>
      <c r="I7" s="120">
        <f>SUMPRODUCT(E18:H18,E7:H7)</f>
        <v>6.4033196073163633E-8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2.5503340664185081E-11</v>
      </c>
      <c r="R7" s="132">
        <f t="shared" si="0"/>
        <v>2.2711611091498261E-11</v>
      </c>
      <c r="S7" s="120">
        <f>SUMPRODUCT(O18:R18,O7:R7)</f>
        <v>9.6533981908866425E-8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2.5503340664185081E-11</v>
      </c>
      <c r="AB7" s="132">
        <f t="shared" si="1"/>
        <v>2.2711611091498261E-11</v>
      </c>
      <c r="AC7" s="120">
        <f>SUMPRODUCT(Y18:AB18,Y7:AB7)</f>
        <v>9.6533981908866425E-8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2.5503340664185081E-11</v>
      </c>
      <c r="AL7" s="132">
        <f t="shared" si="2"/>
        <v>2.2711611091498261E-11</v>
      </c>
      <c r="AM7" s="120">
        <f>SUMPRODUCT(AI18:AL18,AI7:AL7)</f>
        <v>1.0937207777825914E-7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2.5503340664185081E-11</v>
      </c>
      <c r="AV7" s="132">
        <f t="shared" si="3"/>
        <v>2.2711611091498261E-11</v>
      </c>
      <c r="AW7" s="120">
        <f>SUMPRODUCT(AS18:AV18,AS7:AV7)</f>
        <v>1.1652657041476734E-7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2.5503340664185081E-11</v>
      </c>
      <c r="BF7" s="132">
        <f t="shared" si="4"/>
        <v>2.2711611091498261E-11</v>
      </c>
      <c r="BG7" s="120">
        <f>SUMPRODUCT(BC18:BF18,BC7:BF7)</f>
        <v>1.2422124815915454E-7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2.5503340664185081E-11</v>
      </c>
      <c r="BP7" s="132">
        <f t="shared" si="5"/>
        <v>2.2711611091498261E-11</v>
      </c>
      <c r="BQ7" s="120">
        <f>SUMPRODUCT(BM18:BP18,BM7:BP7)</f>
        <v>1.4051616763242673E-7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2.9136194307462933E-11</v>
      </c>
      <c r="H8" s="132">
        <f>'Trip Length Frequency'!V45</f>
        <v>5.2795942169053989E-11</v>
      </c>
      <c r="I8" s="120">
        <f>SUMPRODUCT(E18:H18,E8:H8)</f>
        <v>1.0119566264711024E-7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2.9136194307462933E-11</v>
      </c>
      <c r="R8" s="132">
        <f t="shared" si="0"/>
        <v>5.2795942169053989E-11</v>
      </c>
      <c r="S8" s="120">
        <f>SUMPRODUCT(O18:R18,O8:R8)</f>
        <v>1.5822942311559494E-7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2.9136194307462933E-11</v>
      </c>
      <c r="AB8" s="132">
        <f t="shared" si="1"/>
        <v>5.2795942169053989E-11</v>
      </c>
      <c r="AC8" s="120">
        <f>SUMPRODUCT(Y18:AB18,Y8:AB8)</f>
        <v>1.5822942311559494E-7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2.9136194307462933E-11</v>
      </c>
      <c r="AL8" s="132">
        <f t="shared" si="2"/>
        <v>5.2795942169053989E-11</v>
      </c>
      <c r="AM8" s="120">
        <f>SUMPRODUCT(AI18:AL18,AI8:AL8)</f>
        <v>1.7933165412634528E-7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2.9136194307462933E-11</v>
      </c>
      <c r="AV8" s="132">
        <f t="shared" si="3"/>
        <v>5.2795942169053989E-11</v>
      </c>
      <c r="AW8" s="120">
        <f>SUMPRODUCT(AS18:AV18,AS8:AV8)</f>
        <v>1.9109268245391356E-7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2.9136194307462933E-11</v>
      </c>
      <c r="BF8" s="132">
        <f t="shared" si="4"/>
        <v>5.2795942169053989E-11</v>
      </c>
      <c r="BG8" s="120">
        <f>SUMPRODUCT(BC18:BF18,BC8:BF8)</f>
        <v>2.0374244591097051E-7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2.9136194307462933E-11</v>
      </c>
      <c r="BP8" s="132">
        <f t="shared" si="5"/>
        <v>5.2795942169053989E-11</v>
      </c>
      <c r="BQ8" s="120">
        <f>SUMPRODUCT(BM18:BP18,BM8:BP8)</f>
        <v>2.3050291069986693E-7</v>
      </c>
      <c r="BS8" s="129"/>
    </row>
    <row r="9" spans="2:71" x14ac:dyDescent="0.3">
      <c r="C9" s="128"/>
      <c r="D9" s="4" t="s">
        <v>13</v>
      </c>
      <c r="E9" s="132">
        <f>'Trip Length Frequency'!S46</f>
        <v>5.7405359824325662E-12</v>
      </c>
      <c r="F9" s="132">
        <f>'Trip Length Frequency'!T46</f>
        <v>2.9136194307462823E-11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7.766099136726801E-8</v>
      </c>
      <c r="K9" s="129"/>
      <c r="M9" s="128"/>
      <c r="N9" s="4" t="s">
        <v>13</v>
      </c>
      <c r="O9" s="132">
        <f t="shared" si="0"/>
        <v>5.7405359824325662E-12</v>
      </c>
      <c r="P9" s="132">
        <f t="shared" si="0"/>
        <v>2.9136194307462823E-11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6.7159774707394498E-8</v>
      </c>
      <c r="U9" s="129"/>
      <c r="W9" s="128"/>
      <c r="X9" s="4" t="s">
        <v>13</v>
      </c>
      <c r="Y9" s="132">
        <f t="shared" si="1"/>
        <v>5.7405359824325662E-12</v>
      </c>
      <c r="Z9" s="132">
        <f t="shared" si="1"/>
        <v>2.9136194307462823E-11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6.7159774707394498E-8</v>
      </c>
      <c r="AE9" s="129"/>
      <c r="AG9" s="128"/>
      <c r="AH9" s="4" t="s">
        <v>13</v>
      </c>
      <c r="AI9" s="132">
        <f t="shared" si="2"/>
        <v>5.7405359824325662E-12</v>
      </c>
      <c r="AJ9" s="132">
        <f t="shared" si="2"/>
        <v>2.9136194307462823E-11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7.6158012100989068E-8</v>
      </c>
      <c r="AO9" s="129"/>
      <c r="AQ9" s="128"/>
      <c r="AR9" s="4" t="s">
        <v>13</v>
      </c>
      <c r="AS9" s="132">
        <f t="shared" si="3"/>
        <v>5.7405359824325662E-12</v>
      </c>
      <c r="AT9" s="132">
        <f t="shared" si="3"/>
        <v>2.9136194307462823E-11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8.1180354610608638E-8</v>
      </c>
      <c r="AY9" s="129"/>
      <c r="BA9" s="128"/>
      <c r="BB9" s="4" t="s">
        <v>13</v>
      </c>
      <c r="BC9" s="132">
        <f t="shared" si="4"/>
        <v>5.7405359824325662E-12</v>
      </c>
      <c r="BD9" s="132">
        <f t="shared" si="4"/>
        <v>2.9136194307462823E-11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8.6587551708715756E-8</v>
      </c>
      <c r="BI9" s="129"/>
      <c r="BK9" s="128"/>
      <c r="BL9" s="4" t="s">
        <v>13</v>
      </c>
      <c r="BM9" s="132">
        <f t="shared" si="5"/>
        <v>5.7405359824325662E-12</v>
      </c>
      <c r="BN9" s="132">
        <f t="shared" si="5"/>
        <v>2.9136194307462823E-11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9.8002106574434075E-8</v>
      </c>
      <c r="BS9" s="129"/>
    </row>
    <row r="10" spans="2:71" x14ac:dyDescent="0.3">
      <c r="C10" s="128"/>
      <c r="D10" s="4" t="s">
        <v>14</v>
      </c>
      <c r="E10" s="132">
        <f>'Trip Length Frequency'!S47</f>
        <v>1.041953450799676E-11</v>
      </c>
      <c r="F10" s="132">
        <f>'Trip Length Frequency'!T47</f>
        <v>5.2795942169053989E-11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1.3607120845404943E-7</v>
      </c>
      <c r="K10" s="129"/>
      <c r="M10" s="128"/>
      <c r="N10" s="4" t="s">
        <v>14</v>
      </c>
      <c r="O10" s="132">
        <f t="shared" si="0"/>
        <v>1.041953450799676E-11</v>
      </c>
      <c r="P10" s="132">
        <f t="shared" si="0"/>
        <v>5.2795942169053989E-11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1.1165967911356954E-7</v>
      </c>
      <c r="U10" s="129"/>
      <c r="W10" s="128"/>
      <c r="X10" s="4" t="s">
        <v>14</v>
      </c>
      <c r="Y10" s="132">
        <f t="shared" si="1"/>
        <v>1.041953450799676E-11</v>
      </c>
      <c r="Z10" s="132">
        <f t="shared" si="1"/>
        <v>5.2795942169053989E-11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1.1165967911356954E-7</v>
      </c>
      <c r="AE10" s="129"/>
      <c r="AG10" s="128"/>
      <c r="AH10" s="4" t="s">
        <v>14</v>
      </c>
      <c r="AI10" s="132">
        <f t="shared" si="2"/>
        <v>1.041953450799676E-11</v>
      </c>
      <c r="AJ10" s="132">
        <f t="shared" si="2"/>
        <v>5.2795942169053989E-11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1.2664581119308644E-7</v>
      </c>
      <c r="AO10" s="129"/>
      <c r="AQ10" s="128"/>
      <c r="AR10" s="4" t="s">
        <v>14</v>
      </c>
      <c r="AS10" s="132">
        <f t="shared" si="3"/>
        <v>1.041953450799676E-11</v>
      </c>
      <c r="AT10" s="132">
        <f t="shared" si="3"/>
        <v>5.2795942169053989E-11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1.3501285688057524E-7</v>
      </c>
      <c r="AY10" s="129"/>
      <c r="BA10" s="128"/>
      <c r="BB10" s="4" t="s">
        <v>14</v>
      </c>
      <c r="BC10" s="132">
        <f t="shared" si="4"/>
        <v>1.041953450799676E-11</v>
      </c>
      <c r="BD10" s="132">
        <f t="shared" si="4"/>
        <v>5.2795942169053989E-11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1.4402290964522558E-7</v>
      </c>
      <c r="BI10" s="129"/>
      <c r="BK10" s="128"/>
      <c r="BL10" s="4" t="s">
        <v>14</v>
      </c>
      <c r="BM10" s="132">
        <f t="shared" si="5"/>
        <v>1.041953450799676E-11</v>
      </c>
      <c r="BN10" s="132">
        <f t="shared" si="5"/>
        <v>5.2795942169053989E-11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1.6302951968646287E-7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383.7982773118419</v>
      </c>
      <c r="F14" s="139">
        <f t="shared" si="6"/>
        <v>0</v>
      </c>
      <c r="G14" s="139">
        <f t="shared" si="6"/>
        <v>860.57032215200161</v>
      </c>
      <c r="H14" s="139">
        <f t="shared" si="6"/>
        <v>805.63140053615666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175.92227779305483</v>
      </c>
      <c r="P14" s="139">
        <f t="shared" si="7"/>
        <v>0</v>
      </c>
      <c r="Q14" s="139">
        <f t="shared" si="7"/>
        <v>1107.95242975526</v>
      </c>
      <c r="R14" s="139">
        <f t="shared" si="7"/>
        <v>902.87184360296544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187.76395550727921</v>
      </c>
      <c r="Z14" s="139">
        <f t="shared" ref="Z14:AB14" si="8">$AC14*(Z$18*Z7*1)/$AC7</f>
        <v>0</v>
      </c>
      <c r="AA14" s="139">
        <f t="shared" si="8"/>
        <v>1182.5309070262695</v>
      </c>
      <c r="AB14" s="139">
        <f t="shared" si="8"/>
        <v>963.64593954646375</v>
      </c>
      <c r="AC14" s="120">
        <v>2333.9408020800124</v>
      </c>
      <c r="AD14" s="165">
        <f>SUM(Y14:AB14)</f>
        <v>2333.9408020800124</v>
      </c>
      <c r="AE14" s="129">
        <f>AC14/AD14</f>
        <v>1</v>
      </c>
      <c r="AG14" s="128"/>
      <c r="AH14" s="4" t="s">
        <v>11</v>
      </c>
      <c r="AI14" s="139">
        <f>$AM14*(AI$18*AI7*1)/$AM7</f>
        <v>200.32055559951991</v>
      </c>
      <c r="AJ14" s="139">
        <f t="shared" ref="AJ14:AL14" si="9">$AM14*(AJ$18*AJ7*1)/$AM7</f>
        <v>0</v>
      </c>
      <c r="AK14" s="139">
        <f t="shared" si="9"/>
        <v>1262.3482104376305</v>
      </c>
      <c r="AL14" s="139">
        <f t="shared" si="9"/>
        <v>1029.7152739251162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213.96967120590631</v>
      </c>
      <c r="AT14" s="139">
        <f t="shared" ref="AT14:AV14" si="10">$AW14*(AT$18*AT7*1)/$AW7</f>
        <v>0</v>
      </c>
      <c r="AU14" s="139">
        <f t="shared" si="10"/>
        <v>1348.4420694747496</v>
      </c>
      <c r="AV14" s="139">
        <f t="shared" si="10"/>
        <v>1100.5274241152501</v>
      </c>
      <c r="AW14" s="120">
        <v>2662.939164795906</v>
      </c>
      <c r="AX14" s="165">
        <f>SUM(AS14:AV14)</f>
        <v>2662.939164795906</v>
      </c>
      <c r="AY14" s="129">
        <f>AW14/AX14</f>
        <v>1</v>
      </c>
      <c r="BA14" s="128"/>
      <c r="BB14" s="4" t="s">
        <v>11</v>
      </c>
      <c r="BC14" s="139">
        <f>$BG14*(BC$18*BC7*1)/$BG7</f>
        <v>228.68740198552786</v>
      </c>
      <c r="BD14" s="139">
        <f t="shared" ref="BD14:BF14" si="11">$BG14*(BD$18*BD7*1)/$BG7</f>
        <v>0</v>
      </c>
      <c r="BE14" s="139">
        <f t="shared" si="11"/>
        <v>1441.0730370162169</v>
      </c>
      <c r="BF14" s="139">
        <f t="shared" si="11"/>
        <v>1176.7749960744102</v>
      </c>
      <c r="BG14" s="120">
        <v>2846.535435076155</v>
      </c>
      <c r="BH14" s="165">
        <f>SUM(BC14:BF14)</f>
        <v>2846.535435076155</v>
      </c>
      <c r="BI14" s="129">
        <f>BG14/BH14</f>
        <v>1</v>
      </c>
      <c r="BK14" s="128"/>
      <c r="BL14" s="4" t="s">
        <v>11</v>
      </c>
      <c r="BM14" s="139">
        <f>$BQ14*(BM$18*BM7*1)/$BQ7</f>
        <v>244.55781756576727</v>
      </c>
      <c r="BN14" s="139">
        <f t="shared" ref="BN14:BP14" si="12">$BQ14*(BN$18*BN7*1)/$BQ7</f>
        <v>0</v>
      </c>
      <c r="BO14" s="139">
        <f t="shared" si="12"/>
        <v>1540.7395620319901</v>
      </c>
      <c r="BP14" s="139">
        <f t="shared" si="12"/>
        <v>1258.8761998215566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242.85458191377725</v>
      </c>
      <c r="G15" s="139">
        <f t="shared" si="6"/>
        <v>622.10744406774131</v>
      </c>
      <c r="H15" s="139">
        <f t="shared" si="6"/>
        <v>1185.0379740184815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134.03418772384939</v>
      </c>
      <c r="Q15" s="139">
        <f t="shared" si="7"/>
        <v>772.23564300310863</v>
      </c>
      <c r="R15" s="139">
        <f t="shared" si="7"/>
        <v>1280.4767204243221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143.05629494997771</v>
      </c>
      <c r="AA15" s="139">
        <f t="shared" si="13"/>
        <v>824.21635697861086</v>
      </c>
      <c r="AB15" s="139">
        <f t="shared" si="13"/>
        <v>1366.6681501514242</v>
      </c>
      <c r="AC15" s="120">
        <v>2333.9408020800124</v>
      </c>
      <c r="AD15" s="165">
        <f>SUM(Y15:AB15)</f>
        <v>2333.9408020800129</v>
      </c>
      <c r="AE15" s="129">
        <f>AC15/AD15</f>
        <v>0.99999999999999978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152.93906956555088</v>
      </c>
      <c r="AK15" s="139">
        <f t="shared" si="14"/>
        <v>879.55789176761243</v>
      </c>
      <c r="AL15" s="139">
        <f t="shared" si="14"/>
        <v>1459.8870786291036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163.50749864622387</v>
      </c>
      <c r="AU15" s="139">
        <f t="shared" si="15"/>
        <v>939.39653473234125</v>
      </c>
      <c r="AV15" s="139">
        <f t="shared" si="15"/>
        <v>1560.0351314173408</v>
      </c>
      <c r="AW15" s="120">
        <v>2662.939164795906</v>
      </c>
      <c r="AX15" s="165">
        <f>SUM(AS15:AV15)</f>
        <v>2662.939164795906</v>
      </c>
      <c r="AY15" s="129">
        <f>AW15/AX15</f>
        <v>1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174.89790380682129</v>
      </c>
      <c r="BE15" s="139">
        <f t="shared" si="16"/>
        <v>1003.7744067111151</v>
      </c>
      <c r="BF15" s="139">
        <f t="shared" si="16"/>
        <v>1667.8631245582187</v>
      </c>
      <c r="BG15" s="120">
        <v>2846.535435076155</v>
      </c>
      <c r="BH15" s="165">
        <f>SUM(BC15:BF15)</f>
        <v>2846.5354350761554</v>
      </c>
      <c r="BI15" s="129">
        <f>BG15/BH15</f>
        <v>0.99999999999999989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187.17453199044823</v>
      </c>
      <c r="BO15" s="139">
        <f t="shared" si="17"/>
        <v>1073.0374254524254</v>
      </c>
      <c r="BP15" s="139">
        <f t="shared" si="17"/>
        <v>1783.9616219764398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159.71436726301971</v>
      </c>
      <c r="F16" s="139">
        <f t="shared" si="6"/>
        <v>810.63316256697374</v>
      </c>
      <c r="G16" s="139">
        <f t="shared" si="6"/>
        <v>83.65247017000641</v>
      </c>
      <c r="H16" s="139">
        <f t="shared" si="6"/>
        <v>0</v>
      </c>
      <c r="I16" s="120">
        <v>1054</v>
      </c>
      <c r="J16" s="165">
        <f>SUM(E16:H16)</f>
        <v>1053.9999999999998</v>
      </c>
      <c r="K16" s="129">
        <f>I16/J16</f>
        <v>1.0000000000000002</v>
      </c>
      <c r="M16" s="128"/>
      <c r="N16" s="4" t="s">
        <v>13</v>
      </c>
      <c r="O16" s="139">
        <f t="shared" si="7"/>
        <v>126.33801727518492</v>
      </c>
      <c r="P16" s="139">
        <f t="shared" si="7"/>
        <v>800.78551608014516</v>
      </c>
      <c r="Q16" s="139">
        <f t="shared" si="7"/>
        <v>185.85993131358182</v>
      </c>
      <c r="R16" s="139">
        <f t="shared" si="7"/>
        <v>0</v>
      </c>
      <c r="S16" s="120">
        <v>1112.9834646689119</v>
      </c>
      <c r="T16" s="165">
        <f>SUM(O16:R16)</f>
        <v>1112.9834646689119</v>
      </c>
      <c r="U16" s="129">
        <f>S16/T16</f>
        <v>1</v>
      </c>
      <c r="W16" s="128"/>
      <c r="X16" s="4" t="s">
        <v>13</v>
      </c>
      <c r="Y16" s="139">
        <f t="shared" ref="Y16:AB16" si="18">$AC16*(Y$18*Y9*1)/$AC9</f>
        <v>133.53259349107884</v>
      </c>
      <c r="Z16" s="139">
        <f t="shared" si="18"/>
        <v>846.38788148274182</v>
      </c>
      <c r="AA16" s="139">
        <f t="shared" si="18"/>
        <v>196.44410439272528</v>
      </c>
      <c r="AB16" s="139">
        <f t="shared" si="18"/>
        <v>0</v>
      </c>
      <c r="AC16" s="120">
        <v>1176.364579366546</v>
      </c>
      <c r="AD16" s="165">
        <f>SUM(Y16:AB16)</f>
        <v>1176.364579366546</v>
      </c>
      <c r="AE16" s="129">
        <f>AC16/AD16</f>
        <v>1</v>
      </c>
      <c r="AG16" s="128"/>
      <c r="AH16" s="4" t="s">
        <v>13</v>
      </c>
      <c r="AI16" s="139">
        <f t="shared" ref="AI16:AL16" si="19">$AM16*(AI$18*AI9*1)/$AM9</f>
        <v>141.00663949249628</v>
      </c>
      <c r="AJ16" s="139">
        <f t="shared" si="19"/>
        <v>895.90789377215424</v>
      </c>
      <c r="AK16" s="139">
        <f t="shared" si="19"/>
        <v>207.56047497133639</v>
      </c>
      <c r="AL16" s="139">
        <f t="shared" si="19"/>
        <v>0</v>
      </c>
      <c r="AM16" s="120">
        <v>1244.4750082359867</v>
      </c>
      <c r="AN16" s="165">
        <f>SUM(AI16:AL16)</f>
        <v>1244.4750082359869</v>
      </c>
      <c r="AO16" s="129">
        <f>AM16/AN16</f>
        <v>0.99999999999999978</v>
      </c>
      <c r="AQ16" s="128"/>
      <c r="AR16" s="4" t="s">
        <v>13</v>
      </c>
      <c r="AS16" s="139">
        <f t="shared" ref="AS16:AV16" si="20">$AW16*(AS$18*AS9*1)/$AW9</f>
        <v>149.18465538796306</v>
      </c>
      <c r="AT16" s="139">
        <f t="shared" si="20"/>
        <v>948.87517455089801</v>
      </c>
      <c r="AU16" s="139">
        <f t="shared" si="20"/>
        <v>219.61179933513077</v>
      </c>
      <c r="AV16" s="139">
        <f t="shared" si="20"/>
        <v>0</v>
      </c>
      <c r="AW16" s="120">
        <v>1317.6716292739918</v>
      </c>
      <c r="AX16" s="165">
        <f>SUM(AS16:AV16)</f>
        <v>1317.671629273992</v>
      </c>
      <c r="AY16" s="129">
        <f>AW16/AX16</f>
        <v>0.99999999999999978</v>
      </c>
      <c r="BA16" s="128"/>
      <c r="BB16" s="4" t="s">
        <v>13</v>
      </c>
      <c r="BC16" s="139">
        <f t="shared" ref="BC16:BF16" si="21">$BG16*(BC$18*BC9*1)/$BG9</f>
        <v>157.98241227025289</v>
      </c>
      <c r="BD16" s="139">
        <f t="shared" si="21"/>
        <v>1005.812694645036</v>
      </c>
      <c r="BE16" s="139">
        <f t="shared" si="21"/>
        <v>232.54335469662055</v>
      </c>
      <c r="BF16" s="139">
        <f t="shared" si="21"/>
        <v>0</v>
      </c>
      <c r="BG16" s="120">
        <v>1396.3384616119097</v>
      </c>
      <c r="BH16" s="165">
        <f>SUM(BC16:BF16)</f>
        <v>1396.3384616119095</v>
      </c>
      <c r="BI16" s="129">
        <f>BG16/BH16</f>
        <v>1.0000000000000002</v>
      </c>
      <c r="BK16" s="128"/>
      <c r="BL16" s="4" t="s">
        <v>13</v>
      </c>
      <c r="BM16" s="139">
        <f t="shared" ref="BM16:BP16" si="22">$BQ16*(BM$18*BM9*1)/$BQ9</f>
        <v>167.44701876441269</v>
      </c>
      <c r="BN16" s="139">
        <f t="shared" si="22"/>
        <v>1067.0213863574418</v>
      </c>
      <c r="BO16" s="139">
        <f t="shared" si="22"/>
        <v>246.42033553383516</v>
      </c>
      <c r="BP16" s="139">
        <f t="shared" si="22"/>
        <v>0</v>
      </c>
      <c r="BQ16" s="120">
        <v>1480.8887406556896</v>
      </c>
      <c r="BR16" s="165">
        <f>SUM(BM16:BP16)</f>
        <v>1480.8887406556896</v>
      </c>
      <c r="BS16" s="129">
        <f>BQ16/BR16</f>
        <v>1</v>
      </c>
    </row>
    <row r="17" spans="3:71" x14ac:dyDescent="0.3">
      <c r="C17" s="128"/>
      <c r="D17" s="4" t="s">
        <v>14</v>
      </c>
      <c r="E17" s="139">
        <f t="shared" si="6"/>
        <v>173.93048059432823</v>
      </c>
      <c r="F17" s="139">
        <f t="shared" si="6"/>
        <v>881.30842964686281</v>
      </c>
      <c r="G17" s="139">
        <f t="shared" si="6"/>
        <v>0</v>
      </c>
      <c r="H17" s="139">
        <f t="shared" si="6"/>
        <v>52.761089758809042</v>
      </c>
      <c r="I17" s="120">
        <v>1108</v>
      </c>
      <c r="J17" s="165">
        <f>SUM(E17:H17)</f>
        <v>1108</v>
      </c>
      <c r="K17" s="129">
        <f>I17/J17</f>
        <v>1</v>
      </c>
      <c r="M17" s="128"/>
      <c r="N17" s="4" t="s">
        <v>14</v>
      </c>
      <c r="O17" s="139">
        <f t="shared" si="7"/>
        <v>145.32934224478532</v>
      </c>
      <c r="P17" s="139">
        <f t="shared" si="7"/>
        <v>919.61766780449307</v>
      </c>
      <c r="Q17" s="139">
        <f t="shared" si="7"/>
        <v>0</v>
      </c>
      <c r="R17" s="139">
        <f t="shared" si="7"/>
        <v>107.78622805645213</v>
      </c>
      <c r="S17" s="120">
        <v>1172.7332381057306</v>
      </c>
      <c r="T17" s="165">
        <f>SUM(O17:R17)</f>
        <v>1172.7332381057304</v>
      </c>
      <c r="U17" s="129">
        <f>S17/T17</f>
        <v>1.0000000000000002</v>
      </c>
      <c r="W17" s="128"/>
      <c r="X17" s="4" t="s">
        <v>14</v>
      </c>
      <c r="Y17" s="139">
        <f t="shared" ref="Y17:AB17" si="23">$AC17*(Y$18*Y10*1)/$AC10</f>
        <v>153.96132439935394</v>
      </c>
      <c r="Z17" s="139">
        <f t="shared" si="23"/>
        <v>974.2392822348661</v>
      </c>
      <c r="AA17" s="139">
        <f t="shared" si="23"/>
        <v>0</v>
      </c>
      <c r="AB17" s="139">
        <f t="shared" si="23"/>
        <v>114.18829926052062</v>
      </c>
      <c r="AC17" s="120">
        <v>1242.3889058947407</v>
      </c>
      <c r="AD17" s="165">
        <f>SUM(Y17:AB17)</f>
        <v>1242.3889058947407</v>
      </c>
      <c r="AE17" s="129">
        <f>AC17/AD17</f>
        <v>1</v>
      </c>
      <c r="AG17" s="128"/>
      <c r="AH17" s="4" t="s">
        <v>14</v>
      </c>
      <c r="AI17" s="139">
        <f t="shared" ref="AI17:AL17" si="24">$AM17*(AI$18*AI10*1)/$AM10</f>
        <v>162.91947499672062</v>
      </c>
      <c r="AJ17" s="139">
        <f t="shared" si="24"/>
        <v>1033.4004551314667</v>
      </c>
      <c r="AK17" s="139">
        <f t="shared" si="24"/>
        <v>0</v>
      </c>
      <c r="AL17" s="139">
        <f t="shared" si="24"/>
        <v>121.02339638419747</v>
      </c>
      <c r="AM17" s="120">
        <v>1317.3433265123847</v>
      </c>
      <c r="AN17" s="165">
        <f>SUM(AI17:AL17)</f>
        <v>1317.3433265123849</v>
      </c>
      <c r="AO17" s="129">
        <f>AM17/AN17</f>
        <v>0.99999999999999978</v>
      </c>
      <c r="AQ17" s="128"/>
      <c r="AR17" s="4" t="s">
        <v>14</v>
      </c>
      <c r="AS17" s="139">
        <f t="shared" ref="AS17:AV17" si="25">$AW17*(AS$18*AS10*1)/$AW10</f>
        <v>172.74136607203783</v>
      </c>
      <c r="AT17" s="139">
        <f t="shared" si="25"/>
        <v>1096.8648631955859</v>
      </c>
      <c r="AU17" s="139">
        <f t="shared" si="25"/>
        <v>0</v>
      </c>
      <c r="AV17" s="139">
        <f t="shared" si="25"/>
        <v>128.39546835619583</v>
      </c>
      <c r="AW17" s="120">
        <v>1398.0016976238194</v>
      </c>
      <c r="AX17" s="165">
        <f>SUM(AS17:AV17)</f>
        <v>1398.0016976238196</v>
      </c>
      <c r="AY17" s="129">
        <f>AW17/AX17</f>
        <v>0.99999999999999989</v>
      </c>
      <c r="BA17" s="128"/>
      <c r="BB17" s="4" t="s">
        <v>14</v>
      </c>
      <c r="BC17" s="139">
        <f t="shared" ref="BC17:BF17" si="26">$BG17*(BC$18*BC10*1)/$BG10</f>
        <v>183.31830950179554</v>
      </c>
      <c r="BD17" s="139">
        <f t="shared" si="26"/>
        <v>1165.1613267488779</v>
      </c>
      <c r="BE17" s="139">
        <f t="shared" si="26"/>
        <v>0</v>
      </c>
      <c r="BF17" s="139">
        <f t="shared" si="26"/>
        <v>136.32067602850915</v>
      </c>
      <c r="BG17" s="120">
        <v>1484.8003122791824</v>
      </c>
      <c r="BH17" s="165">
        <f>SUM(BC17:BF17)</f>
        <v>1484.8003122791824</v>
      </c>
      <c r="BI17" s="129">
        <f>BG17/BH17</f>
        <v>1</v>
      </c>
      <c r="BK17" s="128"/>
      <c r="BL17" s="4" t="s">
        <v>14</v>
      </c>
      <c r="BM17" s="139">
        <f t="shared" ref="BM17:BP17" si="27">$BQ17*(BM$18*BM10*1)/$BQ10</f>
        <v>194.70832762163005</v>
      </c>
      <c r="BN17" s="139">
        <f t="shared" si="27"/>
        <v>1238.6598964068482</v>
      </c>
      <c r="BO17" s="139">
        <f t="shared" si="27"/>
        <v>0</v>
      </c>
      <c r="BP17" s="139">
        <f t="shared" si="27"/>
        <v>144.84072684319389</v>
      </c>
      <c r="BQ17" s="120">
        <v>1578.2089508716722</v>
      </c>
      <c r="BR17" s="165">
        <f>SUM(BM17:BP17)</f>
        <v>1578.2089508716722</v>
      </c>
      <c r="BS17" s="129">
        <f>BQ17/BR17</f>
        <v>1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717.4431251691899</v>
      </c>
      <c r="F19" s="165">
        <f>SUM(F14:F17)</f>
        <v>1934.7961741276138</v>
      </c>
      <c r="G19" s="165">
        <f>SUM(G14:G17)</f>
        <v>1566.3302363897492</v>
      </c>
      <c r="H19" s="165">
        <f>SUM(H14:H17)</f>
        <v>2043.4304643134471</v>
      </c>
      <c r="K19" s="129"/>
      <c r="M19" s="128"/>
      <c r="N19" s="120" t="s">
        <v>195</v>
      </c>
      <c r="O19" s="165">
        <f>SUM(O14:O17)</f>
        <v>447.58963731302509</v>
      </c>
      <c r="P19" s="165">
        <f>SUM(P14:P17)</f>
        <v>1854.4373716084876</v>
      </c>
      <c r="Q19" s="165">
        <f>SUM(Q14:Q17)</f>
        <v>2066.0480040719503</v>
      </c>
      <c r="R19" s="165">
        <f>SUM(R14:R17)</f>
        <v>2291.1347920837397</v>
      </c>
      <c r="U19" s="129"/>
      <c r="W19" s="128"/>
      <c r="X19" s="120" t="s">
        <v>195</v>
      </c>
      <c r="Y19" s="165">
        <f>SUM(Y14:Y17)</f>
        <v>475.25787339771199</v>
      </c>
      <c r="Z19" s="165">
        <f>SUM(Z14:Z17)</f>
        <v>1963.6834586675857</v>
      </c>
      <c r="AA19" s="165">
        <f>SUM(AA14:AA17)</f>
        <v>2203.1913683976059</v>
      </c>
      <c r="AB19" s="165">
        <f>SUM(AB14:AB17)</f>
        <v>2444.5023889584086</v>
      </c>
      <c r="AE19" s="129"/>
      <c r="AG19" s="128"/>
      <c r="AH19" s="120" t="s">
        <v>195</v>
      </c>
      <c r="AI19" s="165">
        <f>SUM(AI14:AI17)</f>
        <v>504.24667008873678</v>
      </c>
      <c r="AJ19" s="165">
        <f>SUM(AJ14:AJ17)</f>
        <v>2082.2474184691719</v>
      </c>
      <c r="AK19" s="165">
        <f>SUM(AK14:AK17)</f>
        <v>2349.4665771765794</v>
      </c>
      <c r="AL19" s="165">
        <f>SUM(AL14:AL17)</f>
        <v>2610.625748938417</v>
      </c>
      <c r="AO19" s="129"/>
      <c r="AQ19" s="128"/>
      <c r="AR19" s="120" t="s">
        <v>195</v>
      </c>
      <c r="AS19" s="165">
        <f>SUM(AS14:AS17)</f>
        <v>535.89569266590718</v>
      </c>
      <c r="AT19" s="165">
        <f>SUM(AT14:AT17)</f>
        <v>2209.2475363927078</v>
      </c>
      <c r="AU19" s="165">
        <f>SUM(AU14:AU17)</f>
        <v>2507.4504035422215</v>
      </c>
      <c r="AV19" s="165">
        <f>SUM(AV14:AV17)</f>
        <v>2788.958023888787</v>
      </c>
      <c r="AY19" s="129"/>
      <c r="BA19" s="128"/>
      <c r="BB19" s="120" t="s">
        <v>195</v>
      </c>
      <c r="BC19" s="165">
        <f>SUM(BC14:BC17)</f>
        <v>569.98812375757632</v>
      </c>
      <c r="BD19" s="165">
        <f>SUM(BD14:BD17)</f>
        <v>2345.8719252007349</v>
      </c>
      <c r="BE19" s="165">
        <f>SUM(BE14:BE17)</f>
        <v>2677.3907984239527</v>
      </c>
      <c r="BF19" s="165">
        <f>SUM(BF14:BF17)</f>
        <v>2980.958796661138</v>
      </c>
      <c r="BI19" s="129"/>
      <c r="BK19" s="128"/>
      <c r="BL19" s="120" t="s">
        <v>195</v>
      </c>
      <c r="BM19" s="165">
        <f>SUM(BM14:BM17)</f>
        <v>606.71316395180997</v>
      </c>
      <c r="BN19" s="165">
        <f>SUM(BN14:BN17)</f>
        <v>2492.8558147547383</v>
      </c>
      <c r="BO19" s="165">
        <f>SUM(BO14:BO17)</f>
        <v>2860.1973230182502</v>
      </c>
      <c r="BP19" s="165">
        <f>SUM(BP14:BP17)</f>
        <v>3187.67854864119</v>
      </c>
      <c r="BS19" s="129"/>
    </row>
    <row r="20" spans="3:71" x14ac:dyDescent="0.3">
      <c r="C20" s="128"/>
      <c r="D20" s="120" t="s">
        <v>194</v>
      </c>
      <c r="E20" s="120">
        <f>E18/E19</f>
        <v>2.8573693552594319</v>
      </c>
      <c r="F20" s="120">
        <f>F18/F19</f>
        <v>1.059543132973338</v>
      </c>
      <c r="G20" s="120">
        <f>G18/G19</f>
        <v>0.67291046007601529</v>
      </c>
      <c r="H20" s="120">
        <f>H18/H19</f>
        <v>0.54222544850444243</v>
      </c>
      <c r="K20" s="129"/>
      <c r="M20" s="128"/>
      <c r="N20" s="120" t="s">
        <v>194</v>
      </c>
      <c r="O20" s="120">
        <f>O18/O19</f>
        <v>2.9670311692967117</v>
      </c>
      <c r="P20" s="120">
        <f>P18/P19</f>
        <v>0.89431750643902519</v>
      </c>
      <c r="Q20" s="120">
        <f>Q18/Q19</f>
        <v>0.92825095470873098</v>
      </c>
      <c r="R20" s="120">
        <f>R18/R19</f>
        <v>0.76596565505474934</v>
      </c>
      <c r="U20" s="129"/>
      <c r="W20" s="128"/>
      <c r="X20" s="120" t="s">
        <v>194</v>
      </c>
      <c r="Y20" s="120">
        <f>Y18/Y19</f>
        <v>2.7942985888223886</v>
      </c>
      <c r="Z20" s="120">
        <f>Z18/Z19</f>
        <v>0.84456371962798493</v>
      </c>
      <c r="AA20" s="120">
        <f>AA18/AA19</f>
        <v>0.87046956508761708</v>
      </c>
      <c r="AB20" s="120">
        <f>AB18/AB19</f>
        <v>0.71790912120356598</v>
      </c>
      <c r="AE20" s="129"/>
      <c r="AG20" s="128"/>
      <c r="AH20" s="120" t="s">
        <v>194</v>
      </c>
      <c r="AI20" s="120">
        <f>AI18/AI19</f>
        <v>2.9810791019541631</v>
      </c>
      <c r="AJ20" s="120">
        <f>AJ18/AJ19</f>
        <v>0.90370695791128841</v>
      </c>
      <c r="AK20" s="120">
        <f>AK18/AK19</f>
        <v>0.92449448855407601</v>
      </c>
      <c r="AL20" s="120">
        <f>AL18/AL19</f>
        <v>0.76210725464776818</v>
      </c>
      <c r="AO20" s="129"/>
      <c r="AQ20" s="128"/>
      <c r="AR20" s="120" t="s">
        <v>194</v>
      </c>
      <c r="AS20" s="120">
        <f>AS18/AS19</f>
        <v>2.9876876670583639</v>
      </c>
      <c r="AT20" s="120">
        <f>AT18/AT19</f>
        <v>0.90818772771812062</v>
      </c>
      <c r="AU20" s="120">
        <f>AU18/AU19</f>
        <v>0.92271289360229247</v>
      </c>
      <c r="AV20" s="120">
        <f>AV18/AV19</f>
        <v>0.76028192932978955</v>
      </c>
      <c r="AY20" s="129"/>
      <c r="BA20" s="128"/>
      <c r="BB20" s="120" t="s">
        <v>194</v>
      </c>
      <c r="BC20" s="120">
        <f>BC18/BC19</f>
        <v>2.994023810943407</v>
      </c>
      <c r="BD20" s="120">
        <f>BD18/BD19</f>
        <v>0.91252495389710642</v>
      </c>
      <c r="BE20" s="120">
        <f>BE18/BE19</f>
        <v>0.92099325172677216</v>
      </c>
      <c r="BF20" s="120">
        <f>BF18/BF19</f>
        <v>0.75852309804306417</v>
      </c>
      <c r="BI20" s="129"/>
      <c r="BK20" s="128"/>
      <c r="BL20" s="120" t="s">
        <v>194</v>
      </c>
      <c r="BM20" s="120">
        <f>BM18/BM19</f>
        <v>3.181665641843975</v>
      </c>
      <c r="BN20" s="120">
        <f>BN18/BN19</f>
        <v>0.97220112509593015</v>
      </c>
      <c r="BO20" s="120">
        <f>BO18/BO19</f>
        <v>0.9749740362102608</v>
      </c>
      <c r="BP20" s="120">
        <f>BP18/BP19</f>
        <v>0.80263379975556681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1096.6534361922184</v>
      </c>
      <c r="F25" s="139">
        <f t="shared" si="28"/>
        <v>0</v>
      </c>
      <c r="G25" s="139">
        <f t="shared" si="28"/>
        <v>579.08677140706811</v>
      </c>
      <c r="H25" s="139">
        <f t="shared" si="28"/>
        <v>436.83384748497963</v>
      </c>
      <c r="I25" s="120">
        <f>I14</f>
        <v>2050</v>
      </c>
      <c r="J25" s="165">
        <f>SUM(E25:H25)</f>
        <v>2112.5740550842661</v>
      </c>
      <c r="K25" s="129">
        <f>I25/J25</f>
        <v>0.97038018386447988</v>
      </c>
      <c r="M25" s="128"/>
      <c r="N25" s="4" t="s">
        <v>11</v>
      </c>
      <c r="O25" s="139">
        <f t="shared" ref="O25:R28" si="29">O14*O$20</f>
        <v>521.96688158566838</v>
      </c>
      <c r="P25" s="139">
        <f t="shared" si="29"/>
        <v>0</v>
      </c>
      <c r="Q25" s="139">
        <f t="shared" si="29"/>
        <v>1028.4579006921783</v>
      </c>
      <c r="R25" s="139">
        <f t="shared" si="29"/>
        <v>691.56882311583468</v>
      </c>
      <c r="S25" s="120">
        <f>S14</f>
        <v>2186.7465511512801</v>
      </c>
      <c r="T25" s="165">
        <f>SUM(O25:R25)</f>
        <v>2241.9936053936813</v>
      </c>
      <c r="U25" s="129">
        <f>S25/T25</f>
        <v>0.97535806787785195</v>
      </c>
      <c r="W25" s="128"/>
      <c r="X25" s="4" t="s">
        <v>11</v>
      </c>
      <c r="Y25" s="139">
        <f>Y14*Y$20</f>
        <v>524.66855590570003</v>
      </c>
      <c r="Z25" s="139">
        <f t="shared" ref="Z25:AB25" si="30">Z14*Z$20</f>
        <v>0</v>
      </c>
      <c r="AA25" s="139">
        <f t="shared" si="30"/>
        <v>1029.3571643418222</v>
      </c>
      <c r="AB25" s="139">
        <f t="shared" si="30"/>
        <v>691.81020961118645</v>
      </c>
      <c r="AC25" s="120">
        <f>AC14</f>
        <v>2333.9408020800124</v>
      </c>
      <c r="AD25" s="165">
        <f>SUM(Y25:AB25)</f>
        <v>2245.8359298587088</v>
      </c>
      <c r="AE25" s="129">
        <f>AC25/AD25</f>
        <v>1.0392303244640166</v>
      </c>
      <c r="AG25" s="128"/>
      <c r="AH25" s="4" t="s">
        <v>11</v>
      </c>
      <c r="AI25" s="139">
        <f t="shared" ref="AI25:AL28" si="31">AI14*AI$20</f>
        <v>597.17142198957583</v>
      </c>
      <c r="AJ25" s="139">
        <f t="shared" si="31"/>
        <v>0</v>
      </c>
      <c r="AK25" s="139">
        <f t="shared" si="31"/>
        <v>1167.0339631856903</v>
      </c>
      <c r="AL25" s="139">
        <f t="shared" si="31"/>
        <v>784.75348047994487</v>
      </c>
      <c r="AM25" s="120">
        <f>AM14</f>
        <v>2492.3840399622668</v>
      </c>
      <c r="AN25" s="165">
        <f>SUM(AI25:AL25)</f>
        <v>2548.958865655211</v>
      </c>
      <c r="AO25" s="129">
        <f>AM25/AN25</f>
        <v>0.97780473178471572</v>
      </c>
      <c r="AQ25" s="128"/>
      <c r="AR25" s="4" t="s">
        <v>11</v>
      </c>
      <c r="AS25" s="139">
        <f t="shared" ref="AS25:AV28" si="32">AS14*AS$20</f>
        <v>639.27454778641936</v>
      </c>
      <c r="AT25" s="139">
        <f t="shared" si="32"/>
        <v>0</v>
      </c>
      <c r="AU25" s="139">
        <f t="shared" si="32"/>
        <v>1244.2248837801096</v>
      </c>
      <c r="AV25" s="139">
        <f t="shared" si="32"/>
        <v>836.71111328668599</v>
      </c>
      <c r="AW25" s="120">
        <f>AW14</f>
        <v>2662.939164795906</v>
      </c>
      <c r="AX25" s="165">
        <f>SUM(AS25:AV25)</f>
        <v>2720.2105448532147</v>
      </c>
      <c r="AY25" s="129">
        <f>AW25/AX25</f>
        <v>0.97894597527913074</v>
      </c>
      <c r="BA25" s="128"/>
      <c r="BB25" s="4" t="s">
        <v>11</v>
      </c>
      <c r="BC25" s="139">
        <f t="shared" ref="BC25:BF28" si="33">BC14*BC$20</f>
        <v>684.69552680745699</v>
      </c>
      <c r="BD25" s="139">
        <f t="shared" si="33"/>
        <v>0</v>
      </c>
      <c r="BE25" s="139">
        <f t="shared" si="33"/>
        <v>1327.2185423373408</v>
      </c>
      <c r="BF25" s="139">
        <f t="shared" si="33"/>
        <v>892.61101572197629</v>
      </c>
      <c r="BG25" s="120">
        <f>BG14</f>
        <v>2846.535435076155</v>
      </c>
      <c r="BH25" s="165">
        <f>SUM(BC25:BF25)</f>
        <v>2904.5250848667743</v>
      </c>
      <c r="BI25" s="129">
        <f>BG25/BH25</f>
        <v>0.980034722339718</v>
      </c>
      <c r="BK25" s="128"/>
      <c r="BL25" s="4" t="s">
        <v>11</v>
      </c>
      <c r="BM25" s="139">
        <f t="shared" ref="BM25:BP28" si="34">BM14*BM$20</f>
        <v>778.10120559334871</v>
      </c>
      <c r="BN25" s="139">
        <f t="shared" si="34"/>
        <v>0</v>
      </c>
      <c r="BO25" s="139">
        <f t="shared" si="34"/>
        <v>1502.1810695431589</v>
      </c>
      <c r="BP25" s="139">
        <f t="shared" si="34"/>
        <v>1010.4165876846242</v>
      </c>
      <c r="BQ25" s="120">
        <f>BQ14</f>
        <v>3044.1735794193137</v>
      </c>
      <c r="BR25" s="165">
        <f>SUM(BM25:BP25)</f>
        <v>3290.6988628211316</v>
      </c>
      <c r="BS25" s="129">
        <f>BQ25/BR25</f>
        <v>0.92508421655135264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257.31490457785372</v>
      </c>
      <c r="G26" s="139">
        <f t="shared" si="28"/>
        <v>418.62260640433777</v>
      </c>
      <c r="H26" s="139">
        <f t="shared" si="28"/>
        <v>642.55774695696687</v>
      </c>
      <c r="I26" s="120">
        <f>I15</f>
        <v>2050</v>
      </c>
      <c r="J26" s="165">
        <f>SUM(E26:H26)</f>
        <v>1318.4952579391584</v>
      </c>
      <c r="K26" s="129">
        <f>I26/J26</f>
        <v>1.554802709874135</v>
      </c>
      <c r="M26" s="128"/>
      <c r="N26" s="4" t="s">
        <v>12</v>
      </c>
      <c r="O26" s="139">
        <f t="shared" si="29"/>
        <v>0</v>
      </c>
      <c r="P26" s="139">
        <f t="shared" si="29"/>
        <v>119.86912054277319</v>
      </c>
      <c r="Q26" s="139">
        <f t="shared" si="29"/>
        <v>716.82847287774632</v>
      </c>
      <c r="R26" s="139">
        <f t="shared" si="29"/>
        <v>980.8011899421731</v>
      </c>
      <c r="S26" s="120">
        <f>S15</f>
        <v>2186.7465511512801</v>
      </c>
      <c r="T26" s="165">
        <f>SUM(O26:R26)</f>
        <v>1817.4987833626926</v>
      </c>
      <c r="U26" s="129">
        <f>S26/T26</f>
        <v>1.2031625942029045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120.82015657915129</v>
      </c>
      <c r="AA26" s="139">
        <f t="shared" si="35"/>
        <v>717.45525379727155</v>
      </c>
      <c r="AB26" s="139">
        <f t="shared" si="35"/>
        <v>981.14353065211219</v>
      </c>
      <c r="AC26" s="120">
        <f>AC15</f>
        <v>2333.9408020800124</v>
      </c>
      <c r="AD26" s="165">
        <f>SUM(Y26:AB26)</f>
        <v>1819.4189410285351</v>
      </c>
      <c r="AE26" s="129">
        <f>AC26/AD26</f>
        <v>1.2827946051614771</v>
      </c>
      <c r="AG26" s="128"/>
      <c r="AH26" s="4" t="s">
        <v>12</v>
      </c>
      <c r="AI26" s="139">
        <f t="shared" si="31"/>
        <v>0</v>
      </c>
      <c r="AJ26" s="139">
        <f t="shared" si="31"/>
        <v>138.2121013028669</v>
      </c>
      <c r="AK26" s="139">
        <f t="shared" si="31"/>
        <v>813.14642330340018</v>
      </c>
      <c r="AL26" s="139">
        <f t="shared" si="31"/>
        <v>1112.5905335897767</v>
      </c>
      <c r="AM26" s="120">
        <f>AM15</f>
        <v>2492.3840399622668</v>
      </c>
      <c r="AN26" s="165">
        <f>SUM(AI26:AL26)</f>
        <v>2063.9490581960436</v>
      </c>
      <c r="AO26" s="129">
        <f>AM26/AN26</f>
        <v>1.207580211374349</v>
      </c>
      <c r="AQ26" s="128"/>
      <c r="AR26" s="4" t="s">
        <v>12</v>
      </c>
      <c r="AS26" s="139">
        <f t="shared" si="32"/>
        <v>0</v>
      </c>
      <c r="AT26" s="139">
        <f t="shared" si="32"/>
        <v>148.49550366038773</v>
      </c>
      <c r="AU26" s="139">
        <f t="shared" si="32"/>
        <v>866.79329480284503</v>
      </c>
      <c r="AV26" s="139">
        <f t="shared" si="32"/>
        <v>1186.0665195362276</v>
      </c>
      <c r="AW26" s="120">
        <f>AW15</f>
        <v>2662.939164795906</v>
      </c>
      <c r="AX26" s="165">
        <f>SUM(AS26:AV26)</f>
        <v>2201.3553179994606</v>
      </c>
      <c r="AY26" s="129">
        <f>AW26/AX26</f>
        <v>1.2096816643012096</v>
      </c>
      <c r="BA26" s="128"/>
      <c r="BB26" s="4" t="s">
        <v>12</v>
      </c>
      <c r="BC26" s="139">
        <f t="shared" si="33"/>
        <v>0</v>
      </c>
      <c r="BD26" s="139">
        <f t="shared" si="33"/>
        <v>159.59870160802015</v>
      </c>
      <c r="BE26" s="139">
        <f t="shared" si="33"/>
        <v>924.46945483698141</v>
      </c>
      <c r="BF26" s="139">
        <f t="shared" si="33"/>
        <v>1265.1127043516851</v>
      </c>
      <c r="BG26" s="120">
        <f>BG15</f>
        <v>2846.535435076155</v>
      </c>
      <c r="BH26" s="165">
        <f>SUM(BC26:BF26)</f>
        <v>2349.1808607966868</v>
      </c>
      <c r="BI26" s="129">
        <f>BG26/BH26</f>
        <v>1.2117140415109624</v>
      </c>
      <c r="BK26" s="128"/>
      <c r="BL26" s="4" t="s">
        <v>12</v>
      </c>
      <c r="BM26" s="139">
        <f t="shared" si="34"/>
        <v>0</v>
      </c>
      <c r="BN26" s="139">
        <f t="shared" si="34"/>
        <v>181.97129059041794</v>
      </c>
      <c r="BO26" s="139">
        <f t="shared" si="34"/>
        <v>1046.183629698018</v>
      </c>
      <c r="BP26" s="139">
        <f t="shared" si="34"/>
        <v>1431.8678952650539</v>
      </c>
      <c r="BQ26" s="120">
        <f>BQ15</f>
        <v>3044.1735794193137</v>
      </c>
      <c r="BR26" s="165">
        <f>SUM(BM26:BP26)</f>
        <v>2660.0228155534896</v>
      </c>
      <c r="BS26" s="129">
        <f>BQ26/BR26</f>
        <v>1.1444163417019004</v>
      </c>
    </row>
    <row r="27" spans="3:71" x14ac:dyDescent="0.3">
      <c r="C27" s="128"/>
      <c r="D27" s="4" t="s">
        <v>13</v>
      </c>
      <c r="E27" s="139">
        <f t="shared" si="28"/>
        <v>456.36293861200272</v>
      </c>
      <c r="F27" s="139">
        <f t="shared" si="28"/>
        <v>858.90080075829655</v>
      </c>
      <c r="G27" s="139">
        <f t="shared" si="28"/>
        <v>56.290622188594156</v>
      </c>
      <c r="H27" s="139">
        <f t="shared" si="28"/>
        <v>0</v>
      </c>
      <c r="I27" s="120">
        <f>I16</f>
        <v>1054</v>
      </c>
      <c r="J27" s="165">
        <f>SUM(E27:H27)</f>
        <v>1371.5543615588936</v>
      </c>
      <c r="K27" s="129">
        <f>I27/J27</f>
        <v>0.76847118097603895</v>
      </c>
      <c r="M27" s="128"/>
      <c r="N27" s="4" t="s">
        <v>13</v>
      </c>
      <c r="O27" s="139">
        <f t="shared" si="29"/>
        <v>374.84883512262007</v>
      </c>
      <c r="P27" s="139">
        <f t="shared" si="29"/>
        <v>716.15650593328337</v>
      </c>
      <c r="Q27" s="139">
        <f t="shared" si="29"/>
        <v>172.52465868393151</v>
      </c>
      <c r="R27" s="139">
        <f t="shared" si="29"/>
        <v>0</v>
      </c>
      <c r="S27" s="120">
        <f>S16</f>
        <v>1112.9834646689119</v>
      </c>
      <c r="T27" s="165">
        <f>SUM(O27:R27)</f>
        <v>1263.5299997398349</v>
      </c>
      <c r="U27" s="129">
        <f>S27/T27</f>
        <v>0.88085242526736918</v>
      </c>
      <c r="W27" s="128"/>
      <c r="X27" s="4" t="s">
        <v>13</v>
      </c>
      <c r="Y27" s="139">
        <f t="shared" ref="Y27:AB27" si="36">Y16*Y$20</f>
        <v>373.12993755391528</v>
      </c>
      <c r="Z27" s="139">
        <f t="shared" si="36"/>
        <v>714.82849743311453</v>
      </c>
      <c r="AA27" s="139">
        <f t="shared" si="36"/>
        <v>170.99861411476203</v>
      </c>
      <c r="AB27" s="139">
        <f t="shared" si="36"/>
        <v>0</v>
      </c>
      <c r="AC27" s="120">
        <f>AC16</f>
        <v>1176.364579366546</v>
      </c>
      <c r="AD27" s="165">
        <f>SUM(Y27:AB27)</f>
        <v>1258.9570491017917</v>
      </c>
      <c r="AE27" s="129">
        <f>AC27/AD27</f>
        <v>0.93439611796592137</v>
      </c>
      <c r="AG27" s="128"/>
      <c r="AH27" s="4" t="s">
        <v>13</v>
      </c>
      <c r="AI27" s="139">
        <f t="shared" si="31"/>
        <v>420.35194622786526</v>
      </c>
      <c r="AJ27" s="139">
        <f t="shared" si="31"/>
        <v>809.63819724954328</v>
      </c>
      <c r="AK27" s="139">
        <f t="shared" si="31"/>
        <v>191.88851515266674</v>
      </c>
      <c r="AL27" s="139">
        <f t="shared" si="31"/>
        <v>0</v>
      </c>
      <c r="AM27" s="120">
        <f>AM16</f>
        <v>1244.4750082359867</v>
      </c>
      <c r="AN27" s="165">
        <f>SUM(AI27:AL27)</f>
        <v>1421.8786586300753</v>
      </c>
      <c r="AO27" s="129">
        <f>AM27/AN27</f>
        <v>0.87523291856352214</v>
      </c>
      <c r="AQ27" s="128"/>
      <c r="AR27" s="4" t="s">
        <v>13</v>
      </c>
      <c r="AS27" s="139">
        <f t="shared" si="32"/>
        <v>445.71715501696934</v>
      </c>
      <c r="AT27" s="139">
        <f t="shared" si="32"/>
        <v>861.75678866351518</v>
      </c>
      <c r="AU27" s="139">
        <f t="shared" si="32"/>
        <v>202.63863883372451</v>
      </c>
      <c r="AV27" s="139">
        <f t="shared" si="32"/>
        <v>0</v>
      </c>
      <c r="AW27" s="120">
        <f>AW16</f>
        <v>1317.6716292739918</v>
      </c>
      <c r="AX27" s="165">
        <f>SUM(AS27:AV27)</f>
        <v>1510.1125825142092</v>
      </c>
      <c r="AY27" s="129">
        <f>AW27/AX27</f>
        <v>0.87256516138696127</v>
      </c>
      <c r="BA27" s="128"/>
      <c r="BB27" s="4" t="s">
        <v>13</v>
      </c>
      <c r="BC27" s="139">
        <f t="shared" si="33"/>
        <v>473.00310404741504</v>
      </c>
      <c r="BD27" s="139">
        <f t="shared" si="33"/>
        <v>917.82918281008585</v>
      </c>
      <c r="BE27" s="139">
        <f t="shared" si="33"/>
        <v>214.17086040949272</v>
      </c>
      <c r="BF27" s="139">
        <f t="shared" si="33"/>
        <v>0</v>
      </c>
      <c r="BG27" s="120">
        <f>BG16</f>
        <v>1396.3384616119097</v>
      </c>
      <c r="BH27" s="165">
        <f>SUM(BC27:BF27)</f>
        <v>1605.0031472669937</v>
      </c>
      <c r="BI27" s="129">
        <f>BG27/BH27</f>
        <v>0.869991104995402</v>
      </c>
      <c r="BK27" s="128"/>
      <c r="BL27" s="4" t="s">
        <v>13</v>
      </c>
      <c r="BM27" s="139">
        <f t="shared" si="34"/>
        <v>532.76042643193523</v>
      </c>
      <c r="BN27" s="139">
        <f t="shared" si="34"/>
        <v>1037.359392318124</v>
      </c>
      <c r="BO27" s="139">
        <f t="shared" si="34"/>
        <v>240.25342913971002</v>
      </c>
      <c r="BP27" s="139">
        <f t="shared" si="34"/>
        <v>0</v>
      </c>
      <c r="BQ27" s="120">
        <f>BQ16</f>
        <v>1480.8887406556896</v>
      </c>
      <c r="BR27" s="165">
        <f>SUM(BM27:BP27)</f>
        <v>1810.3732478897693</v>
      </c>
      <c r="BS27" s="129">
        <f>BQ27/BR27</f>
        <v>0.81800189125743117</v>
      </c>
    </row>
    <row r="28" spans="3:71" x14ac:dyDescent="0.3">
      <c r="C28" s="128"/>
      <c r="D28" s="4" t="s">
        <v>14</v>
      </c>
      <c r="E28" s="139">
        <f t="shared" si="28"/>
        <v>496.98362519577881</v>
      </c>
      <c r="F28" s="139">
        <f t="shared" si="28"/>
        <v>933.78429466384966</v>
      </c>
      <c r="G28" s="139">
        <f t="shared" si="28"/>
        <v>0</v>
      </c>
      <c r="H28" s="139">
        <f t="shared" si="28"/>
        <v>28.608405558053377</v>
      </c>
      <c r="I28" s="120">
        <f>I17</f>
        <v>1108</v>
      </c>
      <c r="J28" s="165">
        <f>SUM(E28:H28)</f>
        <v>1459.3763254176818</v>
      </c>
      <c r="K28" s="129">
        <f>I28/J28</f>
        <v>0.75922843251748939</v>
      </c>
      <c r="M28" s="128"/>
      <c r="N28" s="4" t="s">
        <v>14</v>
      </c>
      <c r="O28" s="139">
        <f t="shared" si="29"/>
        <v>431.19668825366739</v>
      </c>
      <c r="P28" s="139">
        <f t="shared" si="29"/>
        <v>822.43017954818606</v>
      </c>
      <c r="Q28" s="139">
        <f t="shared" si="29"/>
        <v>0</v>
      </c>
      <c r="R28" s="139">
        <f t="shared" si="29"/>
        <v>82.560548779140959</v>
      </c>
      <c r="S28" s="120">
        <f>S17</f>
        <v>1172.7332381057306</v>
      </c>
      <c r="T28" s="165">
        <f>SUM(O28:R28)</f>
        <v>1336.1874165809945</v>
      </c>
      <c r="U28" s="129">
        <f>S28/T28</f>
        <v>0.87767121853796026</v>
      </c>
      <c r="W28" s="128"/>
      <c r="X28" s="4" t="s">
        <v>14</v>
      </c>
      <c r="Y28" s="139">
        <f t="shared" ref="Y28:AB28" si="37">Y17*Y$20</f>
        <v>430.21391150234069</v>
      </c>
      <c r="Z28" s="139">
        <f t="shared" si="37"/>
        <v>822.80715201197677</v>
      </c>
      <c r="AA28" s="139">
        <f t="shared" si="37"/>
        <v>0</v>
      </c>
      <c r="AB28" s="139">
        <f t="shared" si="37"/>
        <v>81.97682157385016</v>
      </c>
      <c r="AC28" s="120">
        <f>AC17</f>
        <v>1242.3889058947407</v>
      </c>
      <c r="AD28" s="165">
        <f>SUM(Y28:AB28)</f>
        <v>1334.9978850881678</v>
      </c>
      <c r="AE28" s="129">
        <f>AC28/AD28</f>
        <v>0.93062986823585048</v>
      </c>
      <c r="AG28" s="128"/>
      <c r="AH28" s="4" t="s">
        <v>14</v>
      </c>
      <c r="AI28" s="139">
        <f t="shared" si="31"/>
        <v>485.67584221406764</v>
      </c>
      <c r="AJ28" s="139">
        <f t="shared" si="31"/>
        <v>933.89118161099873</v>
      </c>
      <c r="AK28" s="139">
        <f t="shared" si="31"/>
        <v>0</v>
      </c>
      <c r="AL28" s="139">
        <f t="shared" si="31"/>
        <v>92.232808366509374</v>
      </c>
      <c r="AM28" s="120">
        <f>AM17</f>
        <v>1317.3433265123847</v>
      </c>
      <c r="AN28" s="165">
        <f>SUM(AI28:AL28)</f>
        <v>1511.7998321915757</v>
      </c>
      <c r="AO28" s="129">
        <f>AM28/AN28</f>
        <v>0.87137417167370779</v>
      </c>
      <c r="AQ28" s="128"/>
      <c r="AR28" s="4" t="s">
        <v>14</v>
      </c>
      <c r="AS28" s="139">
        <f t="shared" si="32"/>
        <v>516.09724900424158</v>
      </c>
      <c r="AT28" s="139">
        <f t="shared" si="32"/>
        <v>996.15920771944639</v>
      </c>
      <c r="AU28" s="139">
        <f t="shared" si="32"/>
        <v>0</v>
      </c>
      <c r="AV28" s="139">
        <f t="shared" si="32"/>
        <v>97.616754399050507</v>
      </c>
      <c r="AW28" s="120">
        <f>AW17</f>
        <v>1398.0016976238194</v>
      </c>
      <c r="AX28" s="165">
        <f>SUM(AS28:AV28)</f>
        <v>1609.8732111227384</v>
      </c>
      <c r="AY28" s="129">
        <f>AW28/AX28</f>
        <v>0.8683924224373184</v>
      </c>
      <c r="BA28" s="128"/>
      <c r="BB28" s="4" t="s">
        <v>14</v>
      </c>
      <c r="BC28" s="139">
        <f t="shared" si="33"/>
        <v>548.85938363026889</v>
      </c>
      <c r="BD28" s="139">
        <f t="shared" si="33"/>
        <v>1063.2387859742112</v>
      </c>
      <c r="BE28" s="139">
        <f t="shared" si="33"/>
        <v>0</v>
      </c>
      <c r="BF28" s="139">
        <f t="shared" si="33"/>
        <v>103.40238150846963</v>
      </c>
      <c r="BG28" s="120">
        <f>BG17</f>
        <v>1484.8003122791824</v>
      </c>
      <c r="BH28" s="165">
        <f>SUM(BC28:BF28)</f>
        <v>1715.5005511129498</v>
      </c>
      <c r="BI28" s="129">
        <f>BG28/BH28</f>
        <v>0.86552016046622771</v>
      </c>
      <c r="BK28" s="128"/>
      <c r="BL28" s="4" t="s">
        <v>14</v>
      </c>
      <c r="BM28" s="139">
        <f t="shared" si="34"/>
        <v>619.49679617464051</v>
      </c>
      <c r="BN28" s="139">
        <f t="shared" si="34"/>
        <v>1204.2265448979463</v>
      </c>
      <c r="BO28" s="139">
        <f t="shared" si="34"/>
        <v>0</v>
      </c>
      <c r="BP28" s="139">
        <f t="shared" si="34"/>
        <v>116.25406294551084</v>
      </c>
      <c r="BQ28" s="120">
        <f>BQ17</f>
        <v>1578.2089508716722</v>
      </c>
      <c r="BR28" s="165">
        <f>SUM(BM28:BP28)</f>
        <v>1939.9774040180976</v>
      </c>
      <c r="BS28" s="129">
        <f>BQ28/BR28</f>
        <v>0.81351924388545582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2050</v>
      </c>
      <c r="G30" s="165">
        <f>SUM(G25:G28)</f>
        <v>1054</v>
      </c>
      <c r="H30" s="165">
        <f>SUM(H25:H28)</f>
        <v>1107.9999999999998</v>
      </c>
      <c r="K30" s="129"/>
      <c r="M30" s="128"/>
      <c r="N30" s="120" t="s">
        <v>195</v>
      </c>
      <c r="O30" s="165">
        <f>SUM(O25:O28)</f>
        <v>1328.0124049619558</v>
      </c>
      <c r="P30" s="165">
        <f>SUM(P25:P28)</f>
        <v>1658.4558060242425</v>
      </c>
      <c r="Q30" s="165">
        <f>SUM(Q25:Q28)</f>
        <v>1917.8110322538562</v>
      </c>
      <c r="R30" s="165">
        <f>SUM(R25:R28)</f>
        <v>1754.9305618371486</v>
      </c>
      <c r="U30" s="129"/>
      <c r="W30" s="128"/>
      <c r="X30" s="120" t="s">
        <v>195</v>
      </c>
      <c r="Y30" s="165">
        <f>SUM(Y25:Y28)</f>
        <v>1328.012404961956</v>
      </c>
      <c r="Z30" s="165">
        <f>SUM(Z25:Z28)</f>
        <v>1658.4558060242425</v>
      </c>
      <c r="AA30" s="165">
        <f>SUM(AA25:AA28)</f>
        <v>1917.8110322538557</v>
      </c>
      <c r="AB30" s="165">
        <f>SUM(AB25:AB28)</f>
        <v>1754.9305618371488</v>
      </c>
      <c r="AE30" s="129"/>
      <c r="AG30" s="128"/>
      <c r="AH30" s="120" t="s">
        <v>195</v>
      </c>
      <c r="AI30" s="165">
        <f>SUM(AI25:AI28)</f>
        <v>1503.1992104315086</v>
      </c>
      <c r="AJ30" s="165">
        <f>SUM(AJ25:AJ28)</f>
        <v>1881.7414801634091</v>
      </c>
      <c r="AK30" s="165">
        <f>SUM(AK25:AK28)</f>
        <v>2172.0689016417573</v>
      </c>
      <c r="AL30" s="165">
        <f>SUM(AL25:AL28)</f>
        <v>1989.5768224362309</v>
      </c>
      <c r="AO30" s="129"/>
      <c r="AQ30" s="128"/>
      <c r="AR30" s="120" t="s">
        <v>195</v>
      </c>
      <c r="AS30" s="165">
        <f>SUM(AS25:AS28)</f>
        <v>1601.0889518076303</v>
      </c>
      <c r="AT30" s="165">
        <f>SUM(AT25:AT28)</f>
        <v>2006.4115000433494</v>
      </c>
      <c r="AU30" s="165">
        <f>SUM(AU25:AU28)</f>
        <v>2313.6568174166791</v>
      </c>
      <c r="AV30" s="165">
        <f>SUM(AV25:AV28)</f>
        <v>2120.3943872219643</v>
      </c>
      <c r="AY30" s="129"/>
      <c r="BA30" s="128"/>
      <c r="BB30" s="120" t="s">
        <v>195</v>
      </c>
      <c r="BC30" s="165">
        <f>SUM(BC25:BC28)</f>
        <v>1706.558014485141</v>
      </c>
      <c r="BD30" s="165">
        <f>SUM(BD25:BD28)</f>
        <v>2140.6666703923174</v>
      </c>
      <c r="BE30" s="165">
        <f>SUM(BE25:BE28)</f>
        <v>2465.8588575838148</v>
      </c>
      <c r="BF30" s="165">
        <f>SUM(BF25:BF28)</f>
        <v>2261.126101582131</v>
      </c>
      <c r="BI30" s="129"/>
      <c r="BK30" s="128"/>
      <c r="BL30" s="120" t="s">
        <v>195</v>
      </c>
      <c r="BM30" s="165">
        <f>SUM(BM25:BM28)</f>
        <v>1930.3584281999247</v>
      </c>
      <c r="BN30" s="165">
        <f>SUM(BN25:BN28)</f>
        <v>2423.5572278064883</v>
      </c>
      <c r="BO30" s="165">
        <f>SUM(BO25:BO28)</f>
        <v>2788.6181283808869</v>
      </c>
      <c r="BP30" s="165">
        <f>SUM(BP25:BP28)</f>
        <v>2558.5385458951887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</v>
      </c>
      <c r="G31" s="120">
        <f>G29/G30</f>
        <v>1</v>
      </c>
      <c r="H31" s="120">
        <f>H29/H30</f>
        <v>1.0000000000000002</v>
      </c>
      <c r="K31" s="129"/>
      <c r="M31" s="128"/>
      <c r="N31" s="120" t="s">
        <v>194</v>
      </c>
      <c r="O31" s="120">
        <f>O29/O30</f>
        <v>1.0000000000000002</v>
      </c>
      <c r="P31" s="120">
        <f>P29/P30</f>
        <v>1</v>
      </c>
      <c r="Q31" s="120">
        <f>Q29/Q30</f>
        <v>0.99999999999999989</v>
      </c>
      <c r="R31" s="120">
        <f>R29/R30</f>
        <v>1</v>
      </c>
      <c r="U31" s="129"/>
      <c r="W31" s="128"/>
      <c r="X31" s="120" t="s">
        <v>194</v>
      </c>
      <c r="Y31" s="120">
        <f>Y29/Y30</f>
        <v>1</v>
      </c>
      <c r="Z31" s="120">
        <f>Z29/Z30</f>
        <v>1</v>
      </c>
      <c r="AA31" s="120">
        <f>AA29/AA30</f>
        <v>1.0000000000000002</v>
      </c>
      <c r="AB31" s="120">
        <f>AB29/AB30</f>
        <v>0.99999999999999989</v>
      </c>
      <c r="AE31" s="129"/>
      <c r="AG31" s="128"/>
      <c r="AH31" s="120" t="s">
        <v>194</v>
      </c>
      <c r="AI31" s="120">
        <f>AI29/AI30</f>
        <v>1</v>
      </c>
      <c r="AJ31" s="120">
        <f>AJ29/AJ30</f>
        <v>0.99999999999999989</v>
      </c>
      <c r="AK31" s="120">
        <f>AK29/AK30</f>
        <v>1</v>
      </c>
      <c r="AL31" s="120">
        <f>AL29/AL30</f>
        <v>0.99999999999999989</v>
      </c>
      <c r="AO31" s="129"/>
      <c r="AQ31" s="128"/>
      <c r="AR31" s="120" t="s">
        <v>194</v>
      </c>
      <c r="AS31" s="120">
        <f>AS29/AS30</f>
        <v>0.99999999999999989</v>
      </c>
      <c r="AT31" s="120">
        <f>AT29/AT30</f>
        <v>1</v>
      </c>
      <c r="AU31" s="120">
        <f>AU29/AU30</f>
        <v>1</v>
      </c>
      <c r="AV31" s="120">
        <f>AV29/AV30</f>
        <v>1</v>
      </c>
      <c r="AY31" s="129"/>
      <c r="BA31" s="128"/>
      <c r="BB31" s="120" t="s">
        <v>194</v>
      </c>
      <c r="BC31" s="120">
        <f>BC29/BC30</f>
        <v>1</v>
      </c>
      <c r="BD31" s="120">
        <f>BD29/BD30</f>
        <v>0.99999999999999978</v>
      </c>
      <c r="BE31" s="120">
        <f>BE29/BE30</f>
        <v>1</v>
      </c>
      <c r="BF31" s="120">
        <f>BF29/BF30</f>
        <v>1</v>
      </c>
      <c r="BI31" s="129"/>
      <c r="BK31" s="128"/>
      <c r="BL31" s="120" t="s">
        <v>194</v>
      </c>
      <c r="BM31" s="120">
        <f>BM29/BM30</f>
        <v>0.99999999999999978</v>
      </c>
      <c r="BN31" s="120">
        <f>BN29/BN30</f>
        <v>1</v>
      </c>
      <c r="BO31" s="120">
        <f>BO29/BO30</f>
        <v>0.99999999999999989</v>
      </c>
      <c r="BP31" s="120">
        <f>BP29/BP30</f>
        <v>1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1064.1707630478186</v>
      </c>
      <c r="F36" s="139">
        <f t="shared" si="38"/>
        <v>0</v>
      </c>
      <c r="G36" s="139">
        <f t="shared" si="38"/>
        <v>561.93432771147877</v>
      </c>
      <c r="H36" s="139">
        <f t="shared" si="38"/>
        <v>423.8949092407027</v>
      </c>
      <c r="I36" s="120">
        <f>I25</f>
        <v>2050</v>
      </c>
      <c r="J36" s="165">
        <f>SUM(E36:H36)</f>
        <v>2050</v>
      </c>
      <c r="K36" s="129">
        <f>I36/J36</f>
        <v>1</v>
      </c>
      <c r="M36" s="128"/>
      <c r="N36" s="4" t="s">
        <v>11</v>
      </c>
      <c r="O36" s="139">
        <f>O25*$U25</f>
        <v>509.10460911962502</v>
      </c>
      <c r="P36" s="139">
        <f t="shared" ref="P36:R36" si="39">P25*$U25</f>
        <v>0</v>
      </c>
      <c r="Q36" s="139">
        <f t="shared" si="39"/>
        <v>1003.1147109128348</v>
      </c>
      <c r="R36" s="139">
        <f t="shared" si="39"/>
        <v>674.52723111882051</v>
      </c>
      <c r="S36" s="120">
        <f>S25</f>
        <v>2186.7465511512801</v>
      </c>
      <c r="T36" s="165">
        <f>SUM(O36:R36)</f>
        <v>2186.7465511512801</v>
      </c>
      <c r="U36" s="129">
        <f>S36/T36</f>
        <v>1</v>
      </c>
      <c r="W36" s="128"/>
      <c r="X36" s="4" t="s">
        <v>11</v>
      </c>
      <c r="Y36" s="139">
        <f>Y25*$AE25</f>
        <v>545.25147358994775</v>
      </c>
      <c r="Z36" s="139">
        <f t="shared" ref="Z36:AB36" si="40">Z25*$AE25</f>
        <v>0</v>
      </c>
      <c r="AA36" s="139">
        <f t="shared" si="40"/>
        <v>1069.739179888312</v>
      </c>
      <c r="AB36" s="139">
        <f t="shared" si="40"/>
        <v>718.95014860175263</v>
      </c>
      <c r="AC36" s="120">
        <f>AC25</f>
        <v>2333.9408020800124</v>
      </c>
      <c r="AD36" s="165">
        <f>SUM(Y36:AB36)</f>
        <v>2333.9408020800124</v>
      </c>
      <c r="AE36" s="129">
        <f>AC36/AD36</f>
        <v>1</v>
      </c>
      <c r="AG36" s="128"/>
      <c r="AH36" s="4" t="s">
        <v>11</v>
      </c>
      <c r="AI36" s="139">
        <f>AI25*$AO25</f>
        <v>583.91704210801447</v>
      </c>
      <c r="AJ36" s="139">
        <f t="shared" ref="AJ36:AL36" si="41">AJ25*$AO25</f>
        <v>0</v>
      </c>
      <c r="AK36" s="139">
        <f t="shared" si="41"/>
        <v>1141.1313313564376</v>
      </c>
      <c r="AL36" s="139">
        <f t="shared" si="41"/>
        <v>767.3356664978146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625.81524565390157</v>
      </c>
      <c r="AT36" s="139">
        <f t="shared" ref="AT36:AV36" si="42">AT25*$AY25</f>
        <v>0</v>
      </c>
      <c r="AU36" s="139">
        <f t="shared" si="42"/>
        <v>1218.0289423186825</v>
      </c>
      <c r="AV36" s="139">
        <f t="shared" si="42"/>
        <v>819.0949768233221</v>
      </c>
      <c r="AW36" s="120">
        <f>AW25</f>
        <v>2662.939164795906</v>
      </c>
      <c r="AX36" s="165">
        <f>SUM(AS36:AV36)</f>
        <v>2662.9391647959064</v>
      </c>
      <c r="AY36" s="129">
        <f>AW36/AX36</f>
        <v>0.99999999999999978</v>
      </c>
      <c r="BA36" s="128"/>
      <c r="BB36" s="4" t="s">
        <v>11</v>
      </c>
      <c r="BC36" s="139">
        <f>BC25*$BI25</f>
        <v>671.025390501993</v>
      </c>
      <c r="BD36" s="139">
        <f t="shared" ref="BD36:BF36" si="43">BD25*$BI25</f>
        <v>0</v>
      </c>
      <c r="BE36" s="139">
        <f t="shared" si="43"/>
        <v>1300.720255623701</v>
      </c>
      <c r="BF36" s="139">
        <f t="shared" si="43"/>
        <v>874.78978895046066</v>
      </c>
      <c r="BG36" s="120">
        <f>BG25</f>
        <v>2846.535435076155</v>
      </c>
      <c r="BH36" s="165">
        <f>SUM(BC36:BF36)</f>
        <v>2846.5354350761545</v>
      </c>
      <c r="BI36" s="129">
        <f>BG36/BH36</f>
        <v>1.0000000000000002</v>
      </c>
      <c r="BK36" s="128"/>
      <c r="BL36" s="4" t="s">
        <v>11</v>
      </c>
      <c r="BM36" s="139">
        <f>BM25*$BS25</f>
        <v>719.80914417398594</v>
      </c>
      <c r="BN36" s="139">
        <f t="shared" ref="BN36:BP36" si="44">BN25*$BS25</f>
        <v>0</v>
      </c>
      <c r="BO36" s="139">
        <f t="shared" si="44"/>
        <v>1389.6439978366061</v>
      </c>
      <c r="BP36" s="139">
        <f t="shared" si="44"/>
        <v>934.72043740872175</v>
      </c>
      <c r="BQ36" s="120">
        <f>BQ25</f>
        <v>3044.1735794193137</v>
      </c>
      <c r="BR36" s="165">
        <f>SUM(BM36:BP36)</f>
        <v>3044.1735794193141</v>
      </c>
      <c r="BS36" s="129">
        <f>BQ36/BR36</f>
        <v>0.99999999999999989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400.07391092865146</v>
      </c>
      <c r="G37" s="139">
        <f t="shared" si="38"/>
        <v>650.87556285203777</v>
      </c>
      <c r="H37" s="139">
        <f t="shared" si="38"/>
        <v>999.05052621931088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144.22204203706366</v>
      </c>
      <c r="Q37" s="139">
        <f t="shared" si="45"/>
        <v>862.46120502609563</v>
      </c>
      <c r="R37" s="139">
        <f t="shared" si="45"/>
        <v>1180.0633040881207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154.98744505450023</v>
      </c>
      <c r="AA37" s="139">
        <f t="shared" si="46"/>
        <v>920.34772901589838</v>
      </c>
      <c r="AB37" s="139">
        <f t="shared" si="46"/>
        <v>1258.6056280096138</v>
      </c>
      <c r="AC37" s="120">
        <f>AC26</f>
        <v>2333.9408020800124</v>
      </c>
      <c r="AD37" s="165">
        <f>SUM(Y37:AB37)</f>
        <v>2333.9408020800124</v>
      </c>
      <c r="AE37" s="129">
        <f>AC37/AD37</f>
        <v>1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166.90219850580894</v>
      </c>
      <c r="AK37" s="139">
        <f t="shared" si="47"/>
        <v>981.93952973101591</v>
      </c>
      <c r="AL37" s="139">
        <f t="shared" si="47"/>
        <v>1343.5423117254422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179.63228800914419</v>
      </c>
      <c r="AU37" s="139">
        <f t="shared" si="48"/>
        <v>1048.5439554622346</v>
      </c>
      <c r="AV37" s="139">
        <f t="shared" si="48"/>
        <v>1434.7629213245268</v>
      </c>
      <c r="AW37" s="120">
        <f>AW26</f>
        <v>2662.939164795906</v>
      </c>
      <c r="AX37" s="165">
        <f>SUM(AS37:AV37)</f>
        <v>2662.9391647959055</v>
      </c>
      <c r="AY37" s="129">
        <f>AW37/AX37</f>
        <v>1.0000000000000002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193.38798774535624</v>
      </c>
      <c r="BE37" s="139">
        <f t="shared" si="49"/>
        <v>1120.1926193739548</v>
      </c>
      <c r="BF37" s="139">
        <f t="shared" si="49"/>
        <v>1532.9548279568437</v>
      </c>
      <c r="BG37" s="120">
        <f>BG26</f>
        <v>2846.535435076155</v>
      </c>
      <c r="BH37" s="165">
        <f>SUM(BC37:BF37)</f>
        <v>2846.5354350761545</v>
      </c>
      <c r="BI37" s="129">
        <f>BG37/BH37</f>
        <v>1.0000000000000002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208.25091867225956</v>
      </c>
      <c r="BO37" s="139">
        <f t="shared" si="50"/>
        <v>1197.2696422474214</v>
      </c>
      <c r="BP37" s="139">
        <f t="shared" si="50"/>
        <v>1638.6530184996329</v>
      </c>
      <c r="BQ37" s="120">
        <f>BQ26</f>
        <v>3044.1735794193137</v>
      </c>
      <c r="BR37" s="165">
        <f>SUM(BM37:BP37)</f>
        <v>3044.1735794193137</v>
      </c>
      <c r="BS37" s="129">
        <f>BQ37/BR37</f>
        <v>1</v>
      </c>
    </row>
    <row r="38" spans="3:71" x14ac:dyDescent="0.3">
      <c r="C38" s="128"/>
      <c r="D38" s="4" t="s">
        <v>13</v>
      </c>
      <c r="E38" s="139">
        <f t="shared" si="38"/>
        <v>350.7017663888613</v>
      </c>
      <c r="F38" s="139">
        <f t="shared" si="38"/>
        <v>660.04051269999366</v>
      </c>
      <c r="G38" s="139">
        <f t="shared" si="38"/>
        <v>43.257720911144972</v>
      </c>
      <c r="H38" s="139">
        <f t="shared" si="38"/>
        <v>0</v>
      </c>
      <c r="I38" s="120">
        <f>I27</f>
        <v>1054</v>
      </c>
      <c r="J38" s="165">
        <f>SUM(E38:H38)</f>
        <v>1054</v>
      </c>
      <c r="K38" s="129">
        <f>I38/J38</f>
        <v>1</v>
      </c>
      <c r="M38" s="128"/>
      <c r="N38" s="4" t="s">
        <v>13</v>
      </c>
      <c r="O38" s="139">
        <f t="shared" ref="O38:R38" si="51">O27*$U27</f>
        <v>330.1865055264081</v>
      </c>
      <c r="P38" s="139">
        <f t="shared" si="51"/>
        <v>630.82819512233777</v>
      </c>
      <c r="Q38" s="139">
        <f t="shared" si="51"/>
        <v>151.96876402016616</v>
      </c>
      <c r="R38" s="139">
        <f t="shared" si="51"/>
        <v>0</v>
      </c>
      <c r="S38" s="120">
        <f>S27</f>
        <v>1112.9834646689119</v>
      </c>
      <c r="T38" s="165">
        <f>SUM(O38:R38)</f>
        <v>1112.9834646689121</v>
      </c>
      <c r="U38" s="129">
        <f>S38/T38</f>
        <v>0.99999999999999978</v>
      </c>
      <c r="W38" s="128"/>
      <c r="X38" s="4" t="s">
        <v>13</v>
      </c>
      <c r="Y38" s="139">
        <f t="shared" ref="Y38:AB38" si="52">Y27*$AE27</f>
        <v>348.65116514724508</v>
      </c>
      <c r="Z38" s="139">
        <f t="shared" si="52"/>
        <v>667.93297301291477</v>
      </c>
      <c r="AA38" s="139">
        <f t="shared" si="52"/>
        <v>159.78044120638626</v>
      </c>
      <c r="AB38" s="139">
        <f t="shared" si="52"/>
        <v>0</v>
      </c>
      <c r="AC38" s="120">
        <f>AC27</f>
        <v>1176.364579366546</v>
      </c>
      <c r="AD38" s="165">
        <f>SUM(Y38:AB38)</f>
        <v>1176.3645793665462</v>
      </c>
      <c r="AE38" s="129">
        <f>AC38/AD38</f>
        <v>0.99999999999999978</v>
      </c>
      <c r="AG38" s="128"/>
      <c r="AH38" s="4" t="s">
        <v>13</v>
      </c>
      <c r="AI38" s="139">
        <f t="shared" ref="AI38:AL38" si="53">AI27*$AO27</f>
        <v>367.9058607208712</v>
      </c>
      <c r="AJ38" s="139">
        <f t="shared" si="53"/>
        <v>708.62200235922637</v>
      </c>
      <c r="AK38" s="139">
        <f t="shared" si="53"/>
        <v>167.94714515588916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1244.4750082359867</v>
      </c>
      <c r="AO38" s="129">
        <f>AM38/AN38</f>
        <v>1</v>
      </c>
      <c r="AQ38" s="128"/>
      <c r="AR38" s="4" t="s">
        <v>13</v>
      </c>
      <c r="AS38" s="139">
        <f t="shared" ref="AS38:AV38" si="54">AS27*$AY27</f>
        <v>388.91726130031907</v>
      </c>
      <c r="AT38" s="139">
        <f t="shared" si="54"/>
        <v>751.93895137648963</v>
      </c>
      <c r="AU38" s="139">
        <f t="shared" si="54"/>
        <v>176.815416597183</v>
      </c>
      <c r="AV38" s="139">
        <f t="shared" si="54"/>
        <v>0</v>
      </c>
      <c r="AW38" s="120">
        <f>AW27</f>
        <v>1317.6716292739918</v>
      </c>
      <c r="AX38" s="165">
        <f>SUM(AS38:AV38)</f>
        <v>1317.6716292739918</v>
      </c>
      <c r="AY38" s="129">
        <f>AW38/AX38</f>
        <v>1</v>
      </c>
      <c r="BA38" s="128"/>
      <c r="BB38" s="4" t="s">
        <v>13</v>
      </c>
      <c r="BC38" s="139">
        <f t="shared" ref="BC38:BF38" si="55">BC27*$BI27</f>
        <v>411.5084931564657</v>
      </c>
      <c r="BD38" s="139">
        <f t="shared" si="55"/>
        <v>798.5032249499734</v>
      </c>
      <c r="BE38" s="139">
        <f t="shared" si="55"/>
        <v>186.32674350547057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1396.3384616119097</v>
      </c>
      <c r="BI38" s="129">
        <f>BG38/BH38</f>
        <v>1</v>
      </c>
      <c r="BK38" s="128"/>
      <c r="BL38" s="4" t="s">
        <v>13</v>
      </c>
      <c r="BM38" s="139">
        <f t="shared" ref="BM38:BP38" si="56">BM27*$BS27</f>
        <v>435.79903640843855</v>
      </c>
      <c r="BN38" s="139">
        <f t="shared" si="56"/>
        <v>848.56194482988496</v>
      </c>
      <c r="BO38" s="139">
        <f t="shared" si="56"/>
        <v>196.52775941736601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1480.8887406556896</v>
      </c>
      <c r="BS38" s="129">
        <f>BQ38/BR38</f>
        <v>1</v>
      </c>
    </row>
    <row r="39" spans="3:71" x14ac:dyDescent="0.3">
      <c r="C39" s="128"/>
      <c r="D39" s="4" t="s">
        <v>14</v>
      </c>
      <c r="E39" s="139">
        <f t="shared" si="38"/>
        <v>377.32409874425059</v>
      </c>
      <c r="F39" s="139">
        <f t="shared" si="38"/>
        <v>708.95558634708402</v>
      </c>
      <c r="G39" s="139">
        <f t="shared" si="38"/>
        <v>0</v>
      </c>
      <c r="H39" s="139">
        <f t="shared" si="38"/>
        <v>21.720314908665497</v>
      </c>
      <c r="I39" s="120">
        <f>I28</f>
        <v>1108</v>
      </c>
      <c r="J39" s="165">
        <f>SUM(E39:H39)</f>
        <v>1108</v>
      </c>
      <c r="K39" s="129">
        <f>I39/J39</f>
        <v>1</v>
      </c>
      <c r="M39" s="128"/>
      <c r="N39" s="4" t="s">
        <v>14</v>
      </c>
      <c r="O39" s="139">
        <f t="shared" ref="O39:R39" si="57">O28*$U28</f>
        <v>378.44892280912921</v>
      </c>
      <c r="P39" s="139">
        <f t="shared" si="57"/>
        <v>721.82329784644992</v>
      </c>
      <c r="Q39" s="139">
        <f t="shared" si="57"/>
        <v>0</v>
      </c>
      <c r="R39" s="139">
        <f t="shared" si="57"/>
        <v>72.46101745015136</v>
      </c>
      <c r="S39" s="120">
        <f>S28</f>
        <v>1172.7332381057306</v>
      </c>
      <c r="T39" s="165">
        <f>SUM(O39:R39)</f>
        <v>1172.7332381057304</v>
      </c>
      <c r="U39" s="129">
        <f>S39/T39</f>
        <v>1.0000000000000002</v>
      </c>
      <c r="W39" s="128"/>
      <c r="X39" s="4" t="s">
        <v>14</v>
      </c>
      <c r="Y39" s="139">
        <f t="shared" ref="Y39:AB39" si="58">Y28*$AE28</f>
        <v>400.36991577465318</v>
      </c>
      <c r="Z39" s="139">
        <f t="shared" si="58"/>
        <v>765.72891146042139</v>
      </c>
      <c r="AA39" s="139">
        <f t="shared" si="58"/>
        <v>0</v>
      </c>
      <c r="AB39" s="139">
        <f t="shared" si="58"/>
        <v>76.290078659665994</v>
      </c>
      <c r="AC39" s="120">
        <f>AC28</f>
        <v>1242.3889058947407</v>
      </c>
      <c r="AD39" s="165">
        <f>SUM(Y39:AB39)</f>
        <v>1242.3889058947407</v>
      </c>
      <c r="AE39" s="129">
        <f>AC39/AD39</f>
        <v>1</v>
      </c>
      <c r="AG39" s="128"/>
      <c r="AH39" s="4" t="s">
        <v>14</v>
      </c>
      <c r="AI39" s="139">
        <f t="shared" ref="AI39:AL39" si="59">AI28*$AO28</f>
        <v>423.20538471121358</v>
      </c>
      <c r="AJ39" s="139">
        <f t="shared" si="59"/>
        <v>813.76865480966421</v>
      </c>
      <c r="AK39" s="139">
        <f t="shared" si="59"/>
        <v>0</v>
      </c>
      <c r="AL39" s="139">
        <f t="shared" si="59"/>
        <v>80.369286991506925</v>
      </c>
      <c r="AM39" s="120">
        <f>AM28</f>
        <v>1317.3433265123847</v>
      </c>
      <c r="AN39" s="165">
        <f>SUM(AI39:AL39)</f>
        <v>1317.3433265123847</v>
      </c>
      <c r="AO39" s="129">
        <f>AM39/AN39</f>
        <v>1</v>
      </c>
      <c r="AQ39" s="128"/>
      <c r="AR39" s="4" t="s">
        <v>14</v>
      </c>
      <c r="AS39" s="139">
        <f t="shared" ref="AS39:AV39" si="60">AS28*$AY28</f>
        <v>448.17494027602925</v>
      </c>
      <c r="AT39" s="139">
        <f t="shared" si="60"/>
        <v>865.05710752472987</v>
      </c>
      <c r="AU39" s="139">
        <f t="shared" si="60"/>
        <v>0</v>
      </c>
      <c r="AV39" s="139">
        <f t="shared" si="60"/>
        <v>84.76964982306022</v>
      </c>
      <c r="AW39" s="120">
        <f>AW28</f>
        <v>1398.0016976238194</v>
      </c>
      <c r="AX39" s="165">
        <f>SUM(AS39:AV39)</f>
        <v>1398.0016976238194</v>
      </c>
      <c r="AY39" s="129">
        <f>AW39/AX39</f>
        <v>1</v>
      </c>
      <c r="BA39" s="128"/>
      <c r="BB39" s="4" t="s">
        <v>14</v>
      </c>
      <c r="BC39" s="139">
        <f t="shared" ref="BC39:BF39" si="61">BC28*$BI28</f>
        <v>475.04886179306516</v>
      </c>
      <c r="BD39" s="139">
        <f t="shared" si="61"/>
        <v>920.25460465031642</v>
      </c>
      <c r="BE39" s="139">
        <f t="shared" si="61"/>
        <v>0</v>
      </c>
      <c r="BF39" s="139">
        <f t="shared" si="61"/>
        <v>89.496845835800727</v>
      </c>
      <c r="BG39" s="120">
        <f>BG28</f>
        <v>1484.8003122791824</v>
      </c>
      <c r="BH39" s="165">
        <f>SUM(BC39:BF39)</f>
        <v>1484.8003122791824</v>
      </c>
      <c r="BI39" s="129">
        <f>BG39/BH39</f>
        <v>1</v>
      </c>
      <c r="BK39" s="128"/>
      <c r="BL39" s="4" t="s">
        <v>14</v>
      </c>
      <c r="BM39" s="139">
        <f t="shared" ref="BM39:BP39" si="62">BM28*$BS28</f>
        <v>503.97256521345588</v>
      </c>
      <c r="BN39" s="139">
        <f t="shared" si="62"/>
        <v>979.66146827217221</v>
      </c>
      <c r="BO39" s="139">
        <f t="shared" si="62"/>
        <v>0</v>
      </c>
      <c r="BP39" s="139">
        <f t="shared" si="62"/>
        <v>94.574917386044163</v>
      </c>
      <c r="BQ39" s="120">
        <f>BQ28</f>
        <v>1578.2089508716722</v>
      </c>
      <c r="BR39" s="165">
        <f>SUM(BM39:BP39)</f>
        <v>1578.2089508716724</v>
      </c>
      <c r="BS39" s="129">
        <f>BQ39/BR39</f>
        <v>0.99999999999999989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1792.1966281809305</v>
      </c>
      <c r="F41" s="165">
        <f>SUM(F36:F39)</f>
        <v>1769.0700099757291</v>
      </c>
      <c r="G41" s="165">
        <f>SUM(G36:G39)</f>
        <v>1256.0676114746616</v>
      </c>
      <c r="H41" s="165">
        <f>SUM(H36:H39)</f>
        <v>1444.665750368679</v>
      </c>
      <c r="K41" s="129"/>
      <c r="M41" s="128"/>
      <c r="N41" s="120" t="s">
        <v>195</v>
      </c>
      <c r="O41" s="165">
        <f>SUM(O36:O39)</f>
        <v>1217.7400374551623</v>
      </c>
      <c r="P41" s="165">
        <f>SUM(P36:P39)</f>
        <v>1496.8735350058514</v>
      </c>
      <c r="Q41" s="165">
        <f>SUM(Q36:Q39)</f>
        <v>2017.5446799590966</v>
      </c>
      <c r="R41" s="165">
        <f>SUM(R36:R39)</f>
        <v>1927.0515526570925</v>
      </c>
      <c r="U41" s="129"/>
      <c r="W41" s="128"/>
      <c r="X41" s="120" t="s">
        <v>195</v>
      </c>
      <c r="Y41" s="165">
        <f>SUM(Y36:Y39)</f>
        <v>1294.272554511846</v>
      </c>
      <c r="Z41" s="165">
        <f>SUM(Z36:Z39)</f>
        <v>1588.6493295278365</v>
      </c>
      <c r="AA41" s="165">
        <f>SUM(AA36:AA39)</f>
        <v>2149.8673501105964</v>
      </c>
      <c r="AB41" s="165">
        <f>SUM(AB36:AB39)</f>
        <v>2053.8458552710326</v>
      </c>
      <c r="AE41" s="129"/>
      <c r="AG41" s="128"/>
      <c r="AH41" s="120" t="s">
        <v>195</v>
      </c>
      <c r="AI41" s="165">
        <f>SUM(AI36:AI39)</f>
        <v>1375.0282875400992</v>
      </c>
      <c r="AJ41" s="165">
        <f>SUM(AJ36:AJ39)</f>
        <v>1689.2928556746995</v>
      </c>
      <c r="AK41" s="165">
        <f>SUM(AK36:AK39)</f>
        <v>2291.0180062433428</v>
      </c>
      <c r="AL41" s="165">
        <f>SUM(AL36:AL39)</f>
        <v>2191.247265214764</v>
      </c>
      <c r="AO41" s="129"/>
      <c r="AQ41" s="128"/>
      <c r="AR41" s="120" t="s">
        <v>195</v>
      </c>
      <c r="AS41" s="165">
        <f>SUM(AS36:AS39)</f>
        <v>1462.90744723025</v>
      </c>
      <c r="AT41" s="165">
        <f>SUM(AT36:AT39)</f>
        <v>1796.6283469103637</v>
      </c>
      <c r="AU41" s="165">
        <f>SUM(AU36:AU39)</f>
        <v>2443.3883143781004</v>
      </c>
      <c r="AV41" s="165">
        <f>SUM(AV36:AV39)</f>
        <v>2338.6275479709093</v>
      </c>
      <c r="AY41" s="129"/>
      <c r="BA41" s="128"/>
      <c r="BB41" s="120" t="s">
        <v>195</v>
      </c>
      <c r="BC41" s="165">
        <f>SUM(BC36:BC39)</f>
        <v>1557.5827454515238</v>
      </c>
      <c r="BD41" s="165">
        <f>SUM(BD36:BD39)</f>
        <v>1912.145817345646</v>
      </c>
      <c r="BE41" s="165">
        <f>SUM(BE36:BE39)</f>
        <v>2607.2396185031262</v>
      </c>
      <c r="BF41" s="165">
        <f>SUM(BF36:BF39)</f>
        <v>2497.2414627431053</v>
      </c>
      <c r="BI41" s="129"/>
      <c r="BK41" s="128"/>
      <c r="BL41" s="120" t="s">
        <v>195</v>
      </c>
      <c r="BM41" s="165">
        <f>SUM(BM36:BM39)</f>
        <v>1659.5807457958804</v>
      </c>
      <c r="BN41" s="165">
        <f>SUM(BN36:BN39)</f>
        <v>2036.4743317743166</v>
      </c>
      <c r="BO41" s="165">
        <f>SUM(BO36:BO39)</f>
        <v>2783.4413995013933</v>
      </c>
      <c r="BP41" s="165">
        <f>SUM(BP36:BP39)</f>
        <v>2667.9483732943986</v>
      </c>
      <c r="BS41" s="129"/>
    </row>
    <row r="42" spans="3:71" x14ac:dyDescent="0.3">
      <c r="C42" s="128"/>
      <c r="D42" s="120" t="s">
        <v>194</v>
      </c>
      <c r="E42" s="120">
        <f>E40/E41</f>
        <v>1.1438477049701508</v>
      </c>
      <c r="F42" s="120">
        <f>F40/F41</f>
        <v>1.1588009453781454</v>
      </c>
      <c r="G42" s="120">
        <f>G40/G41</f>
        <v>0.83912680366192383</v>
      </c>
      <c r="H42" s="120">
        <f>H40/H41</f>
        <v>0.76695941584912508</v>
      </c>
      <c r="K42" s="129"/>
      <c r="M42" s="128"/>
      <c r="N42" s="120" t="s">
        <v>194</v>
      </c>
      <c r="O42" s="120">
        <f>O40/O41</f>
        <v>1.090554933002976</v>
      </c>
      <c r="P42" s="120">
        <f>P40/P41</f>
        <v>1.1079465079979247</v>
      </c>
      <c r="Q42" s="120">
        <f>Q40/Q41</f>
        <v>0.95056682080157817</v>
      </c>
      <c r="R42" s="120">
        <f>R40/R41</f>
        <v>0.91068168851911779</v>
      </c>
      <c r="U42" s="129"/>
      <c r="W42" s="128"/>
      <c r="X42" s="120" t="s">
        <v>194</v>
      </c>
      <c r="Y42" s="120">
        <f>Y40/Y41</f>
        <v>1.0260685821796132</v>
      </c>
      <c r="Z42" s="120">
        <f>Z40/Z41</f>
        <v>1.0439407710681836</v>
      </c>
      <c r="AA42" s="120">
        <f>AA40/AA41</f>
        <v>0.89206016927286114</v>
      </c>
      <c r="AB42" s="120">
        <f>AB40/AB41</f>
        <v>0.85446069739521024</v>
      </c>
      <c r="AE42" s="129"/>
      <c r="AG42" s="128"/>
      <c r="AH42" s="120" t="s">
        <v>194</v>
      </c>
      <c r="AI42" s="120">
        <f>AI40/AI41</f>
        <v>1.093213298993801</v>
      </c>
      <c r="AJ42" s="120">
        <f>AJ40/AJ41</f>
        <v>1.1139225942039788</v>
      </c>
      <c r="AK42" s="120">
        <f>AK40/AK41</f>
        <v>0.94808024019128934</v>
      </c>
      <c r="AL42" s="120">
        <f>AL40/AL41</f>
        <v>0.90796545603046419</v>
      </c>
      <c r="AO42" s="129"/>
      <c r="AQ42" s="128"/>
      <c r="AR42" s="120" t="s">
        <v>194</v>
      </c>
      <c r="AS42" s="120">
        <f>AS40/AS41</f>
        <v>1.0944567647386045</v>
      </c>
      <c r="AT42" s="120">
        <f>AT40/AT41</f>
        <v>1.1167649132853474</v>
      </c>
      <c r="AU42" s="120">
        <f>AU40/AU41</f>
        <v>0.94690508414155161</v>
      </c>
      <c r="AV42" s="120">
        <f>AV40/AV41</f>
        <v>0.90668323353229408</v>
      </c>
      <c r="AY42" s="129"/>
      <c r="BA42" s="128"/>
      <c r="BB42" s="120" t="s">
        <v>194</v>
      </c>
      <c r="BC42" s="120">
        <f>BC40/BC41</f>
        <v>1.0956451716409012</v>
      </c>
      <c r="BD42" s="120">
        <f>BD40/BD41</f>
        <v>1.1195101602470323</v>
      </c>
      <c r="BE42" s="120">
        <f>BE40/BE41</f>
        <v>0.94577377548424901</v>
      </c>
      <c r="BF42" s="120">
        <f>BF40/BF41</f>
        <v>0.90544952713478799</v>
      </c>
      <c r="BI42" s="129"/>
      <c r="BK42" s="128"/>
      <c r="BL42" s="120" t="s">
        <v>194</v>
      </c>
      <c r="BM42" s="120">
        <f>BM40/BM41</f>
        <v>1.1631602940019576</v>
      </c>
      <c r="BN42" s="120">
        <f>BN40/BN41</f>
        <v>1.1900750183749766</v>
      </c>
      <c r="BO42" s="120">
        <f>BO40/BO41</f>
        <v>1.0018598303813475</v>
      </c>
      <c r="BP42" s="120">
        <f>BP40/BP41</f>
        <v>0.95899102527830782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1217.2492850085814</v>
      </c>
      <c r="F47" s="139">
        <f t="shared" ref="F47:H47" si="63">F36*F$42</f>
        <v>0</v>
      </c>
      <c r="G47" s="139">
        <f t="shared" si="63"/>
        <v>471.53415628044519</v>
      </c>
      <c r="H47" s="139">
        <f t="shared" si="63"/>
        <v>325.11019197266722</v>
      </c>
      <c r="I47" s="120">
        <f>I36</f>
        <v>2050</v>
      </c>
      <c r="J47" s="165">
        <f>SUM(E47:H47)</f>
        <v>2013.8936332616938</v>
      </c>
      <c r="K47" s="129">
        <f>I47/J47</f>
        <v>1.0179286364195057</v>
      </c>
      <c r="L47" s="150"/>
      <c r="M47" s="128"/>
      <c r="N47" s="4" t="s">
        <v>11</v>
      </c>
      <c r="O47" s="139">
        <f>O36*O$42</f>
        <v>555.206542889959</v>
      </c>
      <c r="P47" s="139">
        <f t="shared" ref="P47:R47" si="64">P36*P$42</f>
        <v>0</v>
      </c>
      <c r="Q47" s="139">
        <f t="shared" si="64"/>
        <v>953.52756165170752</v>
      </c>
      <c r="R47" s="139">
        <f t="shared" si="64"/>
        <v>614.27959778741263</v>
      </c>
      <c r="S47" s="120">
        <f>S36</f>
        <v>2186.7465511512801</v>
      </c>
      <c r="T47" s="165">
        <f>SUM(O47:R47)</f>
        <v>2123.013702329079</v>
      </c>
      <c r="U47" s="129">
        <f>S47/T47</f>
        <v>1.0300199893916286</v>
      </c>
      <c r="W47" s="128"/>
      <c r="X47" s="4" t="s">
        <v>11</v>
      </c>
      <c r="Y47" s="139">
        <f>Y36*Y$42</f>
        <v>559.46540643778246</v>
      </c>
      <c r="Z47" s="139">
        <f t="shared" ref="Z47:AB47" si="65">Z36*Z$42</f>
        <v>0</v>
      </c>
      <c r="AA47" s="139">
        <f t="shared" si="65"/>
        <v>954.27171388897932</v>
      </c>
      <c r="AB47" s="139">
        <f t="shared" si="65"/>
        <v>614.31464536664362</v>
      </c>
      <c r="AC47" s="120">
        <f>AC36</f>
        <v>2333.9408020800124</v>
      </c>
      <c r="AD47" s="165">
        <f>SUM(Y47:AB47)</f>
        <v>2128.0517656934053</v>
      </c>
      <c r="AE47" s="129">
        <f>AC47/AD47</f>
        <v>1.0967500131837817</v>
      </c>
      <c r="AG47" s="128"/>
      <c r="AH47" s="4" t="s">
        <v>11</v>
      </c>
      <c r="AI47" s="139">
        <f>AI36*AI$42</f>
        <v>638.34587594160473</v>
      </c>
      <c r="AJ47" s="139">
        <f t="shared" ref="AJ47:AL47" si="66">AJ36*AJ$42</f>
        <v>0</v>
      </c>
      <c r="AK47" s="139">
        <f t="shared" si="66"/>
        <v>1081.8840667222171</v>
      </c>
      <c r="AL47" s="139">
        <f t="shared" si="66"/>
        <v>696.71427836012845</v>
      </c>
      <c r="AM47" s="120">
        <f>AM36</f>
        <v>2492.3840399622668</v>
      </c>
      <c r="AN47" s="165">
        <f>SUM(AI47:AL47)</f>
        <v>2416.9442210239504</v>
      </c>
      <c r="AO47" s="129">
        <f>AM47/AN47</f>
        <v>1.0312128919989538</v>
      </c>
      <c r="BA47" s="128"/>
      <c r="BB47" s="4" t="s">
        <v>11</v>
      </c>
      <c r="BC47" s="139">
        <f>BC36*BC$42</f>
        <v>735.20572915195896</v>
      </c>
      <c r="BD47" s="139">
        <f t="shared" ref="BD47:BF47" si="67">BD36*BD$42</f>
        <v>0</v>
      </c>
      <c r="BE47" s="139">
        <f t="shared" si="67"/>
        <v>1230.1871070100651</v>
      </c>
      <c r="BF47" s="139">
        <f t="shared" si="67"/>
        <v>792.07800074753561</v>
      </c>
      <c r="BG47" s="120">
        <f>BG36</f>
        <v>2846.535435076155</v>
      </c>
      <c r="BH47" s="165">
        <f>SUM(BC47:BF47)</f>
        <v>2757.4708369095597</v>
      </c>
      <c r="BI47" s="129">
        <f>BG47/BH47</f>
        <v>1.0322993799152613</v>
      </c>
      <c r="BK47" s="128"/>
      <c r="BL47" s="4" t="s">
        <v>11</v>
      </c>
      <c r="BM47" s="139">
        <f>BM36*BM$42</f>
        <v>837.25341576271103</v>
      </c>
      <c r="BN47" s="139">
        <f t="shared" ref="BN47:BP47" si="68">BN36*BN$42</f>
        <v>0</v>
      </c>
      <c r="BO47" s="139">
        <f t="shared" si="68"/>
        <v>1392.2284999630399</v>
      </c>
      <c r="BP47" s="139">
        <f t="shared" si="68"/>
        <v>896.38851061917842</v>
      </c>
      <c r="BQ47" s="120">
        <f>BQ36</f>
        <v>3044.1735794193137</v>
      </c>
      <c r="BR47" s="165">
        <f>SUM(BM47:BP47)</f>
        <v>3125.870426344929</v>
      </c>
      <c r="BS47" s="129">
        <f>BQ47/BR47</f>
        <v>0.9738642887315252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463.60602620525322</v>
      </c>
      <c r="G48" s="139">
        <f t="shared" si="69"/>
        <v>546.16713063768611</v>
      </c>
      <c r="H48" s="139">
        <f t="shared" si="69"/>
        <v>766.23120799292371</v>
      </c>
      <c r="I48" s="120">
        <f>I37</f>
        <v>2050</v>
      </c>
      <c r="J48" s="165">
        <f>SUM(E48:H48)</f>
        <v>1776.004364835863</v>
      </c>
      <c r="K48" s="129">
        <f>I48/J48</f>
        <v>1.154276442439633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159.79030785129459</v>
      </c>
      <c r="Q48" s="139">
        <f t="shared" si="70"/>
        <v>819.82700572635383</v>
      </c>
      <c r="R48" s="139">
        <f t="shared" si="70"/>
        <v>1074.6620423264189</v>
      </c>
      <c r="S48" s="120">
        <f>S37</f>
        <v>2186.7465511512801</v>
      </c>
      <c r="T48" s="165">
        <f>SUM(O48:R48)</f>
        <v>2054.2793559040674</v>
      </c>
      <c r="U48" s="129">
        <f>S48/T48</f>
        <v>1.0644835352438788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161.79771289608271</v>
      </c>
      <c r="AA48" s="139">
        <f t="shared" si="71"/>
        <v>821.00555093581568</v>
      </c>
      <c r="AB48" s="139">
        <f t="shared" si="71"/>
        <v>1075.4290426546313</v>
      </c>
      <c r="AC48" s="120">
        <f>AC37</f>
        <v>2333.9408020800124</v>
      </c>
      <c r="AD48" s="165">
        <f>SUM(Y48:AB48)</f>
        <v>2058.2323064865295</v>
      </c>
      <c r="AE48" s="129">
        <f>AC48/AD48</f>
        <v>1.1339540219656383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185.91612993793811</v>
      </c>
      <c r="AK48" s="139">
        <f t="shared" si="72"/>
        <v>930.95746520070327</v>
      </c>
      <c r="AL48" s="139">
        <f t="shared" si="72"/>
        <v>1219.8900077620153</v>
      </c>
      <c r="AM48" s="120">
        <f>AM37</f>
        <v>2492.3840399622668</v>
      </c>
      <c r="AN48" s="165">
        <f>SUM(AI48:AL48)</f>
        <v>2336.7636029006567</v>
      </c>
      <c r="AO48" s="129">
        <f>AM48/AN48</f>
        <v>1.0665965683770648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216.49981715065488</v>
      </c>
      <c r="BE48" s="139">
        <f t="shared" si="73"/>
        <v>1059.4488028948956</v>
      </c>
      <c r="BF48" s="139">
        <f t="shared" si="73"/>
        <v>1388.0132240925145</v>
      </c>
      <c r="BG48" s="120">
        <f>BG37</f>
        <v>2846.535435076155</v>
      </c>
      <c r="BH48" s="165">
        <f>SUM(BC48:BF48)</f>
        <v>2663.9618441380653</v>
      </c>
      <c r="BI48" s="129">
        <f>BG48/BH48</f>
        <v>1.0685346118375663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247.83421586549505</v>
      </c>
      <c r="BO48" s="139">
        <f t="shared" si="74"/>
        <v>1199.4963607027382</v>
      </c>
      <c r="BP48" s="139">
        <f t="shared" si="74"/>
        <v>1571.4535382863569</v>
      </c>
      <c r="BQ48" s="120">
        <f>BQ37</f>
        <v>3044.1735794193137</v>
      </c>
      <c r="BR48" s="165">
        <f>SUM(BM48:BP48)</f>
        <v>3018.7841148545904</v>
      </c>
      <c r="BS48" s="129">
        <f>BQ48/BR48</f>
        <v>1.0084104936288054</v>
      </c>
    </row>
    <row r="49" spans="3:71" x14ac:dyDescent="0.3">
      <c r="C49" s="128"/>
      <c r="D49" s="4" t="s">
        <v>13</v>
      </c>
      <c r="E49" s="139">
        <f t="shared" ref="E49:H49" si="75">E38*E$42</f>
        <v>401.14941061287698</v>
      </c>
      <c r="F49" s="139">
        <f t="shared" si="75"/>
        <v>764.85557010462844</v>
      </c>
      <c r="G49" s="139">
        <f t="shared" si="75"/>
        <v>36.298713081868641</v>
      </c>
      <c r="H49" s="139">
        <f t="shared" si="75"/>
        <v>0</v>
      </c>
      <c r="I49" s="120">
        <f>I38</f>
        <v>1054</v>
      </c>
      <c r="J49" s="165">
        <f>SUM(E49:H49)</f>
        <v>1202.3036937993743</v>
      </c>
      <c r="K49" s="129">
        <f>I49/J49</f>
        <v>0.87665038828024977</v>
      </c>
      <c r="L49" s="150"/>
      <c r="M49" s="128"/>
      <c r="N49" s="4" t="s">
        <v>13</v>
      </c>
      <c r="O49" s="139">
        <f t="shared" ref="O49:R49" si="76">O38*O$42</f>
        <v>360.08652241283875</v>
      </c>
      <c r="P49" s="139">
        <f t="shared" si="76"/>
        <v>698.92389593242763</v>
      </c>
      <c r="Q49" s="139">
        <f t="shared" si="76"/>
        <v>144.45646487579461</v>
      </c>
      <c r="R49" s="139">
        <f t="shared" si="76"/>
        <v>0</v>
      </c>
      <c r="S49" s="120">
        <f>S38</f>
        <v>1112.9834646689119</v>
      </c>
      <c r="T49" s="165">
        <f>SUM(O49:R49)</f>
        <v>1203.4668832210609</v>
      </c>
      <c r="U49" s="129">
        <f>S49/T49</f>
        <v>0.92481436771241143</v>
      </c>
      <c r="W49" s="128"/>
      <c r="X49" s="4" t="s">
        <v>13</v>
      </c>
      <c r="Y49" s="139">
        <f t="shared" ref="Y49:AB49" si="77">Y38*Y$42</f>
        <v>357.74000669790394</v>
      </c>
      <c r="Z49" s="139">
        <f t="shared" si="77"/>
        <v>697.28246286896649</v>
      </c>
      <c r="AA49" s="139">
        <f t="shared" si="77"/>
        <v>142.53376742906136</v>
      </c>
      <c r="AB49" s="139">
        <f t="shared" si="77"/>
        <v>0</v>
      </c>
      <c r="AC49" s="120">
        <f>AC38</f>
        <v>1176.364579366546</v>
      </c>
      <c r="AD49" s="165">
        <f>SUM(Y49:AB49)</f>
        <v>1197.5562369959316</v>
      </c>
      <c r="AE49" s="129">
        <f>AC49/AD49</f>
        <v>0.98230424845638575</v>
      </c>
      <c r="AG49" s="128"/>
      <c r="AH49" s="4" t="s">
        <v>13</v>
      </c>
      <c r="AI49" s="139">
        <f t="shared" ref="AI49:AL49" si="78">AI38*AI$42</f>
        <v>402.19957971781747</v>
      </c>
      <c r="AJ49" s="139">
        <f t="shared" si="78"/>
        <v>789.35005917800743</v>
      </c>
      <c r="AK49" s="139">
        <f t="shared" si="78"/>
        <v>159.22736971883674</v>
      </c>
      <c r="AL49" s="139">
        <f t="shared" si="78"/>
        <v>0</v>
      </c>
      <c r="AM49" s="120">
        <f>AM38</f>
        <v>1244.4750082359867</v>
      </c>
      <c r="AN49" s="165">
        <f>SUM(AI49:AL49)</f>
        <v>1350.7770086146618</v>
      </c>
      <c r="AO49" s="129">
        <f>AM49/AN49</f>
        <v>0.92130307245331566</v>
      </c>
      <c r="BA49" s="128"/>
      <c r="BB49" s="4" t="s">
        <v>13</v>
      </c>
      <c r="BC49" s="139">
        <f t="shared" ref="BC49:BF49" si="79">BC38*BC$42</f>
        <v>450.86729361610452</v>
      </c>
      <c r="BD49" s="139">
        <f t="shared" si="79"/>
        <v>893.9324733215168</v>
      </c>
      <c r="BE49" s="139">
        <f t="shared" si="79"/>
        <v>176.22294767885418</v>
      </c>
      <c r="BF49" s="139">
        <f t="shared" si="79"/>
        <v>0</v>
      </c>
      <c r="BG49" s="120">
        <f>BG38</f>
        <v>1396.3384616119097</v>
      </c>
      <c r="BH49" s="165">
        <f>SUM(BC49:BF49)</f>
        <v>1521.0227146164755</v>
      </c>
      <c r="BI49" s="129">
        <f>BG49/BH49</f>
        <v>0.91802604142173849</v>
      </c>
      <c r="BK49" s="128"/>
      <c r="BL49" s="4" t="s">
        <v>13</v>
      </c>
      <c r="BM49" s="139">
        <f t="shared" ref="BM49:BP49" si="80">BM38*BM$42</f>
        <v>506.90413531460922</v>
      </c>
      <c r="BN49" s="139">
        <f t="shared" si="80"/>
        <v>1009.8523720857313</v>
      </c>
      <c r="BO49" s="139">
        <f t="shared" si="80"/>
        <v>196.89326771510858</v>
      </c>
      <c r="BP49" s="139">
        <f t="shared" si="80"/>
        <v>0</v>
      </c>
      <c r="BQ49" s="120">
        <f>BQ38</f>
        <v>1480.8887406556896</v>
      </c>
      <c r="BR49" s="165">
        <f>SUM(BM49:BP49)</f>
        <v>1713.6497751154491</v>
      </c>
      <c r="BS49" s="129">
        <f>BQ49/BR49</f>
        <v>0.86417234265730969</v>
      </c>
    </row>
    <row r="50" spans="3:71" x14ac:dyDescent="0.3">
      <c r="C50" s="128"/>
      <c r="D50" s="4" t="s">
        <v>14</v>
      </c>
      <c r="E50" s="139">
        <f t="shared" ref="E50:H50" si="81">E39*E$42</f>
        <v>431.60130437854156</v>
      </c>
      <c r="F50" s="139">
        <f t="shared" si="81"/>
        <v>821.53840369011834</v>
      </c>
      <c r="G50" s="139">
        <f t="shared" si="81"/>
        <v>0</v>
      </c>
      <c r="H50" s="139">
        <f t="shared" si="81"/>
        <v>16.658600034409133</v>
      </c>
      <c r="I50" s="120">
        <f>I39</f>
        <v>1108</v>
      </c>
      <c r="J50" s="165">
        <f>SUM(E50:H50)</f>
        <v>1269.7983081030691</v>
      </c>
      <c r="K50" s="129">
        <f>I50/J50</f>
        <v>0.8725795214322053</v>
      </c>
      <c r="L50" s="150"/>
      <c r="M50" s="128"/>
      <c r="N50" s="4" t="s">
        <v>14</v>
      </c>
      <c r="O50" s="139">
        <f t="shared" ref="O50:R50" si="82">O39*O$42</f>
        <v>412.71933965915838</v>
      </c>
      <c r="P50" s="139">
        <f t="shared" si="82"/>
        <v>799.74160224052014</v>
      </c>
      <c r="Q50" s="139">
        <f t="shared" si="82"/>
        <v>0</v>
      </c>
      <c r="R50" s="139">
        <f t="shared" si="82"/>
        <v>65.988921723317105</v>
      </c>
      <c r="S50" s="120">
        <f>S39</f>
        <v>1172.7332381057306</v>
      </c>
      <c r="T50" s="165">
        <f>SUM(O50:R50)</f>
        <v>1278.4498636229957</v>
      </c>
      <c r="U50" s="129">
        <f>S50/T50</f>
        <v>0.91730874356099112</v>
      </c>
      <c r="W50" s="128"/>
      <c r="X50" s="4" t="s">
        <v>14</v>
      </c>
      <c r="Y50" s="139">
        <f t="shared" ref="Y50:AB50" si="83">Y39*Y$42</f>
        <v>410.80699182626955</v>
      </c>
      <c r="Z50" s="139">
        <f t="shared" si="83"/>
        <v>799.37563025919326</v>
      </c>
      <c r="AA50" s="139">
        <f t="shared" si="83"/>
        <v>0</v>
      </c>
      <c r="AB50" s="139">
        <f t="shared" si="83"/>
        <v>65.186873815873653</v>
      </c>
      <c r="AC50" s="120">
        <f>AC39</f>
        <v>1242.3889058947407</v>
      </c>
      <c r="AD50" s="165">
        <f>SUM(Y50:AB50)</f>
        <v>1275.3694959013364</v>
      </c>
      <c r="AE50" s="129">
        <f>AC50/AD50</f>
        <v>0.97414036472364618</v>
      </c>
      <c r="AG50" s="128"/>
      <c r="AH50" s="4" t="s">
        <v>14</v>
      </c>
      <c r="AI50" s="139">
        <f t="shared" ref="AI50:AL50" si="84">AI39*AI$42</f>
        <v>462.65375477208653</v>
      </c>
      <c r="AJ50" s="139">
        <f t="shared" si="84"/>
        <v>906.47529104746332</v>
      </c>
      <c r="AK50" s="139">
        <f t="shared" si="84"/>
        <v>0</v>
      </c>
      <c r="AL50" s="139">
        <f t="shared" si="84"/>
        <v>72.972536314086838</v>
      </c>
      <c r="AM50" s="120">
        <f>AM39</f>
        <v>1317.3433265123847</v>
      </c>
      <c r="AN50" s="165">
        <f>SUM(AI50:AL50)</f>
        <v>1442.1015821336368</v>
      </c>
      <c r="AO50" s="129">
        <f>AM50/AN50</f>
        <v>0.91348858002314359</v>
      </c>
      <c r="BA50" s="128"/>
      <c r="BB50" s="4" t="s">
        <v>14</v>
      </c>
      <c r="BC50" s="139">
        <f t="shared" ref="BC50:BF50" si="85">BC39*BC$42</f>
        <v>520.48499171707761</v>
      </c>
      <c r="BD50" s="139">
        <f t="shared" si="85"/>
        <v>1030.2343799201451</v>
      </c>
      <c r="BE50" s="139">
        <f t="shared" si="85"/>
        <v>0</v>
      </c>
      <c r="BF50" s="139">
        <f t="shared" si="85"/>
        <v>81.034876742080783</v>
      </c>
      <c r="BG50" s="120">
        <f>BG39</f>
        <v>1484.8003122791824</v>
      </c>
      <c r="BH50" s="165">
        <f>SUM(BC50:BF50)</f>
        <v>1631.7542483793034</v>
      </c>
      <c r="BI50" s="129">
        <f>BG50/BH50</f>
        <v>0.90994113467387694</v>
      </c>
      <c r="BK50" s="128"/>
      <c r="BL50" s="4" t="s">
        <v>14</v>
      </c>
      <c r="BM50" s="139">
        <f t="shared" ref="BM50:BP50" si="86">BM39*BM$42</f>
        <v>586.20087712260408</v>
      </c>
      <c r="BN50" s="139">
        <f t="shared" si="86"/>
        <v>1165.870639855262</v>
      </c>
      <c r="BO50" s="139">
        <f t="shared" si="86"/>
        <v>0</v>
      </c>
      <c r="BP50" s="139">
        <f t="shared" si="86"/>
        <v>90.696496989653753</v>
      </c>
      <c r="BQ50" s="120">
        <f>BQ39</f>
        <v>1578.2089508716722</v>
      </c>
      <c r="BR50" s="165">
        <f>SUM(BM50:BP50)</f>
        <v>1842.7680139675197</v>
      </c>
      <c r="BS50" s="129">
        <f>BQ50/BR50</f>
        <v>0.85643387496929357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</v>
      </c>
      <c r="F52" s="165">
        <f>SUM(F47:F50)</f>
        <v>2050</v>
      </c>
      <c r="G52" s="165">
        <f>SUM(G47:G50)</f>
        <v>1054</v>
      </c>
      <c r="H52" s="165">
        <f>SUM(H47:H50)</f>
        <v>1108</v>
      </c>
      <c r="K52" s="129"/>
      <c r="M52" s="128"/>
      <c r="N52" s="120" t="s">
        <v>195</v>
      </c>
      <c r="O52" s="165">
        <f>SUM(O47:O50)</f>
        <v>1328.012404961956</v>
      </c>
      <c r="P52" s="165">
        <f>SUM(P47:P50)</f>
        <v>1658.4558060242425</v>
      </c>
      <c r="Q52" s="165">
        <f>SUM(Q47:Q50)</f>
        <v>1917.811032253856</v>
      </c>
      <c r="R52" s="165">
        <f>SUM(R47:R50)</f>
        <v>1754.9305618371486</v>
      </c>
      <c r="U52" s="129"/>
      <c r="W52" s="128"/>
      <c r="X52" s="120" t="s">
        <v>195</v>
      </c>
      <c r="Y52" s="165">
        <f>SUM(Y47:Y50)</f>
        <v>1328.012404961956</v>
      </c>
      <c r="Z52" s="165">
        <f>SUM(Z47:Z50)</f>
        <v>1658.4558060242425</v>
      </c>
      <c r="AA52" s="165">
        <f>SUM(AA47:AA50)</f>
        <v>1917.8110322538564</v>
      </c>
      <c r="AB52" s="165">
        <f>SUM(AB47:AB50)</f>
        <v>1754.9305618371486</v>
      </c>
      <c r="AE52" s="129"/>
      <c r="AG52" s="128"/>
      <c r="AH52" s="120" t="s">
        <v>195</v>
      </c>
      <c r="AI52" s="165">
        <f>SUM(AI47:AI50)</f>
        <v>1503.1992104315088</v>
      </c>
      <c r="AJ52" s="165">
        <f>SUM(AJ47:AJ50)</f>
        <v>1881.7414801634088</v>
      </c>
      <c r="AK52" s="165">
        <f>SUM(AK47:AK50)</f>
        <v>2172.0689016417568</v>
      </c>
      <c r="AL52" s="165">
        <f>SUM(AL47:AL50)</f>
        <v>1989.5768224362307</v>
      </c>
      <c r="AO52" s="129"/>
      <c r="BA52" s="128"/>
      <c r="BB52" s="120" t="s">
        <v>195</v>
      </c>
      <c r="BC52" s="165">
        <f>SUM(BC47:BC50)</f>
        <v>1706.558014485141</v>
      </c>
      <c r="BD52" s="165">
        <f>SUM(BD47:BD50)</f>
        <v>2140.6666703923165</v>
      </c>
      <c r="BE52" s="165">
        <f>SUM(BE47:BE50)</f>
        <v>2465.8588575838148</v>
      </c>
      <c r="BF52" s="165">
        <f>SUM(BF47:BF50)</f>
        <v>2261.126101582131</v>
      </c>
      <c r="BI52" s="129"/>
      <c r="BK52" s="128"/>
      <c r="BL52" s="120" t="s">
        <v>195</v>
      </c>
      <c r="BM52" s="165">
        <f>SUM(BM47:BM50)</f>
        <v>1930.3584281999242</v>
      </c>
      <c r="BN52" s="165">
        <f>SUM(BN47:BN50)</f>
        <v>2423.5572278064883</v>
      </c>
      <c r="BO52" s="165">
        <f>SUM(BO47:BO50)</f>
        <v>2788.6181283808869</v>
      </c>
      <c r="BP52" s="165">
        <f>SUM(BP47:BP50)</f>
        <v>2558.5385458951891</v>
      </c>
      <c r="BS52" s="129"/>
    </row>
    <row r="53" spans="3:71" x14ac:dyDescent="0.3">
      <c r="C53" s="128"/>
      <c r="D53" s="120" t="s">
        <v>194</v>
      </c>
      <c r="E53" s="120">
        <f>E51/E52</f>
        <v>1</v>
      </c>
      <c r="F53" s="120">
        <f>F51/F52</f>
        <v>1</v>
      </c>
      <c r="G53" s="120">
        <f>G51/G52</f>
        <v>1</v>
      </c>
      <c r="H53" s="120">
        <f>H51/H52</f>
        <v>1</v>
      </c>
      <c r="K53" s="129"/>
      <c r="M53" s="128"/>
      <c r="N53" s="120" t="s">
        <v>194</v>
      </c>
      <c r="O53" s="120">
        <f>O51/O52</f>
        <v>1</v>
      </c>
      <c r="P53" s="120">
        <f>P51/P52</f>
        <v>1</v>
      </c>
      <c r="Q53" s="120">
        <f>Q51/Q52</f>
        <v>1</v>
      </c>
      <c r="R53" s="120">
        <f>R51/R52</f>
        <v>1</v>
      </c>
      <c r="U53" s="129"/>
      <c r="W53" s="128"/>
      <c r="X53" s="120" t="s">
        <v>194</v>
      </c>
      <c r="Y53" s="120">
        <f>Y51/Y52</f>
        <v>1</v>
      </c>
      <c r="Z53" s="120">
        <f>Z51/Z52</f>
        <v>1</v>
      </c>
      <c r="AA53" s="120">
        <f>AA51/AA52</f>
        <v>0.99999999999999978</v>
      </c>
      <c r="AB53" s="120">
        <f>AB51/AB52</f>
        <v>1</v>
      </c>
      <c r="AE53" s="129"/>
      <c r="AG53" s="128"/>
      <c r="AH53" s="120" t="s">
        <v>194</v>
      </c>
      <c r="AI53" s="120">
        <f>AI51/AI52</f>
        <v>0.99999999999999989</v>
      </c>
      <c r="AJ53" s="120">
        <f>AJ51/AJ52</f>
        <v>1</v>
      </c>
      <c r="AK53" s="120">
        <f>AK51/AK52</f>
        <v>1.0000000000000002</v>
      </c>
      <c r="AL53" s="120">
        <f>AL51/AL52</f>
        <v>1</v>
      </c>
      <c r="AO53" s="129"/>
      <c r="BA53" s="128"/>
      <c r="BB53" s="120" t="s">
        <v>194</v>
      </c>
      <c r="BC53" s="120">
        <f>BC51/BC52</f>
        <v>1</v>
      </c>
      <c r="BD53" s="120">
        <f>BD51/BD52</f>
        <v>1.0000000000000002</v>
      </c>
      <c r="BE53" s="120">
        <f>BE51/BE52</f>
        <v>1</v>
      </c>
      <c r="BF53" s="120">
        <f>BF51/BF52</f>
        <v>1</v>
      </c>
      <c r="BI53" s="129"/>
      <c r="BK53" s="128"/>
      <c r="BL53" s="120" t="s">
        <v>194</v>
      </c>
      <c r="BM53" s="120">
        <f>BM51/BM52</f>
        <v>1</v>
      </c>
      <c r="BN53" s="120">
        <f>BN51/BN52</f>
        <v>1</v>
      </c>
      <c r="BO53" s="120">
        <f>BO51/BO52</f>
        <v>0.99999999999999989</v>
      </c>
      <c r="BP53" s="120">
        <f>BP51/BP52</f>
        <v>0.99999999999999978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1239.0729048714036</v>
      </c>
      <c r="F58" s="139">
        <f t="shared" ref="F58:H58" si="87">F47*$K47</f>
        <v>0</v>
      </c>
      <c r="G58" s="139">
        <f t="shared" si="87"/>
        <v>479.98812072777565</v>
      </c>
      <c r="H58" s="139">
        <f t="shared" si="87"/>
        <v>330.93897440082088</v>
      </c>
      <c r="I58" s="120">
        <f>I47</f>
        <v>2050</v>
      </c>
      <c r="J58" s="165">
        <f>SUM(E58:H58)</f>
        <v>2050</v>
      </c>
      <c r="K58" s="129">
        <f>I58/J58</f>
        <v>1</v>
      </c>
      <c r="M58" s="128"/>
      <c r="N58" s="4" t="s">
        <v>11</v>
      </c>
      <c r="O58" s="139">
        <f>O47*$U47</f>
        <v>571.87383741767837</v>
      </c>
      <c r="P58" s="139">
        <f t="shared" ref="P58:R58" si="88">P47*$U47</f>
        <v>0</v>
      </c>
      <c r="Q58" s="139">
        <f t="shared" si="88"/>
        <v>982.15244893711736</v>
      </c>
      <c r="R58" s="139">
        <f t="shared" si="88"/>
        <v>632.72026479648468</v>
      </c>
      <c r="S58" s="120">
        <f>S47</f>
        <v>2186.7465511512801</v>
      </c>
      <c r="T58" s="165">
        <f>SUM(O58:R58)</f>
        <v>2186.7465511512805</v>
      </c>
      <c r="U58" s="129">
        <f>S58/T58</f>
        <v>0.99999999999999978</v>
      </c>
      <c r="AG58" s="128"/>
      <c r="AH58" s="4" t="s">
        <v>11</v>
      </c>
      <c r="AI58" s="139">
        <f>AI47*$AO47</f>
        <v>658.27049682534766</v>
      </c>
      <c r="AJ58" s="139">
        <f t="shared" ref="AJ58:AL58" si="89">AJ47*$AO47</f>
        <v>0</v>
      </c>
      <c r="AK58" s="139">
        <f t="shared" si="89"/>
        <v>1115.6527972522067</v>
      </c>
      <c r="AL58" s="139">
        <f t="shared" si="89"/>
        <v>718.4607458847122</v>
      </c>
      <c r="AM58" s="120">
        <f>AM47</f>
        <v>2492.3840399622668</v>
      </c>
      <c r="AN58" s="165">
        <f>SUM(AI58:AL58)</f>
        <v>2492.3840399622668</v>
      </c>
      <c r="AO58" s="129">
        <f>AM58/AN58</f>
        <v>1</v>
      </c>
      <c r="BA58" s="128"/>
      <c r="BB58" s="4" t="s">
        <v>11</v>
      </c>
      <c r="BC58" s="139">
        <f>BC47*$BI47</f>
        <v>758.95241831371482</v>
      </c>
      <c r="BD58" s="139">
        <f t="shared" ref="BD58:BF58" si="90">BD47*$BI47</f>
        <v>0</v>
      </c>
      <c r="BE58" s="139">
        <f t="shared" si="90"/>
        <v>1269.9213877462394</v>
      </c>
      <c r="BF58" s="139">
        <f t="shared" si="90"/>
        <v>817.66162901620089</v>
      </c>
      <c r="BG58" s="120">
        <f>BG47</f>
        <v>2846.535435076155</v>
      </c>
      <c r="BH58" s="165">
        <f>SUM(BC58:BF58)</f>
        <v>2846.535435076155</v>
      </c>
      <c r="BI58" s="129">
        <f>BG58/BH58</f>
        <v>1</v>
      </c>
      <c r="BK58" s="128"/>
      <c r="BL58" s="4" t="s">
        <v>11</v>
      </c>
      <c r="BM58" s="139">
        <f>BM47*$BS47</f>
        <v>815.37120222979252</v>
      </c>
      <c r="BN58" s="139">
        <f t="shared" ref="BN58:BP58" si="91">BN47*$BS47</f>
        <v>0</v>
      </c>
      <c r="BO58" s="139">
        <f t="shared" si="91"/>
        <v>1355.8416178682642</v>
      </c>
      <c r="BP58" s="139">
        <f t="shared" si="91"/>
        <v>872.96075932125746</v>
      </c>
      <c r="BQ58" s="120">
        <f>BQ47</f>
        <v>3044.1735794193137</v>
      </c>
      <c r="BR58" s="165">
        <f>SUM(BM58:BP58)</f>
        <v>3044.1735794193146</v>
      </c>
      <c r="BS58" s="129">
        <f>BQ58/BR58</f>
        <v>0.99999999999999967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535.129514621775</v>
      </c>
      <c r="G59" s="139">
        <f t="shared" si="92"/>
        <v>630.42785252993065</v>
      </c>
      <c r="H59" s="139">
        <f t="shared" si="92"/>
        <v>884.44263284829447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170.09415179925378</v>
      </c>
      <c r="Q59" s="139">
        <f t="shared" si="93"/>
        <v>872.69234934399287</v>
      </c>
      <c r="R59" s="139">
        <f t="shared" si="93"/>
        <v>1143.9600500080335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198.29750619774927</v>
      </c>
      <c r="AK59" s="139">
        <f t="shared" si="94"/>
        <v>992.95603768808087</v>
      </c>
      <c r="AL59" s="139">
        <f t="shared" si="94"/>
        <v>1301.1304960764367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231.33754808197909</v>
      </c>
      <c r="BE59" s="139">
        <f t="shared" si="95"/>
        <v>1132.0577153630716</v>
      </c>
      <c r="BF59" s="139">
        <f t="shared" si="95"/>
        <v>1483.1401716311038</v>
      </c>
      <c r="BG59" s="120">
        <f>BG48</f>
        <v>2846.535435076155</v>
      </c>
      <c r="BH59" s="165">
        <f>SUM(BC59:BF59)</f>
        <v>2846.5354350761545</v>
      </c>
      <c r="BI59" s="129">
        <f>BG59/BH59</f>
        <v>1.0000000000000002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249.91862395903178</v>
      </c>
      <c r="BO59" s="139">
        <f t="shared" si="96"/>
        <v>1209.5847172022038</v>
      </c>
      <c r="BP59" s="139">
        <f t="shared" si="96"/>
        <v>1584.6702382580779</v>
      </c>
      <c r="BQ59" s="120">
        <f>BQ48</f>
        <v>3044.1735794193137</v>
      </c>
      <c r="BR59" s="165">
        <f>SUM(BM59:BP59)</f>
        <v>3044.1735794193137</v>
      </c>
      <c r="BS59" s="129">
        <f>BQ59/BR59</f>
        <v>1</v>
      </c>
    </row>
    <row r="60" spans="3:71" x14ac:dyDescent="0.3">
      <c r="C60" s="128"/>
      <c r="D60" s="4" t="s">
        <v>13</v>
      </c>
      <c r="E60" s="139">
        <f t="shared" ref="E60:H60" si="97">E49*$K49</f>
        <v>351.66778657217196</v>
      </c>
      <c r="F60" s="139">
        <f t="shared" si="97"/>
        <v>670.5109325105343</v>
      </c>
      <c r="G60" s="139">
        <f t="shared" si="97"/>
        <v>31.821280917293524</v>
      </c>
      <c r="H60" s="139">
        <f t="shared" si="97"/>
        <v>0</v>
      </c>
      <c r="I60" s="120">
        <f>I49</f>
        <v>1054</v>
      </c>
      <c r="J60" s="165">
        <f>SUM(E60:H60)</f>
        <v>1053.9999999999998</v>
      </c>
      <c r="K60" s="129">
        <f>I60/J60</f>
        <v>1.0000000000000002</v>
      </c>
      <c r="M60" s="128"/>
      <c r="N60" s="4" t="s">
        <v>13</v>
      </c>
      <c r="O60" s="139">
        <f t="shared" ref="O60:R60" si="98">O49*$U49</f>
        <v>333.01318954699053</v>
      </c>
      <c r="P60" s="139">
        <f t="shared" si="98"/>
        <v>646.37486089584331</v>
      </c>
      <c r="Q60" s="139">
        <f t="shared" si="98"/>
        <v>133.59541422607816</v>
      </c>
      <c r="R60" s="139">
        <f t="shared" si="98"/>
        <v>0</v>
      </c>
      <c r="S60" s="120">
        <f>S49</f>
        <v>1112.9834646689119</v>
      </c>
      <c r="T60" s="165">
        <f>SUM(O60:R60)</f>
        <v>1112.9834646689121</v>
      </c>
      <c r="U60" s="129">
        <f>S60/T60</f>
        <v>0.99999999999999978</v>
      </c>
      <c r="AG60" s="128"/>
      <c r="AH60" s="4" t="s">
        <v>13</v>
      </c>
      <c r="AI60" s="139">
        <f t="shared" ref="AI60:AL60" si="99">AI49*$AO49</f>
        <v>370.54770853345752</v>
      </c>
      <c r="AJ60" s="139">
        <f t="shared" si="99"/>
        <v>727.23063476190475</v>
      </c>
      <c r="AK60" s="139">
        <f t="shared" si="99"/>
        <v>146.69666494062432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1244.4750082359865</v>
      </c>
      <c r="AO60" s="129">
        <f>AM60/AN60</f>
        <v>1.0000000000000002</v>
      </c>
      <c r="BA60" s="128"/>
      <c r="BB60" s="4" t="s">
        <v>13</v>
      </c>
      <c r="BC60" s="139">
        <f t="shared" ref="BC60:BF60" si="100">BC49*$BI49</f>
        <v>413.90791676492512</v>
      </c>
      <c r="BD60" s="139">
        <f t="shared" si="100"/>
        <v>820.65328978169589</v>
      </c>
      <c r="BE60" s="139">
        <f t="shared" si="100"/>
        <v>161.77725506528864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1396.3384616119097</v>
      </c>
      <c r="BI60" s="129">
        <f>BG60/BH60</f>
        <v>1</v>
      </c>
      <c r="BK60" s="128"/>
      <c r="BL60" s="4" t="s">
        <v>13</v>
      </c>
      <c r="BM60" s="139">
        <f t="shared" ref="BM60:BP60" si="101">BM49*$BS49</f>
        <v>438.05253411750374</v>
      </c>
      <c r="BN60" s="139">
        <f t="shared" si="101"/>
        <v>872.68649012336755</v>
      </c>
      <c r="BO60" s="139">
        <f t="shared" si="101"/>
        <v>170.14971641481822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1480.8887406556894</v>
      </c>
      <c r="BS60" s="129">
        <f>BQ60/BR60</f>
        <v>1.0000000000000002</v>
      </c>
    </row>
    <row r="61" spans="3:71" x14ac:dyDescent="0.3">
      <c r="C61" s="128"/>
      <c r="D61" s="4" t="s">
        <v>14</v>
      </c>
      <c r="E61" s="139">
        <f t="shared" ref="E61:H61" si="102">E50*$K50</f>
        <v>376.60645962414338</v>
      </c>
      <c r="F61" s="139">
        <f t="shared" si="102"/>
        <v>716.85758713010136</v>
      </c>
      <c r="G61" s="139">
        <f t="shared" si="102"/>
        <v>0</v>
      </c>
      <c r="H61" s="139">
        <f t="shared" si="102"/>
        <v>14.535953245755239</v>
      </c>
      <c r="I61" s="120">
        <f>I50</f>
        <v>1108</v>
      </c>
      <c r="J61" s="165">
        <f>SUM(E61:H61)</f>
        <v>1108</v>
      </c>
      <c r="K61" s="129">
        <f>I61/J61</f>
        <v>1</v>
      </c>
      <c r="M61" s="128"/>
      <c r="N61" s="4" t="s">
        <v>14</v>
      </c>
      <c r="O61" s="139">
        <f t="shared" ref="O61:R61" si="103">O50*$U50</f>
        <v>378.59105890606452</v>
      </c>
      <c r="P61" s="139">
        <f t="shared" si="103"/>
        <v>733.6099643247054</v>
      </c>
      <c r="Q61" s="139">
        <f t="shared" si="103"/>
        <v>0</v>
      </c>
      <c r="R61" s="139">
        <f t="shared" si="103"/>
        <v>60.532214874960609</v>
      </c>
      <c r="S61" s="120">
        <f>S50</f>
        <v>1172.7332381057306</v>
      </c>
      <c r="T61" s="165">
        <f>SUM(O61:R61)</f>
        <v>1172.7332381057304</v>
      </c>
      <c r="U61" s="129">
        <f>S61/T61</f>
        <v>1.0000000000000002</v>
      </c>
      <c r="AG61" s="128"/>
      <c r="AH61" s="4" t="s">
        <v>14</v>
      </c>
      <c r="AI61" s="139">
        <f t="shared" ref="AI61:AL61" si="104">AI50*$AO50</f>
        <v>422.62892148912903</v>
      </c>
      <c r="AJ61" s="139">
        <f t="shared" si="104"/>
        <v>828.05482644501308</v>
      </c>
      <c r="AK61" s="139">
        <f t="shared" si="104"/>
        <v>0</v>
      </c>
      <c r="AL61" s="139">
        <f t="shared" si="104"/>
        <v>66.65957857824246</v>
      </c>
      <c r="AM61" s="120">
        <f>AM50</f>
        <v>1317.3433265123847</v>
      </c>
      <c r="AN61" s="165">
        <f>SUM(AI61:AL61)</f>
        <v>1317.3433265123845</v>
      </c>
      <c r="AO61" s="129">
        <f>AM61/AN61</f>
        <v>1.0000000000000002</v>
      </c>
      <c r="BA61" s="128"/>
      <c r="BB61" s="4" t="s">
        <v>14</v>
      </c>
      <c r="BC61" s="139">
        <f t="shared" ref="BC61:BF61" si="105">BC50*$BI50</f>
        <v>473.61070394376105</v>
      </c>
      <c r="BD61" s="139">
        <f t="shared" si="105"/>
        <v>937.4526406445749</v>
      </c>
      <c r="BE61" s="139">
        <f t="shared" si="105"/>
        <v>0</v>
      </c>
      <c r="BF61" s="139">
        <f t="shared" si="105"/>
        <v>73.736967690846754</v>
      </c>
      <c r="BG61" s="120">
        <f>BG50</f>
        <v>1484.8003122791824</v>
      </c>
      <c r="BH61" s="165">
        <f>SUM(BC61:BF61)</f>
        <v>1484.8003122791827</v>
      </c>
      <c r="BI61" s="129">
        <f>BG61/BH61</f>
        <v>0.99999999999999989</v>
      </c>
      <c r="BK61" s="128"/>
      <c r="BL61" s="4" t="s">
        <v>14</v>
      </c>
      <c r="BM61" s="139">
        <f t="shared" ref="BM61:BP61" si="106">BM50*$BS50</f>
        <v>502.04228870451055</v>
      </c>
      <c r="BN61" s="139">
        <f t="shared" si="106"/>
        <v>998.49110980417174</v>
      </c>
      <c r="BO61" s="139">
        <f t="shared" si="106"/>
        <v>0</v>
      </c>
      <c r="BP61" s="139">
        <f t="shared" si="106"/>
        <v>77.675552362990032</v>
      </c>
      <c r="BQ61" s="120">
        <f>BQ50</f>
        <v>1578.2089508716722</v>
      </c>
      <c r="BR61" s="165">
        <f>SUM(BM61:BP61)</f>
        <v>1578.2089508716722</v>
      </c>
      <c r="BS61" s="129">
        <f>BQ61/BR61</f>
        <v>1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1967.3471510677189</v>
      </c>
      <c r="F63" s="165">
        <f>SUM(F58:F61)</f>
        <v>1922.4980342624108</v>
      </c>
      <c r="G63" s="165">
        <f>SUM(G58:G61)</f>
        <v>1142.2372541749999</v>
      </c>
      <c r="H63" s="165">
        <f>SUM(H58:H61)</f>
        <v>1229.9175604948707</v>
      </c>
      <c r="K63" s="129"/>
      <c r="M63" s="128"/>
      <c r="N63" s="120" t="s">
        <v>195</v>
      </c>
      <c r="O63" s="165">
        <f>SUM(O58:O61)</f>
        <v>1283.4780858707334</v>
      </c>
      <c r="P63" s="165">
        <f>SUM(P58:P61)</f>
        <v>1550.0789770198026</v>
      </c>
      <c r="Q63" s="165">
        <f>SUM(Q58:Q61)</f>
        <v>1988.4402125071886</v>
      </c>
      <c r="R63" s="165">
        <f>SUM(R58:R61)</f>
        <v>1837.2125296794788</v>
      </c>
      <c r="U63" s="129"/>
      <c r="AG63" s="128"/>
      <c r="AH63" s="120" t="s">
        <v>195</v>
      </c>
      <c r="AI63" s="165">
        <f>SUM(AI58:AI61)</f>
        <v>1451.4471268479342</v>
      </c>
      <c r="AJ63" s="165">
        <f>SUM(AJ58:AJ61)</f>
        <v>1753.5829674046672</v>
      </c>
      <c r="AK63" s="165">
        <f>SUM(AK58:AK61)</f>
        <v>2255.3054998809121</v>
      </c>
      <c r="AL63" s="165">
        <f>SUM(AL58:AL61)</f>
        <v>2086.2508205393915</v>
      </c>
      <c r="AO63" s="129"/>
      <c r="BA63" s="128"/>
      <c r="BB63" s="120" t="s">
        <v>195</v>
      </c>
      <c r="BC63" s="165">
        <f>SUM(BC58:BC61)</f>
        <v>1646.4710390224011</v>
      </c>
      <c r="BD63" s="165">
        <f>SUM(BD58:BD61)</f>
        <v>1989.4434785082499</v>
      </c>
      <c r="BE63" s="165">
        <f>SUM(BE58:BE61)</f>
        <v>2563.7563581745994</v>
      </c>
      <c r="BF63" s="165">
        <f>SUM(BF58:BF61)</f>
        <v>2374.5387683381514</v>
      </c>
      <c r="BI63" s="129"/>
      <c r="BK63" s="128"/>
      <c r="BL63" s="120" t="s">
        <v>195</v>
      </c>
      <c r="BM63" s="165">
        <f>SUM(BM58:BM61)</f>
        <v>1755.4660250518068</v>
      </c>
      <c r="BN63" s="165">
        <f>SUM(BN58:BN61)</f>
        <v>2121.0962238865709</v>
      </c>
      <c r="BO63" s="165">
        <f>SUM(BO58:BO61)</f>
        <v>2735.5760514852859</v>
      </c>
      <c r="BP63" s="165">
        <f>SUM(BP58:BP61)</f>
        <v>2535.3065499423255</v>
      </c>
      <c r="BS63" s="129"/>
    </row>
    <row r="64" spans="3:71" x14ac:dyDescent="0.3">
      <c r="C64" s="128"/>
      <c r="D64" s="120" t="s">
        <v>194</v>
      </c>
      <c r="E64" s="120">
        <f>E62/E63</f>
        <v>1.0420123356914532</v>
      </c>
      <c r="F64" s="120">
        <f>F62/F63</f>
        <v>1.0663209862716487</v>
      </c>
      <c r="G64" s="120">
        <f>G62/G63</f>
        <v>0.92275050226869837</v>
      </c>
      <c r="H64" s="120">
        <f>H62/H63</f>
        <v>0.90087338825716423</v>
      </c>
      <c r="K64" s="129"/>
      <c r="M64" s="128"/>
      <c r="N64" s="120" t="s">
        <v>194</v>
      </c>
      <c r="O64" s="120">
        <f>O62/O63</f>
        <v>1.0346981530744328</v>
      </c>
      <c r="P64" s="120">
        <f>P62/P63</f>
        <v>1.069916972367954</v>
      </c>
      <c r="Q64" s="120">
        <f>Q62/Q63</f>
        <v>0.96448010867559475</v>
      </c>
      <c r="R64" s="120">
        <f>R62/R63</f>
        <v>0.95521369111461196</v>
      </c>
      <c r="U64" s="129"/>
      <c r="AG64" s="128"/>
      <c r="AH64" s="120" t="s">
        <v>194</v>
      </c>
      <c r="AI64" s="120">
        <f>AI62/AI63</f>
        <v>1.0356555072701565</v>
      </c>
      <c r="AJ64" s="120">
        <f>AJ62/AJ63</f>
        <v>1.0730838033562897</v>
      </c>
      <c r="AK64" s="120">
        <f>AK62/AK63</f>
        <v>0.96309298308209246</v>
      </c>
      <c r="AL64" s="120">
        <f>AL62/AL63</f>
        <v>0.95366137323882938</v>
      </c>
      <c r="AO64" s="129"/>
      <c r="BA64" s="128"/>
      <c r="BB64" s="120" t="s">
        <v>194</v>
      </c>
      <c r="BC64" s="120">
        <f>BC62/BC63</f>
        <v>1.0364944016861766</v>
      </c>
      <c r="BD64" s="120">
        <f>BD62/BD63</f>
        <v>1.076012811380527</v>
      </c>
      <c r="BE64" s="120">
        <f>BE62/BE63</f>
        <v>0.96181481899454446</v>
      </c>
      <c r="BF64" s="120">
        <f>BF62/BF63</f>
        <v>0.9522380226980276</v>
      </c>
      <c r="BI64" s="129"/>
      <c r="BK64" s="128"/>
      <c r="BL64" s="120" t="s">
        <v>194</v>
      </c>
      <c r="BM64" s="120">
        <f>BM62/BM63</f>
        <v>1.0996273357913355</v>
      </c>
      <c r="BN64" s="120">
        <f>BN62/BN63</f>
        <v>1.1425965500828179</v>
      </c>
      <c r="BO64" s="120">
        <f>BO62/BO63</f>
        <v>1.0193897284876439</v>
      </c>
      <c r="BP64" s="120">
        <f>BP62/BP63</f>
        <v>1.0091633873439847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1291.129251697045</v>
      </c>
      <c r="F69" s="139">
        <f t="shared" ref="F69:H69" si="107">F58*F$64</f>
        <v>0</v>
      </c>
      <c r="G69" s="139">
        <f t="shared" si="107"/>
        <v>442.90927948456363</v>
      </c>
      <c r="H69" s="139">
        <f t="shared" si="107"/>
        <v>298.13411517481842</v>
      </c>
      <c r="I69" s="120">
        <f>I58</f>
        <v>2050</v>
      </c>
      <c r="J69" s="165">
        <f>SUM(E69:H69)</f>
        <v>2032.1726463564269</v>
      </c>
      <c r="K69" s="129">
        <f>I69/J69</f>
        <v>1.008772558608904</v>
      </c>
      <c r="M69" s="128"/>
      <c r="N69" s="4" t="s">
        <v>11</v>
      </c>
      <c r="O69" s="139">
        <f>O58*O$64</f>
        <v>591.7168033676603</v>
      </c>
      <c r="P69" s="139">
        <f t="shared" ref="P69:R69" si="108">P58*P$64</f>
        <v>0</v>
      </c>
      <c r="Q69" s="139">
        <f t="shared" si="108"/>
        <v>947.26650068687252</v>
      </c>
      <c r="R69" s="139">
        <f t="shared" si="108"/>
        <v>604.3830595792648</v>
      </c>
      <c r="S69" s="120">
        <f>S58</f>
        <v>2186.7465511512801</v>
      </c>
      <c r="T69" s="165">
        <f>SUM(O69:R69)</f>
        <v>2143.3663636337974</v>
      </c>
      <c r="U69" s="129">
        <f>S69/T69</f>
        <v>1.0202392779197753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570.6198318145598</v>
      </c>
      <c r="G70" s="139">
        <f t="shared" si="109"/>
        <v>581.72761756617047</v>
      </c>
      <c r="H70" s="139">
        <f t="shared" si="109"/>
        <v>796.77083137313014</v>
      </c>
      <c r="I70" s="120">
        <f>I59</f>
        <v>2050</v>
      </c>
      <c r="J70" s="165">
        <f>SUM(E70:H70)</f>
        <v>1949.1182807538603</v>
      </c>
      <c r="K70" s="129">
        <f>I70/J70</f>
        <v>1.0517576179148664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181.98661991055278</v>
      </c>
      <c r="Q70" s="139">
        <f t="shared" si="110"/>
        <v>841.69441193565433</v>
      </c>
      <c r="R70" s="139">
        <f t="shared" si="110"/>
        <v>1092.7263018558297</v>
      </c>
      <c r="S70" s="120">
        <f>S59</f>
        <v>2186.7465511512801</v>
      </c>
      <c r="T70" s="165">
        <f>SUM(O70:R70)</f>
        <v>2116.4073337020368</v>
      </c>
      <c r="U70" s="129">
        <f>S70/T70</f>
        <v>1.0332351983142136</v>
      </c>
    </row>
    <row r="71" spans="3:21" x14ac:dyDescent="0.3">
      <c r="C71" s="128"/>
      <c r="D71" s="4" t="s">
        <v>13</v>
      </c>
      <c r="E71" s="139">
        <f t="shared" ref="E71:H71" si="111">E60*E$64</f>
        <v>366.44217167351241</v>
      </c>
      <c r="F71" s="139">
        <f t="shared" si="111"/>
        <v>714.9798788605558</v>
      </c>
      <c r="G71" s="139">
        <f t="shared" si="111"/>
        <v>29.363102949265947</v>
      </c>
      <c r="H71" s="139">
        <f t="shared" si="111"/>
        <v>0</v>
      </c>
      <c r="I71" s="120">
        <f>I60</f>
        <v>1054</v>
      </c>
      <c r="J71" s="165">
        <f>SUM(E71:H71)</f>
        <v>1110.7851534833342</v>
      </c>
      <c r="K71" s="129">
        <f>I71/J71</f>
        <v>0.9488783647267337</v>
      </c>
      <c r="M71" s="128"/>
      <c r="N71" s="4" t="s">
        <v>13</v>
      </c>
      <c r="O71" s="139">
        <f t="shared" ref="O71:R71" si="112">O60*O$64</f>
        <v>344.56813217369711</v>
      </c>
      <c r="P71" s="139">
        <f t="shared" si="112"/>
        <v>691.56743418443807</v>
      </c>
      <c r="Q71" s="139">
        <f t="shared" si="112"/>
        <v>128.85011963132897</v>
      </c>
      <c r="R71" s="139">
        <f t="shared" si="112"/>
        <v>0</v>
      </c>
      <c r="S71" s="120">
        <f>S60</f>
        <v>1112.9834646689119</v>
      </c>
      <c r="T71" s="165">
        <f>SUM(O71:R71)</f>
        <v>1164.9856859894642</v>
      </c>
      <c r="U71" s="129">
        <f>S71/T71</f>
        <v>0.95536235170444617</v>
      </c>
    </row>
    <row r="72" spans="3:21" x14ac:dyDescent="0.3">
      <c r="C72" s="128"/>
      <c r="D72" s="4" t="s">
        <v>14</v>
      </c>
      <c r="E72" s="139">
        <f t="shared" ref="E72:H72" si="113">E61*E$64</f>
        <v>392.4285766294426</v>
      </c>
      <c r="F72" s="139">
        <f t="shared" si="113"/>
        <v>764.40028932488406</v>
      </c>
      <c r="G72" s="139">
        <f t="shared" si="113"/>
        <v>0</v>
      </c>
      <c r="H72" s="139">
        <f t="shared" si="113"/>
        <v>13.095053452051246</v>
      </c>
      <c r="I72" s="120">
        <f>I61</f>
        <v>1108</v>
      </c>
      <c r="J72" s="165">
        <f>SUM(E72:H72)</f>
        <v>1169.9239194063778</v>
      </c>
      <c r="K72" s="129">
        <f>I72/J72</f>
        <v>0.94707013133144746</v>
      </c>
      <c r="M72" s="128"/>
      <c r="N72" s="4" t="s">
        <v>14</v>
      </c>
      <c r="O72" s="139">
        <f t="shared" ref="O72:R72" si="114">O61*O$64</f>
        <v>391.72746942059877</v>
      </c>
      <c r="P72" s="139">
        <f t="shared" si="114"/>
        <v>784.90175192925153</v>
      </c>
      <c r="Q72" s="139">
        <f t="shared" si="114"/>
        <v>0</v>
      </c>
      <c r="R72" s="139">
        <f t="shared" si="114"/>
        <v>57.82120040205394</v>
      </c>
      <c r="S72" s="120">
        <f>S61</f>
        <v>1172.7332381057306</v>
      </c>
      <c r="T72" s="165">
        <f>SUM(O72:R72)</f>
        <v>1234.4504217519043</v>
      </c>
      <c r="U72" s="129">
        <f>S72/T72</f>
        <v>0.95000432373899146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2049.9999999999995</v>
      </c>
      <c r="G74" s="165">
        <f>SUM(G69:G72)</f>
        <v>1054.0000000000002</v>
      </c>
      <c r="H74" s="165">
        <f>SUM(H69:H72)</f>
        <v>1107.9999999999998</v>
      </c>
      <c r="K74" s="129"/>
      <c r="M74" s="128"/>
      <c r="N74" s="120" t="s">
        <v>195</v>
      </c>
      <c r="O74" s="165">
        <f>SUM(O69:O72)</f>
        <v>1328.0124049619562</v>
      </c>
      <c r="P74" s="165">
        <f>SUM(P69:P72)</f>
        <v>1658.4558060242425</v>
      </c>
      <c r="Q74" s="165">
        <f>SUM(Q69:Q72)</f>
        <v>1917.8110322538557</v>
      </c>
      <c r="R74" s="165">
        <f>SUM(R69:R72)</f>
        <v>1754.9305618371484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1.0000000000000002</v>
      </c>
      <c r="G75" s="120">
        <f>G73/G74</f>
        <v>0.99999999999999978</v>
      </c>
      <c r="H75" s="120">
        <f>H73/H74</f>
        <v>1.0000000000000002</v>
      </c>
      <c r="K75" s="129"/>
      <c r="M75" s="128"/>
      <c r="N75" s="120" t="s">
        <v>194</v>
      </c>
      <c r="O75" s="120">
        <f>O73/O74</f>
        <v>0.99999999999999978</v>
      </c>
      <c r="P75" s="120">
        <f>P73/P74</f>
        <v>1</v>
      </c>
      <c r="Q75" s="120">
        <f>Q73/Q74</f>
        <v>1.0000000000000002</v>
      </c>
      <c r="R75" s="120">
        <f>R73/R74</f>
        <v>1.0000000000000002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1302.4557587292277</v>
      </c>
      <c r="F80" s="139">
        <f t="shared" ref="F80:H80" si="115">F69*$K69</f>
        <v>0</v>
      </c>
      <c r="G80" s="139">
        <f t="shared" si="115"/>
        <v>446.7947270972694</v>
      </c>
      <c r="H80" s="139">
        <f t="shared" si="115"/>
        <v>300.74951417350326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603.69272420081938</v>
      </c>
      <c r="P80" s="139">
        <f t="shared" ref="P80:R80" si="116">P69*$U69</f>
        <v>0</v>
      </c>
      <c r="Q80" s="139">
        <f t="shared" si="116"/>
        <v>966.43849065836719</v>
      </c>
      <c r="R80" s="139">
        <f t="shared" si="116"/>
        <v>616.61533629209362</v>
      </c>
      <c r="S80" s="120">
        <f>S69</f>
        <v>2186.7465511512801</v>
      </c>
      <c r="T80" s="165">
        <f>SUM(O80:R80)</f>
        <v>2186.7465511512801</v>
      </c>
      <c r="U80" s="129">
        <f>S80/T80</f>
        <v>1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600.15375504426311</v>
      </c>
      <c r="G81" s="139">
        <f t="shared" si="117"/>
        <v>611.83645332668584</v>
      </c>
      <c r="H81" s="139">
        <f t="shared" si="117"/>
        <v>838.00979162905105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188.0349813138134</v>
      </c>
      <c r="Q81" s="139">
        <f t="shared" si="118"/>
        <v>869.6682926363012</v>
      </c>
      <c r="R81" s="139">
        <f t="shared" si="118"/>
        <v>1129.0432772011654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347.70904862447549</v>
      </c>
      <c r="F82" s="139">
        <f t="shared" si="119"/>
        <v>678.42893826572231</v>
      </c>
      <c r="G82" s="139">
        <f t="shared" si="119"/>
        <v>27.862013109802202</v>
      </c>
      <c r="H82" s="139">
        <f t="shared" si="119"/>
        <v>0</v>
      </c>
      <c r="I82" s="120">
        <f>I71</f>
        <v>1054</v>
      </c>
      <c r="J82" s="165">
        <f>SUM(E82:H82)</f>
        <v>1053.9999999999998</v>
      </c>
      <c r="K82" s="129">
        <f>I82/J82</f>
        <v>1.0000000000000002</v>
      </c>
      <c r="M82" s="128"/>
      <c r="N82" s="4" t="s">
        <v>13</v>
      </c>
      <c r="O82" s="139">
        <f t="shared" ref="O82:R82" si="120">O71*$U71</f>
        <v>329.18742107587173</v>
      </c>
      <c r="P82" s="139">
        <f t="shared" si="120"/>
        <v>660.69749028465458</v>
      </c>
      <c r="Q82" s="139">
        <f t="shared" si="120"/>
        <v>123.09855330838566</v>
      </c>
      <c r="R82" s="139">
        <f t="shared" si="120"/>
        <v>0</v>
      </c>
      <c r="S82" s="120">
        <f>S71</f>
        <v>1112.9834646689119</v>
      </c>
      <c r="T82" s="165">
        <f>SUM(O82:R82)</f>
        <v>1112.9834646689119</v>
      </c>
      <c r="U82" s="129">
        <f>S82/T82</f>
        <v>1</v>
      </c>
    </row>
    <row r="83" spans="3:21" x14ac:dyDescent="0.3">
      <c r="C83" s="128"/>
      <c r="D83" s="4" t="s">
        <v>14</v>
      </c>
      <c r="E83" s="139">
        <f t="shared" ref="E83:H83" si="121">E72*$K72</f>
        <v>371.65738360665921</v>
      </c>
      <c r="F83" s="139">
        <f t="shared" si="121"/>
        <v>723.94068240071442</v>
      </c>
      <c r="G83" s="139">
        <f t="shared" si="121"/>
        <v>0</v>
      </c>
      <c r="H83" s="139">
        <f t="shared" si="121"/>
        <v>12.401933992626498</v>
      </c>
      <c r="I83" s="120">
        <f>I72</f>
        <v>1108</v>
      </c>
      <c r="J83" s="165">
        <f>SUM(E83:H83)</f>
        <v>1108.0000000000002</v>
      </c>
      <c r="K83" s="129">
        <f>I83/J83</f>
        <v>0.99999999999999978</v>
      </c>
      <c r="M83" s="128"/>
      <c r="N83" s="4" t="s">
        <v>14</v>
      </c>
      <c r="O83" s="139">
        <f t="shared" ref="O83:R83" si="122">O72*$U72</f>
        <v>372.1427896769024</v>
      </c>
      <c r="P83" s="139">
        <f t="shared" si="122"/>
        <v>745.66005804309827</v>
      </c>
      <c r="Q83" s="139">
        <f t="shared" si="122"/>
        <v>0</v>
      </c>
      <c r="R83" s="139">
        <f t="shared" si="122"/>
        <v>54.930390385729957</v>
      </c>
      <c r="S83" s="120">
        <f>S72</f>
        <v>1172.7332381057306</v>
      </c>
      <c r="T83" s="165">
        <f>SUM(O83:R83)</f>
        <v>1172.7332381057306</v>
      </c>
      <c r="U83" s="129">
        <f>S83/T83</f>
        <v>1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2021.8221909603621</v>
      </c>
      <c r="F85" s="165">
        <f>SUM(F80:F83)</f>
        <v>2002.5233757106998</v>
      </c>
      <c r="G85" s="165">
        <f>SUM(G80:G83)</f>
        <v>1086.4931935337574</v>
      </c>
      <c r="H85" s="165">
        <f>SUM(H80:H83)</f>
        <v>1151.1612397951808</v>
      </c>
      <c r="K85" s="129"/>
      <c r="M85" s="128"/>
      <c r="N85" s="120" t="s">
        <v>195</v>
      </c>
      <c r="O85" s="165">
        <f>SUM(O80:O83)</f>
        <v>1305.0229349535934</v>
      </c>
      <c r="P85" s="165">
        <f>SUM(P80:P83)</f>
        <v>1594.3925296415664</v>
      </c>
      <c r="Q85" s="165">
        <f>SUM(Q80:Q83)</f>
        <v>1959.2053366030539</v>
      </c>
      <c r="R85" s="165">
        <f>SUM(R80:R83)</f>
        <v>1800.5890038789889</v>
      </c>
      <c r="U85" s="129"/>
    </row>
    <row r="86" spans="3:21" x14ac:dyDescent="0.3">
      <c r="C86" s="128"/>
      <c r="D86" s="120" t="s">
        <v>194</v>
      </c>
      <c r="E86" s="120">
        <f>E84/E85</f>
        <v>1.0139368383459346</v>
      </c>
      <c r="F86" s="120">
        <f>F84/F85</f>
        <v>1.0237083995448746</v>
      </c>
      <c r="G86" s="120">
        <f>G84/G85</f>
        <v>0.97009351395191423</v>
      </c>
      <c r="H86" s="120">
        <f>H84/H85</f>
        <v>0.96250634724040895</v>
      </c>
      <c r="K86" s="129"/>
      <c r="M86" s="128"/>
      <c r="N86" s="120" t="s">
        <v>194</v>
      </c>
      <c r="O86" s="120">
        <f>O84/O85</f>
        <v>1.0176161425156716</v>
      </c>
      <c r="P86" s="120">
        <f>P84/P85</f>
        <v>1.0401803666234426</v>
      </c>
      <c r="Q86" s="120">
        <f>Q84/Q85</f>
        <v>0.97887189077334336</v>
      </c>
      <c r="R86" s="120">
        <f>R84/R85</f>
        <v>0.97464249645894829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1320.6078740913686</v>
      </c>
      <c r="F91" s="139">
        <f t="shared" ref="F91:H91" si="123">F80*F$86</f>
        <v>0</v>
      </c>
      <c r="G91" s="139">
        <f t="shared" si="123"/>
        <v>433.43266682497665</v>
      </c>
      <c r="H91" s="139">
        <f t="shared" si="123"/>
        <v>289.4733163214662</v>
      </c>
      <c r="I91" s="120">
        <f>I80</f>
        <v>2050</v>
      </c>
      <c r="J91" s="165">
        <f>SUM(E91:H91)</f>
        <v>2043.5138572378114</v>
      </c>
      <c r="K91" s="129">
        <f>I91/J91</f>
        <v>1.0031740145726029</v>
      </c>
      <c r="M91" s="128"/>
      <c r="N91" s="4" t="s">
        <v>11</v>
      </c>
      <c r="O91" s="139">
        <f>O80*O$86</f>
        <v>614.32746126601501</v>
      </c>
      <c r="P91" s="139">
        <f t="shared" ref="P91:R91" si="124">P80*P$86</f>
        <v>0</v>
      </c>
      <c r="Q91" s="139">
        <f t="shared" si="124"/>
        <v>946.01947266689206</v>
      </c>
      <c r="R91" s="139">
        <f t="shared" si="124"/>
        <v>600.97951071860007</v>
      </c>
      <c r="S91" s="120">
        <f>S80</f>
        <v>2186.7465511512801</v>
      </c>
      <c r="T91" s="165">
        <f>SUM(O91:R91)</f>
        <v>2161.3264446515072</v>
      </c>
      <c r="U91" s="129">
        <f>S91/T91</f>
        <v>1.011761345243648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614.38244005720924</v>
      </c>
      <c r="G92" s="139">
        <f t="shared" si="125"/>
        <v>593.53857497156105</v>
      </c>
      <c r="H92" s="139">
        <f t="shared" si="125"/>
        <v>806.58974349257414</v>
      </c>
      <c r="I92" s="120">
        <f>I81</f>
        <v>2050</v>
      </c>
      <c r="J92" s="165">
        <f>SUM(E92:H92)</f>
        <v>2014.5107585213445</v>
      </c>
      <c r="K92" s="129">
        <f>I92/J92</f>
        <v>1.0176168041439027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195.59029580103461</v>
      </c>
      <c r="Q92" s="139">
        <f t="shared" si="126"/>
        <v>851.29384595852139</v>
      </c>
      <c r="R92" s="139">
        <f t="shared" si="126"/>
        <v>1100.4135583015363</v>
      </c>
      <c r="S92" s="120">
        <f>S81</f>
        <v>2186.7465511512801</v>
      </c>
      <c r="T92" s="165">
        <f>SUM(O92:R92)</f>
        <v>2147.2977000610927</v>
      </c>
      <c r="U92" s="129">
        <f>S92/T92</f>
        <v>1.0183713935375915</v>
      </c>
    </row>
    <row r="93" spans="3:21" x14ac:dyDescent="0.3">
      <c r="C93" s="128"/>
      <c r="D93" s="4" t="s">
        <v>13</v>
      </c>
      <c r="E93" s="139">
        <f t="shared" ref="E93:H93" si="127">E82*E$86</f>
        <v>352.55501342657351</v>
      </c>
      <c r="F93" s="139">
        <f t="shared" si="127"/>
        <v>694.51340259693109</v>
      </c>
      <c r="G93" s="139">
        <f t="shared" si="127"/>
        <v>27.028758203462321</v>
      </c>
      <c r="H93" s="139">
        <f t="shared" si="127"/>
        <v>0</v>
      </c>
      <c r="I93" s="120">
        <f>I82</f>
        <v>1054</v>
      </c>
      <c r="J93" s="165">
        <f>SUM(E93:H93)</f>
        <v>1074.0971742269669</v>
      </c>
      <c r="K93" s="129">
        <f>I93/J93</f>
        <v>0.98128924020172481</v>
      </c>
      <c r="M93" s="128"/>
      <c r="N93" s="4" t="s">
        <v>13</v>
      </c>
      <c r="O93" s="139">
        <f t="shared" ref="O93:R93" si="128">O82*O$86</f>
        <v>334.98643359991064</v>
      </c>
      <c r="P93" s="139">
        <f t="shared" si="128"/>
        <v>687.24455767148038</v>
      </c>
      <c r="Q93" s="139">
        <f t="shared" si="128"/>
        <v>120.49771362844267</v>
      </c>
      <c r="R93" s="139">
        <f t="shared" si="128"/>
        <v>0</v>
      </c>
      <c r="S93" s="120">
        <f>S82</f>
        <v>1112.9834646689119</v>
      </c>
      <c r="T93" s="165">
        <f>SUM(O93:R93)</f>
        <v>1142.7287048998337</v>
      </c>
      <c r="U93" s="129">
        <f>S93/T93</f>
        <v>0.97396998946173396</v>
      </c>
    </row>
    <row r="94" spans="3:21" x14ac:dyDescent="0.3">
      <c r="C94" s="128"/>
      <c r="D94" s="4" t="s">
        <v>14</v>
      </c>
      <c r="E94" s="139">
        <f t="shared" ref="E94:H94" si="129">E83*E$86</f>
        <v>376.83711248205822</v>
      </c>
      <c r="F94" s="139">
        <f t="shared" si="129"/>
        <v>741.10415734585968</v>
      </c>
      <c r="G94" s="139">
        <f t="shared" si="129"/>
        <v>0</v>
      </c>
      <c r="H94" s="139">
        <f t="shared" si="129"/>
        <v>11.936940185959591</v>
      </c>
      <c r="I94" s="120">
        <f>I83</f>
        <v>1108</v>
      </c>
      <c r="J94" s="165">
        <f>SUM(E94:H94)</f>
        <v>1129.8782100138776</v>
      </c>
      <c r="K94" s="129">
        <f>I94/J94</f>
        <v>0.98063666524411608</v>
      </c>
      <c r="M94" s="128"/>
      <c r="N94" s="4" t="s">
        <v>14</v>
      </c>
      <c r="O94" s="139">
        <f t="shared" ref="O94:R94" si="130">O83*O$86</f>
        <v>378.6985100960303</v>
      </c>
      <c r="P94" s="139">
        <f t="shared" si="130"/>
        <v>775.62095255172744</v>
      </c>
      <c r="Q94" s="139">
        <f t="shared" si="130"/>
        <v>0</v>
      </c>
      <c r="R94" s="139">
        <f t="shared" si="130"/>
        <v>53.537492817012456</v>
      </c>
      <c r="S94" s="120">
        <f>S83</f>
        <v>1172.7332381057306</v>
      </c>
      <c r="T94" s="165">
        <f>SUM(O94:R94)</f>
        <v>1207.8569554647702</v>
      </c>
      <c r="U94" s="129">
        <f>S94/T94</f>
        <v>0.97092063161939213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2050.0000000000005</v>
      </c>
      <c r="F96" s="165">
        <f>SUM(F91:F94)</f>
        <v>2050</v>
      </c>
      <c r="G96" s="165">
        <f>SUM(G91:G94)</f>
        <v>1054</v>
      </c>
      <c r="H96" s="165">
        <f>SUM(H91:H94)</f>
        <v>1108</v>
      </c>
      <c r="K96" s="129"/>
      <c r="M96" s="128"/>
      <c r="N96" s="120" t="s">
        <v>195</v>
      </c>
      <c r="O96" s="165">
        <f>SUM(O91:O94)</f>
        <v>1328.012404961956</v>
      </c>
      <c r="P96" s="165">
        <f>SUM(P91:P94)</f>
        <v>1658.4558060242425</v>
      </c>
      <c r="Q96" s="165">
        <f>SUM(Q91:Q94)</f>
        <v>1917.8110322538562</v>
      </c>
      <c r="R96" s="165">
        <f>SUM(R91:R94)</f>
        <v>1754.9305618371488</v>
      </c>
      <c r="U96" s="129"/>
    </row>
    <row r="97" spans="3:21" x14ac:dyDescent="0.3">
      <c r="C97" s="128"/>
      <c r="D97" s="120" t="s">
        <v>194</v>
      </c>
      <c r="E97" s="120">
        <f>E95/E96</f>
        <v>0.99999999999999978</v>
      </c>
      <c r="F97" s="120">
        <f>F95/F96</f>
        <v>1</v>
      </c>
      <c r="G97" s="120">
        <f>G95/G96</f>
        <v>1</v>
      </c>
      <c r="H97" s="120">
        <f>H95/H96</f>
        <v>1</v>
      </c>
      <c r="K97" s="129"/>
      <c r="M97" s="128"/>
      <c r="N97" s="120" t="s">
        <v>194</v>
      </c>
      <c r="O97" s="120">
        <f>O95/O96</f>
        <v>1</v>
      </c>
      <c r="P97" s="120">
        <f>P95/P96</f>
        <v>1</v>
      </c>
      <c r="Q97" s="120">
        <f>Q95/Q96</f>
        <v>0.99999999999999989</v>
      </c>
      <c r="R97" s="120">
        <f>R95/R96</f>
        <v>0.99999999999999989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1324.7995027284287</v>
      </c>
      <c r="F102" s="139">
        <f t="shared" ref="F102:H102" si="131">F91*$K91</f>
        <v>0</v>
      </c>
      <c r="G102" s="139">
        <f t="shared" si="131"/>
        <v>434.80838842572126</v>
      </c>
      <c r="H102" s="139">
        <f t="shared" si="131"/>
        <v>290.3921088458502</v>
      </c>
      <c r="I102" s="120">
        <f>I91</f>
        <v>2050</v>
      </c>
      <c r="J102" s="165">
        <f>SUM(E102:H102)</f>
        <v>2050</v>
      </c>
      <c r="K102" s="129">
        <f>I102/J102</f>
        <v>1</v>
      </c>
      <c r="M102" s="128"/>
      <c r="N102" s="4" t="s">
        <v>11</v>
      </c>
      <c r="O102" s="139">
        <f>O91*$U91</f>
        <v>621.55277863061838</v>
      </c>
      <c r="P102" s="139">
        <f t="shared" ref="P102:R102" si="132">P91*$U91</f>
        <v>0</v>
      </c>
      <c r="Q102" s="139">
        <f t="shared" si="132"/>
        <v>957.14593429214119</v>
      </c>
      <c r="R102" s="139">
        <f t="shared" si="132"/>
        <v>608.04783822852016</v>
      </c>
      <c r="S102" s="120">
        <f>S91</f>
        <v>2186.7465511512801</v>
      </c>
      <c r="T102" s="165">
        <f>SUM(O102:R102)</f>
        <v>2186.7465511512796</v>
      </c>
      <c r="U102" s="129">
        <f>S102/T102</f>
        <v>1.0000000000000002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625.20589517315011</v>
      </c>
      <c r="G103" s="139">
        <f t="shared" si="133"/>
        <v>603.99482779868617</v>
      </c>
      <c r="H103" s="139">
        <f t="shared" si="133"/>
        <v>820.79927702816349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199.18356209732937</v>
      </c>
      <c r="Q103" s="139">
        <f t="shared" si="134"/>
        <v>866.93330021875522</v>
      </c>
      <c r="R103" s="139">
        <f t="shared" si="134"/>
        <v>1120.6296888351953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345.95844125467119</v>
      </c>
      <c r="F104" s="139">
        <f t="shared" si="135"/>
        <v>681.51852914425717</v>
      </c>
      <c r="G104" s="139">
        <f t="shared" si="135"/>
        <v>26.523029601071677</v>
      </c>
      <c r="H104" s="139">
        <f t="shared" si="135"/>
        <v>0</v>
      </c>
      <c r="I104" s="120">
        <f>I93</f>
        <v>1054</v>
      </c>
      <c r="J104" s="165">
        <f>SUM(E104:H104)</f>
        <v>1054</v>
      </c>
      <c r="K104" s="129">
        <f>I104/J104</f>
        <v>1</v>
      </c>
      <c r="M104" s="128"/>
      <c r="N104" s="4" t="s">
        <v>13</v>
      </c>
      <c r="O104" s="139">
        <f t="shared" ref="O104:R104" si="136">O93*$U93</f>
        <v>326.26673320312881</v>
      </c>
      <c r="P104" s="139">
        <f t="shared" si="136"/>
        <v>669.35557459292579</v>
      </c>
      <c r="Q104" s="139">
        <f t="shared" si="136"/>
        <v>117.36115687285734</v>
      </c>
      <c r="R104" s="139">
        <f t="shared" si="136"/>
        <v>0</v>
      </c>
      <c r="S104" s="120">
        <f>S93</f>
        <v>1112.9834646689119</v>
      </c>
      <c r="T104" s="165">
        <f>SUM(O104:R104)</f>
        <v>1112.9834646689119</v>
      </c>
      <c r="U104" s="129">
        <f>S104/T104</f>
        <v>1</v>
      </c>
    </row>
    <row r="105" spans="3:21" x14ac:dyDescent="0.3">
      <c r="C105" s="128"/>
      <c r="D105" s="4" t="s">
        <v>14</v>
      </c>
      <c r="E105" s="139">
        <f t="shared" ref="E105:H105" si="137">E94*$K94</f>
        <v>369.54028932462745</v>
      </c>
      <c r="F105" s="139">
        <f t="shared" si="137"/>
        <v>726.75390945819447</v>
      </c>
      <c r="G105" s="139">
        <f t="shared" si="137"/>
        <v>0</v>
      </c>
      <c r="H105" s="139">
        <f t="shared" si="137"/>
        <v>11.705801217177893</v>
      </c>
      <c r="I105" s="120">
        <f>I94</f>
        <v>1108</v>
      </c>
      <c r="J105" s="165">
        <f>SUM(E105:H105)</f>
        <v>1107.9999999999998</v>
      </c>
      <c r="K105" s="129">
        <f>I105/J105</f>
        <v>1.0000000000000002</v>
      </c>
      <c r="M105" s="128"/>
      <c r="N105" s="4" t="s">
        <v>14</v>
      </c>
      <c r="O105" s="139">
        <f t="shared" ref="O105:R105" si="138">O94*$U94</f>
        <v>367.68619661576048</v>
      </c>
      <c r="P105" s="139">
        <f t="shared" si="138"/>
        <v>753.06638514875783</v>
      </c>
      <c r="Q105" s="139">
        <f t="shared" si="138"/>
        <v>0</v>
      </c>
      <c r="R105" s="139">
        <f t="shared" si="138"/>
        <v>51.980656341212402</v>
      </c>
      <c r="S105" s="120">
        <f>S94</f>
        <v>1172.7332381057306</v>
      </c>
      <c r="T105" s="165">
        <f>SUM(O105:R105)</f>
        <v>1172.7332381057306</v>
      </c>
      <c r="U105" s="129">
        <f>S105/T105</f>
        <v>1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2040.2982333077275</v>
      </c>
      <c r="F107" s="165">
        <f>SUM(F102:F105)</f>
        <v>2033.4783337756016</v>
      </c>
      <c r="G107" s="165">
        <f>SUM(G102:G105)</f>
        <v>1065.326245825479</v>
      </c>
      <c r="H107" s="165">
        <f>SUM(H102:H105)</f>
        <v>1122.8971870911914</v>
      </c>
      <c r="K107" s="129"/>
      <c r="M107" s="128"/>
      <c r="N107" s="120" t="s">
        <v>195</v>
      </c>
      <c r="O107" s="165">
        <f>SUM(O102:O105)</f>
        <v>1315.5057084495077</v>
      </c>
      <c r="P107" s="165">
        <f>SUM(P102:P105)</f>
        <v>1621.6055218390129</v>
      </c>
      <c r="Q107" s="165">
        <f>SUM(Q102:Q105)</f>
        <v>1941.4403913837536</v>
      </c>
      <c r="R107" s="165">
        <f>SUM(R102:R105)</f>
        <v>1780.6581834049277</v>
      </c>
      <c r="U107" s="129"/>
    </row>
    <row r="108" spans="3:21" x14ac:dyDescent="0.3">
      <c r="C108" s="128"/>
      <c r="D108" s="120" t="s">
        <v>194</v>
      </c>
      <c r="E108" s="120">
        <f>E106/E107</f>
        <v>1.0047550728290069</v>
      </c>
      <c r="F108" s="120">
        <f>F106/F107</f>
        <v>1.0081248302231587</v>
      </c>
      <c r="G108" s="120">
        <f>G106/G107</f>
        <v>0.98936828425108148</v>
      </c>
      <c r="H108" s="120">
        <f>H106/H107</f>
        <v>0.98673325816250212</v>
      </c>
      <c r="K108" s="129"/>
      <c r="M108" s="128"/>
      <c r="N108" s="120" t="s">
        <v>194</v>
      </c>
      <c r="O108" s="120">
        <f>O106/O107</f>
        <v>1.0095071396742088</v>
      </c>
      <c r="P108" s="120">
        <f>P106/P107</f>
        <v>1.0227245675282597</v>
      </c>
      <c r="Q108" s="120">
        <f>Q106/Q107</f>
        <v>0.98782895460774056</v>
      </c>
      <c r="R108" s="120">
        <f>R106/R107</f>
        <v>0.98555162253623352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1331.0990208477344</v>
      </c>
      <c r="F113" s="139">
        <f t="shared" ref="F113:H113" si="139">F102*F$108</f>
        <v>0</v>
      </c>
      <c r="G113" s="139">
        <f t="shared" si="139"/>
        <v>430.18562923473365</v>
      </c>
      <c r="H113" s="139">
        <f t="shared" si="139"/>
        <v>286.53955170614574</v>
      </c>
      <c r="I113" s="120">
        <f>I102</f>
        <v>2050</v>
      </c>
      <c r="J113" s="165">
        <f>SUM(E113:H113)</f>
        <v>2047.8242017886137</v>
      </c>
      <c r="K113" s="129">
        <f>I113/J113</f>
        <v>1.0010624926736806</v>
      </c>
      <c r="M113" s="128"/>
      <c r="N113" s="4" t="s">
        <v>11</v>
      </c>
      <c r="O113" s="139">
        <f>O102*O$108</f>
        <v>627.4619677119523</v>
      </c>
      <c r="P113" s="139">
        <f t="shared" ref="P113:R113" si="140">P102*P$108</f>
        <v>0</v>
      </c>
      <c r="Q113" s="139">
        <f t="shared" si="140"/>
        <v>945.49646767885497</v>
      </c>
      <c r="R113" s="139">
        <f t="shared" si="140"/>
        <v>599.26253354576727</v>
      </c>
      <c r="S113" s="120">
        <f>S102</f>
        <v>2186.7465511512801</v>
      </c>
      <c r="T113" s="165">
        <f>SUM(O113:R113)</f>
        <v>2172.2209689365745</v>
      </c>
      <c r="U113" s="129">
        <f>S113/T113</f>
        <v>1.0066869726526102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630.28558692594993</v>
      </c>
      <c r="G114" s="139">
        <f t="shared" si="141"/>
        <v>597.57332647571354</v>
      </c>
      <c r="H114" s="139">
        <f t="shared" si="141"/>
        <v>809.90994491942593</v>
      </c>
      <c r="I114" s="120">
        <f>I103</f>
        <v>2050</v>
      </c>
      <c r="J114" s="165">
        <f>SUM(E114:H114)</f>
        <v>2037.7688583210893</v>
      </c>
      <c r="K114" s="129">
        <f>I114/J114</f>
        <v>1.0060022222976692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203.70992240472944</v>
      </c>
      <c r="Q114" s="139">
        <f t="shared" si="142"/>
        <v>856.38181566973151</v>
      </c>
      <c r="R114" s="139">
        <f t="shared" si="142"/>
        <v>1104.4384080938012</v>
      </c>
      <c r="S114" s="120">
        <f>S103</f>
        <v>2186.7465511512801</v>
      </c>
      <c r="T114" s="165">
        <f>SUM(O114:R114)</f>
        <v>2164.530146168262</v>
      </c>
      <c r="U114" s="129">
        <f>S114/T114</f>
        <v>1.0102638464159746</v>
      </c>
    </row>
    <row r="115" spans="3:71" x14ac:dyDescent="0.3">
      <c r="C115" s="128"/>
      <c r="D115" s="4" t="s">
        <v>13</v>
      </c>
      <c r="E115" s="139">
        <f t="shared" ref="E115:H115" si="143">E104*E$108</f>
        <v>347.60349883864683</v>
      </c>
      <c r="F115" s="139">
        <f t="shared" si="143"/>
        <v>687.05575148749108</v>
      </c>
      <c r="G115" s="139">
        <f t="shared" si="143"/>
        <v>26.241044289552931</v>
      </c>
      <c r="H115" s="139">
        <f t="shared" si="143"/>
        <v>0</v>
      </c>
      <c r="I115" s="120">
        <f>I104</f>
        <v>1054</v>
      </c>
      <c r="J115" s="165">
        <f>SUM(E115:H115)</f>
        <v>1060.9002946156909</v>
      </c>
      <c r="K115" s="129">
        <f>I115/J115</f>
        <v>0.9934958123296681</v>
      </c>
      <c r="M115" s="128"/>
      <c r="N115" s="4" t="s">
        <v>13</v>
      </c>
      <c r="O115" s="139">
        <f t="shared" ref="O115:R115" si="144">O104*O$108</f>
        <v>329.36859660673878</v>
      </c>
      <c r="P115" s="139">
        <f t="shared" si="144"/>
        <v>684.56639054817981</v>
      </c>
      <c r="Q115" s="139">
        <f t="shared" si="144"/>
        <v>115.9327489052697</v>
      </c>
      <c r="R115" s="139">
        <f t="shared" si="144"/>
        <v>0</v>
      </c>
      <c r="S115" s="120">
        <f>S104</f>
        <v>1112.9834646689119</v>
      </c>
      <c r="T115" s="165">
        <f>SUM(O115:R115)</f>
        <v>1129.8677360601882</v>
      </c>
      <c r="U115" s="129">
        <f>S115/T115</f>
        <v>0.98505641779793518</v>
      </c>
    </row>
    <row r="116" spans="3:71" x14ac:dyDescent="0.3">
      <c r="C116" s="128"/>
      <c r="D116" s="4" t="s">
        <v>14</v>
      </c>
      <c r="E116" s="139">
        <f t="shared" ref="E116:H116" si="145">E105*E$108</f>
        <v>371.29748031361834</v>
      </c>
      <c r="F116" s="139">
        <f t="shared" si="145"/>
        <v>732.65866158655911</v>
      </c>
      <c r="G116" s="139">
        <f t="shared" si="145"/>
        <v>0</v>
      </c>
      <c r="H116" s="139">
        <f t="shared" si="145"/>
        <v>11.550503374428525</v>
      </c>
      <c r="I116" s="120">
        <f>I105</f>
        <v>1108</v>
      </c>
      <c r="J116" s="165">
        <f>SUM(E116:H116)</f>
        <v>1115.5066452746059</v>
      </c>
      <c r="K116" s="129">
        <f>I116/J116</f>
        <v>0.99327064046959757</v>
      </c>
      <c r="M116" s="128"/>
      <c r="N116" s="4" t="s">
        <v>14</v>
      </c>
      <c r="O116" s="139">
        <f t="shared" ref="O116:R116" si="146">O105*O$108</f>
        <v>371.1818406432651</v>
      </c>
      <c r="P116" s="139">
        <f t="shared" si="146"/>
        <v>770.17949307133324</v>
      </c>
      <c r="Q116" s="139">
        <f t="shared" si="146"/>
        <v>0</v>
      </c>
      <c r="R116" s="139">
        <f t="shared" si="146"/>
        <v>51.229620197580239</v>
      </c>
      <c r="S116" s="120">
        <f>S105</f>
        <v>1172.7332381057306</v>
      </c>
      <c r="T116" s="165">
        <f>SUM(O116:R116)</f>
        <v>1192.5909539121787</v>
      </c>
      <c r="U116" s="129">
        <f>S116/T116</f>
        <v>0.98334909740736598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2049.9999999999995</v>
      </c>
      <c r="F118" s="165">
        <f>SUM(F113:F116)</f>
        <v>2050</v>
      </c>
      <c r="G118" s="165">
        <f>SUM(G113:G116)</f>
        <v>1054.0000000000002</v>
      </c>
      <c r="H118" s="165">
        <f>SUM(H113:H116)</f>
        <v>1108</v>
      </c>
      <c r="K118" s="129"/>
      <c r="M118" s="128"/>
      <c r="N118" s="120" t="s">
        <v>195</v>
      </c>
      <c r="O118" s="165">
        <f>SUM(O113:O116)</f>
        <v>1328.0124049619562</v>
      </c>
      <c r="P118" s="165">
        <f>SUM(P113:P116)</f>
        <v>1658.4558060242425</v>
      </c>
      <c r="Q118" s="165">
        <f>SUM(Q113:Q116)</f>
        <v>1917.8110322538564</v>
      </c>
      <c r="R118" s="165">
        <f>SUM(R113:R116)</f>
        <v>1754.9305618371488</v>
      </c>
      <c r="U118" s="129"/>
    </row>
    <row r="119" spans="3:71" x14ac:dyDescent="0.3">
      <c r="C119" s="128"/>
      <c r="D119" s="120" t="s">
        <v>194</v>
      </c>
      <c r="E119" s="120">
        <f>E117/E118</f>
        <v>1.0000000000000002</v>
      </c>
      <c r="F119" s="120">
        <f>F117/F118</f>
        <v>1</v>
      </c>
      <c r="G119" s="120">
        <f>G117/G118</f>
        <v>0.99999999999999978</v>
      </c>
      <c r="H119" s="120">
        <f>H117/H118</f>
        <v>1</v>
      </c>
      <c r="K119" s="129"/>
      <c r="M119" s="128"/>
      <c r="N119" s="120" t="s">
        <v>194</v>
      </c>
      <c r="O119" s="120">
        <f>O117/O118</f>
        <v>0.99999999999999978</v>
      </c>
      <c r="P119" s="120">
        <f>P117/P118</f>
        <v>1</v>
      </c>
      <c r="Q119" s="120">
        <f>Q117/Q118</f>
        <v>0.99999999999999978</v>
      </c>
      <c r="R119" s="120">
        <f>R117/R118</f>
        <v>0.99999999999999989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1331.0990208477344</v>
      </c>
      <c r="F122" s="159">
        <f t="shared" si="148"/>
        <v>0</v>
      </c>
      <c r="G122" s="159">
        <f t="shared" si="148"/>
        <v>430.18562923473365</v>
      </c>
      <c r="H122" s="158">
        <f t="shared" si="148"/>
        <v>286.53955170614574</v>
      </c>
      <c r="N122" s="150"/>
      <c r="O122" s="160" t="str">
        <f>N36</f>
        <v>A</v>
      </c>
      <c r="P122" s="159">
        <f>O113</f>
        <v>627.4619677119523</v>
      </c>
      <c r="Q122" s="159">
        <f t="shared" ref="Q122:S122" si="149">P113</f>
        <v>0</v>
      </c>
      <c r="R122" s="159">
        <f t="shared" si="149"/>
        <v>945.49646767885497</v>
      </c>
      <c r="S122" s="159">
        <f t="shared" si="149"/>
        <v>599.26253354576727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559.46540643778246</v>
      </c>
      <c r="AA122" s="159">
        <f t="shared" ref="AA122:AC122" si="150">Z47</f>
        <v>0</v>
      </c>
      <c r="AB122" s="159">
        <f t="shared" si="150"/>
        <v>954.27171388897932</v>
      </c>
      <c r="AC122" s="159">
        <f t="shared" si="150"/>
        <v>614.31464536664362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658.27049682534766</v>
      </c>
      <c r="AK122" s="159">
        <f t="shared" ref="AK122:AM122" si="151">AJ58</f>
        <v>0</v>
      </c>
      <c r="AL122" s="159">
        <f t="shared" si="151"/>
        <v>1115.6527972522067</v>
      </c>
      <c r="AM122" s="159">
        <f t="shared" si="151"/>
        <v>718.4607458847122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625.81524565390157</v>
      </c>
      <c r="AU122" s="159">
        <f t="shared" si="147"/>
        <v>0</v>
      </c>
      <c r="AV122" s="159">
        <f t="shared" si="147"/>
        <v>1218.0289423186825</v>
      </c>
      <c r="AW122" s="158">
        <f t="shared" si="147"/>
        <v>819.0949768233221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758.95241831371482</v>
      </c>
      <c r="BE122" s="159">
        <f t="shared" ref="BE122:BG122" si="152">BD58</f>
        <v>0</v>
      </c>
      <c r="BF122" s="159">
        <f t="shared" si="152"/>
        <v>1269.9213877462394</v>
      </c>
      <c r="BG122" s="159">
        <f t="shared" si="152"/>
        <v>817.66162901620089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815.37120222979252</v>
      </c>
      <c r="BO122" s="159">
        <f t="shared" ref="BO122:BQ122" si="153">BN58</f>
        <v>0</v>
      </c>
      <c r="BP122" s="159">
        <f t="shared" si="153"/>
        <v>1355.8416178682642</v>
      </c>
      <c r="BQ122" s="159">
        <f t="shared" si="153"/>
        <v>872.96075932125746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630.28558692594993</v>
      </c>
      <c r="G123" s="159">
        <f t="shared" si="148"/>
        <v>597.57332647571354</v>
      </c>
      <c r="H123" s="158">
        <f t="shared" si="148"/>
        <v>809.90994491942593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203.70992240472944</v>
      </c>
      <c r="R123" s="159">
        <f t="shared" si="154"/>
        <v>856.38181566973151</v>
      </c>
      <c r="S123" s="159">
        <f t="shared" si="154"/>
        <v>1104.4384080938012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161.79771289608271</v>
      </c>
      <c r="AB123" s="159">
        <f t="shared" si="155"/>
        <v>821.00555093581568</v>
      </c>
      <c r="AC123" s="159">
        <f t="shared" si="155"/>
        <v>1075.4290426546313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198.29750619774927</v>
      </c>
      <c r="AL123" s="159">
        <f t="shared" si="156"/>
        <v>992.95603768808087</v>
      </c>
      <c r="AM123" s="159">
        <f t="shared" si="156"/>
        <v>1301.1304960764367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179.63228800914419</v>
      </c>
      <c r="AV123" s="159">
        <f t="shared" si="147"/>
        <v>1048.5439554622346</v>
      </c>
      <c r="AW123" s="158">
        <f t="shared" si="147"/>
        <v>1434.7629213245268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231.33754808197909</v>
      </c>
      <c r="BF123" s="159">
        <f t="shared" si="157"/>
        <v>1132.0577153630716</v>
      </c>
      <c r="BG123" s="159">
        <f t="shared" si="157"/>
        <v>1483.1401716311038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249.91862395903178</v>
      </c>
      <c r="BP123" s="159">
        <f t="shared" si="158"/>
        <v>1209.5847172022038</v>
      </c>
      <c r="BQ123" s="159">
        <f t="shared" si="158"/>
        <v>1584.6702382580779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347.60349883864683</v>
      </c>
      <c r="F124" s="159">
        <f t="shared" si="148"/>
        <v>687.05575148749108</v>
      </c>
      <c r="G124" s="159">
        <f t="shared" si="148"/>
        <v>26.241044289552931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329.36859660673878</v>
      </c>
      <c r="Q124" s="159">
        <f t="shared" si="159"/>
        <v>684.56639054817981</v>
      </c>
      <c r="R124" s="159">
        <f t="shared" si="159"/>
        <v>115.9327489052697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357.74000669790394</v>
      </c>
      <c r="AA124" s="159">
        <f t="shared" si="160"/>
        <v>697.28246286896649</v>
      </c>
      <c r="AB124" s="159">
        <f t="shared" si="160"/>
        <v>142.53376742906136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370.54770853345752</v>
      </c>
      <c r="AK124" s="159">
        <f t="shared" si="161"/>
        <v>727.23063476190475</v>
      </c>
      <c r="AL124" s="159">
        <f t="shared" si="161"/>
        <v>146.69666494062432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388.91726130031907</v>
      </c>
      <c r="AU124" s="159">
        <f t="shared" si="147"/>
        <v>751.93895137648963</v>
      </c>
      <c r="AV124" s="159">
        <f t="shared" si="147"/>
        <v>176.815416597183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413.90791676492512</v>
      </c>
      <c r="BE124" s="159">
        <f t="shared" si="162"/>
        <v>820.65328978169589</v>
      </c>
      <c r="BF124" s="159">
        <f t="shared" si="162"/>
        <v>161.77725506528864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438.05253411750374</v>
      </c>
      <c r="BO124" s="159">
        <f t="shared" si="163"/>
        <v>872.68649012336755</v>
      </c>
      <c r="BP124" s="159">
        <f t="shared" si="163"/>
        <v>170.14971641481822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371.29748031361834</v>
      </c>
      <c r="F125" s="154">
        <f t="shared" si="148"/>
        <v>732.65866158655911</v>
      </c>
      <c r="G125" s="154">
        <f t="shared" si="148"/>
        <v>0</v>
      </c>
      <c r="H125" s="153">
        <f t="shared" si="148"/>
        <v>11.550503374428525</v>
      </c>
      <c r="N125" s="152"/>
      <c r="O125" s="155" t="str">
        <f>N39</f>
        <v>D</v>
      </c>
      <c r="P125" s="159">
        <f t="shared" ref="P125:S125" si="164">O116</f>
        <v>371.1818406432651</v>
      </c>
      <c r="Q125" s="159">
        <f t="shared" si="164"/>
        <v>770.17949307133324</v>
      </c>
      <c r="R125" s="159">
        <f t="shared" si="164"/>
        <v>0</v>
      </c>
      <c r="S125" s="159">
        <f t="shared" si="164"/>
        <v>51.229620197580239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410.80699182626955</v>
      </c>
      <c r="AA125" s="159">
        <f t="shared" si="165"/>
        <v>799.37563025919326</v>
      </c>
      <c r="AB125" s="159">
        <f t="shared" si="165"/>
        <v>0</v>
      </c>
      <c r="AC125" s="159">
        <f t="shared" si="165"/>
        <v>65.186873815873653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422.62892148912903</v>
      </c>
      <c r="AK125" s="159">
        <f t="shared" si="166"/>
        <v>828.05482644501308</v>
      </c>
      <c r="AL125" s="159">
        <f t="shared" si="166"/>
        <v>0</v>
      </c>
      <c r="AM125" s="159">
        <f t="shared" si="166"/>
        <v>66.65957857824246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448.17494027602925</v>
      </c>
      <c r="AU125" s="154">
        <f t="shared" si="147"/>
        <v>865.05710752472987</v>
      </c>
      <c r="AV125" s="154">
        <f t="shared" si="147"/>
        <v>0</v>
      </c>
      <c r="AW125" s="153">
        <f t="shared" si="147"/>
        <v>84.76964982306022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473.61070394376105</v>
      </c>
      <c r="BE125" s="159">
        <f t="shared" si="167"/>
        <v>937.4526406445749</v>
      </c>
      <c r="BF125" s="159">
        <f t="shared" si="167"/>
        <v>0</v>
      </c>
      <c r="BG125" s="159">
        <f t="shared" si="167"/>
        <v>73.736967690846754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502.04228870451055</v>
      </c>
      <c r="BO125" s="159">
        <f t="shared" si="168"/>
        <v>998.49110980417174</v>
      </c>
      <c r="BP125" s="159">
        <f t="shared" si="168"/>
        <v>0</v>
      </c>
      <c r="BQ125" s="159">
        <f t="shared" si="168"/>
        <v>77.675552362990032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1.1496908118994721E-85</v>
      </c>
      <c r="F134" s="130" t="e">
        <f t="shared" si="169"/>
        <v>#DIV/0!</v>
      </c>
      <c r="G134" s="148">
        <f t="shared" si="169"/>
        <v>430.18562923473365</v>
      </c>
      <c r="H134" s="148">
        <f t="shared" si="169"/>
        <v>286.53955170614574</v>
      </c>
      <c r="N134" s="130" t="s">
        <v>11</v>
      </c>
      <c r="O134" s="130">
        <f t="shared" ref="O134:R137" si="170">O129*P122</f>
        <v>5.4194860622417576E-86</v>
      </c>
      <c r="P134" s="130" t="e">
        <f t="shared" si="170"/>
        <v>#DIV/0!</v>
      </c>
      <c r="Q134" s="148">
        <f t="shared" si="170"/>
        <v>945.49646767885497</v>
      </c>
      <c r="R134" s="148">
        <f t="shared" si="170"/>
        <v>599.26253354576727</v>
      </c>
      <c r="W134" s="130" t="s">
        <v>11</v>
      </c>
      <c r="X134" s="130">
        <f t="shared" ref="X134:AA137" si="171">X129*Z122</f>
        <v>4.832189245751837E-86</v>
      </c>
      <c r="Y134" s="130" t="e">
        <f t="shared" si="171"/>
        <v>#DIV/0!</v>
      </c>
      <c r="Z134" s="148">
        <f t="shared" si="171"/>
        <v>954.27171388897932</v>
      </c>
      <c r="AA134" s="148">
        <f t="shared" si="171"/>
        <v>614.31464536664362</v>
      </c>
      <c r="AG134" s="130" t="s">
        <v>11</v>
      </c>
      <c r="AH134" s="130">
        <f t="shared" ref="AH134:AK137" si="172">AH129*AJ122</f>
        <v>5.6855840932300908E-86</v>
      </c>
      <c r="AI134" s="130" t="e">
        <f t="shared" si="172"/>
        <v>#DIV/0!</v>
      </c>
      <c r="AJ134" s="148">
        <f t="shared" si="172"/>
        <v>1115.6527972522067</v>
      </c>
      <c r="AK134" s="148">
        <f t="shared" si="172"/>
        <v>718.4607458847122</v>
      </c>
      <c r="AQ134" s="130" t="s">
        <v>11</v>
      </c>
      <c r="AR134" s="130">
        <f t="shared" ref="AR134:AU137" si="173">AR129*AT122</f>
        <v>5.4052630691342472E-86</v>
      </c>
      <c r="AS134" s="130" t="e">
        <f t="shared" si="173"/>
        <v>#DIV/0!</v>
      </c>
      <c r="AT134" s="148">
        <f t="shared" si="173"/>
        <v>1218.0289423186825</v>
      </c>
      <c r="AU134" s="148">
        <f t="shared" si="173"/>
        <v>819.0949768233221</v>
      </c>
      <c r="BA134" s="130" t="s">
        <v>11</v>
      </c>
      <c r="BB134" s="130">
        <f t="shared" ref="BB134:BE137" si="174">BB129*BD122</f>
        <v>6.5551894212081732E-86</v>
      </c>
      <c r="BC134" s="130" t="e">
        <f t="shared" si="174"/>
        <v>#DIV/0!</v>
      </c>
      <c r="BD134" s="148">
        <f t="shared" si="174"/>
        <v>1269.9213877462394</v>
      </c>
      <c r="BE134" s="148">
        <f t="shared" si="174"/>
        <v>817.66162901620089</v>
      </c>
      <c r="BK134" s="130" t="s">
        <v>11</v>
      </c>
      <c r="BL134" s="130">
        <f t="shared" ref="BL134:BO137" si="175">BL129*BN122</f>
        <v>7.0424871839662458E-86</v>
      </c>
      <c r="BM134" s="130" t="e">
        <f t="shared" si="175"/>
        <v>#DIV/0!</v>
      </c>
      <c r="BN134" s="148">
        <f t="shared" si="175"/>
        <v>1355.8416178682642</v>
      </c>
      <c r="BO134" s="148">
        <f t="shared" si="175"/>
        <v>872.96075932125746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5.4438740981113086E-86</v>
      </c>
      <c r="G135" s="148">
        <f t="shared" si="169"/>
        <v>597.57332647571354</v>
      </c>
      <c r="H135" s="148">
        <f t="shared" si="169"/>
        <v>809.90994491942593</v>
      </c>
      <c r="N135" s="130" t="s">
        <v>12</v>
      </c>
      <c r="O135" s="130" t="e">
        <f t="shared" si="170"/>
        <v>#DIV/0!</v>
      </c>
      <c r="P135" s="130">
        <f t="shared" si="170"/>
        <v>1.7594741068347806E-86</v>
      </c>
      <c r="Q135" s="148">
        <f t="shared" si="170"/>
        <v>856.38181566973151</v>
      </c>
      <c r="R135" s="148">
        <f t="shared" si="170"/>
        <v>1104.4384080938012</v>
      </c>
      <c r="W135" s="130" t="s">
        <v>12</v>
      </c>
      <c r="X135" s="130" t="e">
        <f t="shared" si="171"/>
        <v>#DIV/0!</v>
      </c>
      <c r="Y135" s="130">
        <f t="shared" si="171"/>
        <v>1.3974718709093972E-86</v>
      </c>
      <c r="Z135" s="148">
        <f t="shared" si="171"/>
        <v>821.00555093581568</v>
      </c>
      <c r="AA135" s="148">
        <f t="shared" si="171"/>
        <v>1075.4290426546313</v>
      </c>
      <c r="AG135" s="130" t="s">
        <v>12</v>
      </c>
      <c r="AH135" s="130" t="e">
        <f t="shared" si="172"/>
        <v>#DIV/0!</v>
      </c>
      <c r="AI135" s="130">
        <f t="shared" si="172"/>
        <v>1.7127262309376298E-86</v>
      </c>
      <c r="AJ135" s="148">
        <f t="shared" si="172"/>
        <v>992.95603768808087</v>
      </c>
      <c r="AK135" s="148">
        <f t="shared" si="172"/>
        <v>1301.1304960764367</v>
      </c>
      <c r="AQ135" s="130" t="s">
        <v>12</v>
      </c>
      <c r="AR135" s="130" t="e">
        <f t="shared" si="173"/>
        <v>#DIV/0!</v>
      </c>
      <c r="AS135" s="130">
        <f t="shared" si="173"/>
        <v>1.5515118545656038E-86</v>
      </c>
      <c r="AT135" s="148">
        <f t="shared" si="173"/>
        <v>1048.5439554622346</v>
      </c>
      <c r="AU135" s="148">
        <f t="shared" si="173"/>
        <v>1434.7629213245268</v>
      </c>
      <c r="BA135" s="130" t="s">
        <v>12</v>
      </c>
      <c r="BB135" s="130" t="e">
        <f t="shared" si="174"/>
        <v>#DIV/0!</v>
      </c>
      <c r="BC135" s="130">
        <f t="shared" si="174"/>
        <v>1.9980981828671022E-86</v>
      </c>
      <c r="BD135" s="148">
        <f t="shared" si="174"/>
        <v>1132.0577153630716</v>
      </c>
      <c r="BE135" s="148">
        <f t="shared" si="174"/>
        <v>1483.1401716311038</v>
      </c>
      <c r="BK135" s="130" t="s">
        <v>12</v>
      </c>
      <c r="BL135" s="130" t="e">
        <f t="shared" si="175"/>
        <v>#DIV/0!</v>
      </c>
      <c r="BM135" s="130">
        <f t="shared" si="175"/>
        <v>2.1585858090802842E-86</v>
      </c>
      <c r="BN135" s="148">
        <f t="shared" si="175"/>
        <v>1209.5847172022038</v>
      </c>
      <c r="BO135" s="148">
        <f t="shared" si="175"/>
        <v>1584.6702382580779</v>
      </c>
    </row>
    <row r="136" spans="4:67" x14ac:dyDescent="0.3">
      <c r="D136" s="130" t="s">
        <v>13</v>
      </c>
      <c r="E136" s="148">
        <f t="shared" si="169"/>
        <v>347.60349883864683</v>
      </c>
      <c r="F136" s="148">
        <f t="shared" si="169"/>
        <v>687.05575148749108</v>
      </c>
      <c r="G136" s="130">
        <f t="shared" si="169"/>
        <v>2.2664795812960924E-87</v>
      </c>
      <c r="H136" s="130" t="e">
        <f t="shared" si="169"/>
        <v>#DIV/0!</v>
      </c>
      <c r="N136" s="130" t="s">
        <v>13</v>
      </c>
      <c r="O136" s="148">
        <f t="shared" si="170"/>
        <v>329.36859660673878</v>
      </c>
      <c r="P136" s="148">
        <f t="shared" si="170"/>
        <v>684.56639054817981</v>
      </c>
      <c r="Q136" s="130">
        <f t="shared" si="170"/>
        <v>1.0013290831643092E-86</v>
      </c>
      <c r="R136" s="130" t="e">
        <f t="shared" si="170"/>
        <v>#DIV/0!</v>
      </c>
      <c r="W136" s="130" t="s">
        <v>13</v>
      </c>
      <c r="X136" s="148">
        <f t="shared" si="171"/>
        <v>357.74000669790394</v>
      </c>
      <c r="Y136" s="148">
        <f t="shared" si="171"/>
        <v>697.28246286896649</v>
      </c>
      <c r="Z136" s="130">
        <f t="shared" si="171"/>
        <v>1.2310861944308595E-86</v>
      </c>
      <c r="AA136" s="130" t="e">
        <f t="shared" si="171"/>
        <v>#DIV/0!</v>
      </c>
      <c r="AG136" s="130" t="s">
        <v>13</v>
      </c>
      <c r="AH136" s="148">
        <f t="shared" si="172"/>
        <v>370.54770853345752</v>
      </c>
      <c r="AI136" s="148">
        <f t="shared" si="172"/>
        <v>727.23063476190475</v>
      </c>
      <c r="AJ136" s="130">
        <f t="shared" si="172"/>
        <v>1.2670417840974722E-86</v>
      </c>
      <c r="AK136" s="130" t="e">
        <f t="shared" si="172"/>
        <v>#DIV/0!</v>
      </c>
      <c r="AQ136" s="130" t="s">
        <v>13</v>
      </c>
      <c r="AR136" s="148">
        <f t="shared" si="173"/>
        <v>388.91726130031907</v>
      </c>
      <c r="AS136" s="148">
        <f t="shared" si="173"/>
        <v>751.93895137648963</v>
      </c>
      <c r="AT136" s="130">
        <f t="shared" si="173"/>
        <v>1.527182100505898E-86</v>
      </c>
      <c r="AU136" s="130" t="e">
        <f t="shared" si="173"/>
        <v>#DIV/0!</v>
      </c>
      <c r="BA136" s="130" t="s">
        <v>13</v>
      </c>
      <c r="BB136" s="148">
        <f t="shared" si="174"/>
        <v>413.90791676492512</v>
      </c>
      <c r="BC136" s="148">
        <f t="shared" si="174"/>
        <v>820.65328978169589</v>
      </c>
      <c r="BD136" s="130">
        <f t="shared" si="174"/>
        <v>1.3972951734606953E-86</v>
      </c>
      <c r="BE136" s="130" t="e">
        <f t="shared" si="174"/>
        <v>#DIV/0!</v>
      </c>
      <c r="BK136" s="130" t="s">
        <v>13</v>
      </c>
      <c r="BL136" s="148">
        <f t="shared" si="175"/>
        <v>438.05253411750374</v>
      </c>
      <c r="BM136" s="148">
        <f t="shared" si="175"/>
        <v>872.68649012336755</v>
      </c>
      <c r="BN136" s="130">
        <f t="shared" si="175"/>
        <v>1.4696094170727693E-86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371.29748031361834</v>
      </c>
      <c r="F137" s="148">
        <f t="shared" si="169"/>
        <v>732.65866158655911</v>
      </c>
      <c r="G137" s="130" t="e">
        <f t="shared" si="169"/>
        <v>#DIV/0!</v>
      </c>
      <c r="H137" s="130">
        <f t="shared" si="169"/>
        <v>9.9763484116583812E-88</v>
      </c>
      <c r="N137" s="130" t="s">
        <v>14</v>
      </c>
      <c r="O137" s="148">
        <f t="shared" si="170"/>
        <v>371.1818406432651</v>
      </c>
      <c r="P137" s="148">
        <f t="shared" si="170"/>
        <v>770.17949307133324</v>
      </c>
      <c r="Q137" s="130" t="e">
        <f t="shared" si="170"/>
        <v>#DIV/0!</v>
      </c>
      <c r="R137" s="130">
        <f t="shared" si="170"/>
        <v>4.4247815313354539E-87</v>
      </c>
      <c r="W137" s="130" t="s">
        <v>14</v>
      </c>
      <c r="X137" s="148">
        <f t="shared" si="171"/>
        <v>410.80699182626955</v>
      </c>
      <c r="Y137" s="148">
        <f t="shared" si="171"/>
        <v>799.37563025919326</v>
      </c>
      <c r="Z137" s="130" t="e">
        <f t="shared" si="171"/>
        <v>#DIV/0!</v>
      </c>
      <c r="AA137" s="130">
        <f t="shared" si="171"/>
        <v>5.6302911134913393E-87</v>
      </c>
      <c r="AG137" s="130" t="s">
        <v>14</v>
      </c>
      <c r="AH137" s="148">
        <f t="shared" si="172"/>
        <v>422.62892148912903</v>
      </c>
      <c r="AI137" s="148">
        <f t="shared" si="172"/>
        <v>828.05482644501308</v>
      </c>
      <c r="AJ137" s="130" t="e">
        <f t="shared" si="172"/>
        <v>#DIV/0!</v>
      </c>
      <c r="AK137" s="130">
        <f t="shared" si="172"/>
        <v>5.7574909015925797E-87</v>
      </c>
      <c r="AQ137" s="130" t="s">
        <v>14</v>
      </c>
      <c r="AR137" s="148">
        <f t="shared" si="173"/>
        <v>448.17494027602925</v>
      </c>
      <c r="AS137" s="148">
        <f t="shared" si="173"/>
        <v>865.05710752472987</v>
      </c>
      <c r="AT137" s="130" t="e">
        <f t="shared" si="173"/>
        <v>#DIV/0!</v>
      </c>
      <c r="AU137" s="130">
        <f t="shared" si="173"/>
        <v>7.3216857651536389E-87</v>
      </c>
      <c r="BA137" s="130" t="s">
        <v>14</v>
      </c>
      <c r="BB137" s="148">
        <f t="shared" si="174"/>
        <v>473.61070394376105</v>
      </c>
      <c r="BC137" s="148">
        <f t="shared" si="174"/>
        <v>937.4526406445749</v>
      </c>
      <c r="BD137" s="130" t="e">
        <f t="shared" si="174"/>
        <v>#DIV/0!</v>
      </c>
      <c r="BE137" s="130">
        <f t="shared" si="174"/>
        <v>6.3687759455719864E-87</v>
      </c>
      <c r="BK137" s="130" t="s">
        <v>14</v>
      </c>
      <c r="BL137" s="148">
        <f t="shared" si="175"/>
        <v>502.04228870451055</v>
      </c>
      <c r="BM137" s="148">
        <f t="shared" si="175"/>
        <v>998.49110980417174</v>
      </c>
      <c r="BN137" s="130" t="e">
        <f t="shared" si="175"/>
        <v>#DIV/0!</v>
      </c>
      <c r="BO137" s="130">
        <f t="shared" si="175"/>
        <v>6.7089575953614499E-87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4.1629015863633264E-71</v>
      </c>
      <c r="H140" s="130">
        <f>'Mode Choice Q'!O38</f>
        <v>1.6092150335840357E-70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9.055054674157485E-49</v>
      </c>
      <c r="H141" s="130">
        <f>'Mode Choice Q'!O39</f>
        <v>8.7746289502208277E-52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1.4585933032839759E-63</v>
      </c>
      <c r="F142" s="130">
        <f>'Mode Choice Q'!M40</f>
        <v>9.0550546741580016E-49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1.4134221698427429E-66</v>
      </c>
      <c r="F143" s="130">
        <f>'Mode Choice Q'!M41</f>
        <v>8.7746289502208277E-52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9.176864673722796E-5</v>
      </c>
      <c r="F145" s="130" t="e">
        <f t="shared" si="176"/>
        <v>#DIV/0!</v>
      </c>
      <c r="G145" s="217">
        <f t="shared" si="176"/>
        <v>1.7908204383719785E-68</v>
      </c>
      <c r="H145" s="130">
        <f t="shared" si="176"/>
        <v>4.6110375432195989E-68</v>
      </c>
      <c r="N145" s="130" t="s">
        <v>11</v>
      </c>
      <c r="O145" s="130">
        <f t="shared" ref="O145:R148" si="177">O140*P122</f>
        <v>4.3258491482724085E-5</v>
      </c>
      <c r="P145" s="130" t="e">
        <f t="shared" si="177"/>
        <v>#DIV/0!</v>
      </c>
      <c r="Q145" s="149">
        <f t="shared" si="177"/>
        <v>2.916423286707136E-84</v>
      </c>
      <c r="R145" s="130">
        <f t="shared" si="177"/>
        <v>1.8484502771062836E-84</v>
      </c>
      <c r="W145" s="130" t="s">
        <v>11</v>
      </c>
      <c r="X145" s="130">
        <f t="shared" ref="X145:AA148" si="178">X140*Z122</f>
        <v>3.8570671633723265E-5</v>
      </c>
      <c r="Y145" s="130" t="e">
        <f t="shared" si="178"/>
        <v>#DIV/0!</v>
      </c>
      <c r="Z145" s="149">
        <f t="shared" si="178"/>
        <v>2.9434908996159635E-84</v>
      </c>
      <c r="AA145" s="130">
        <f t="shared" si="178"/>
        <v>1.8948791437696269E-84</v>
      </c>
      <c r="AG145" s="130" t="s">
        <v>11</v>
      </c>
      <c r="AH145" s="130">
        <f t="shared" ref="AH145:AK148" si="179">AH140*AJ122</f>
        <v>4.538249351444385E-5</v>
      </c>
      <c r="AI145" s="130" t="e">
        <f t="shared" si="179"/>
        <v>#DIV/0!</v>
      </c>
      <c r="AJ145" s="149">
        <f t="shared" si="179"/>
        <v>3.4412775816857307E-84</v>
      </c>
      <c r="AK145" s="130">
        <f t="shared" si="179"/>
        <v>2.2161221342551321E-84</v>
      </c>
      <c r="AQ145" s="130" t="s">
        <v>11</v>
      </c>
      <c r="AR145" s="130">
        <f t="shared" ref="AR145:AU148" si="180">AR140*AT122</f>
        <v>4.3144963148277996E-5</v>
      </c>
      <c r="AS145" s="130" t="e">
        <f t="shared" si="180"/>
        <v>#DIV/0!</v>
      </c>
      <c r="AT145" s="149">
        <f t="shared" si="180"/>
        <v>3.7570610707643914E-84</v>
      </c>
      <c r="AU145" s="130">
        <f t="shared" si="180"/>
        <v>2.5265326165594534E-84</v>
      </c>
      <c r="BA145" s="130" t="s">
        <v>11</v>
      </c>
      <c r="BB145" s="130">
        <f t="shared" ref="BB145:BE148" si="181">BB140*BD122</f>
        <v>5.2323707910354821E-5</v>
      </c>
      <c r="BC145" s="130" t="e">
        <f t="shared" si="181"/>
        <v>#DIV/0!</v>
      </c>
      <c r="BD145" s="149">
        <f t="shared" si="181"/>
        <v>3.917125482872285E-84</v>
      </c>
      <c r="BE145" s="130">
        <f t="shared" si="181"/>
        <v>2.522111395470282E-84</v>
      </c>
      <c r="BK145" s="130" t="s">
        <v>11</v>
      </c>
      <c r="BL145" s="130">
        <f t="shared" ref="BL145:BO148" si="182">BL140*BN122</f>
        <v>5.6213332475806881E-5</v>
      </c>
      <c r="BM145" s="130" t="e">
        <f t="shared" si="182"/>
        <v>#DIV/0!</v>
      </c>
      <c r="BN145" s="149">
        <f t="shared" si="182"/>
        <v>4.1821500160069983E-84</v>
      </c>
      <c r="BO145" s="130">
        <f t="shared" si="182"/>
        <v>2.6926838691594149E-84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4.3453157476847323E-5</v>
      </c>
      <c r="G146" s="130">
        <f t="shared" si="176"/>
        <v>5.411059143055747E-46</v>
      </c>
      <c r="H146" s="130">
        <f t="shared" si="176"/>
        <v>7.1066592497617514E-49</v>
      </c>
      <c r="N146" s="130" t="s">
        <v>12</v>
      </c>
      <c r="O146" s="130" t="e">
        <f t="shared" si="177"/>
        <v>#DIV/0!</v>
      </c>
      <c r="P146" s="130">
        <f t="shared" si="177"/>
        <v>1.4044172231545935E-5</v>
      </c>
      <c r="Q146" s="130">
        <f t="shared" si="177"/>
        <v>7.1274193579614244E-85</v>
      </c>
      <c r="R146" s="130">
        <f t="shared" si="177"/>
        <v>9.191922978149341E-85</v>
      </c>
      <c r="W146" s="130" t="s">
        <v>12</v>
      </c>
      <c r="X146" s="130" t="e">
        <f t="shared" si="178"/>
        <v>#DIV/0!</v>
      </c>
      <c r="Y146" s="130">
        <f t="shared" si="178"/>
        <v>1.1154660115515567E-5</v>
      </c>
      <c r="Z146" s="130">
        <f t="shared" si="178"/>
        <v>6.8329928889924487E-85</v>
      </c>
      <c r="AA146" s="130">
        <f t="shared" si="178"/>
        <v>8.9504863794149097E-85</v>
      </c>
      <c r="AG146" s="130" t="s">
        <v>12</v>
      </c>
      <c r="AH146" s="130" t="e">
        <f t="shared" si="179"/>
        <v>#DIV/0!</v>
      </c>
      <c r="AI146" s="130">
        <f t="shared" si="179"/>
        <v>1.3671029360043495E-5</v>
      </c>
      <c r="AJ146" s="130">
        <f t="shared" si="179"/>
        <v>8.2640872974258362E-85</v>
      </c>
      <c r="AK146" s="130">
        <f t="shared" si="179"/>
        <v>1.0828934612205267E-84</v>
      </c>
      <c r="AQ146" s="130" t="s">
        <v>12</v>
      </c>
      <c r="AR146" s="130" t="e">
        <f t="shared" si="180"/>
        <v>#DIV/0!</v>
      </c>
      <c r="AS146" s="130">
        <f t="shared" si="180"/>
        <v>1.2384211634693128E-5</v>
      </c>
      <c r="AT146" s="130">
        <f t="shared" si="180"/>
        <v>8.7267295370936938E-85</v>
      </c>
      <c r="AU146" s="130">
        <f t="shared" si="180"/>
        <v>1.1941118823893258E-84</v>
      </c>
      <c r="BA146" s="130" t="s">
        <v>12</v>
      </c>
      <c r="BB146" s="130" t="e">
        <f t="shared" si="181"/>
        <v>#DIV/0!</v>
      </c>
      <c r="BC146" s="130">
        <f t="shared" si="181"/>
        <v>1.5948876375456438E-5</v>
      </c>
      <c r="BD146" s="130">
        <f t="shared" si="181"/>
        <v>9.4217905228385437E-85</v>
      </c>
      <c r="BE146" s="130">
        <f t="shared" si="181"/>
        <v>1.2343748753687352E-84</v>
      </c>
      <c r="BK146" s="130" t="s">
        <v>12</v>
      </c>
      <c r="BL146" s="130" t="e">
        <f t="shared" si="182"/>
        <v>#DIV/0!</v>
      </c>
      <c r="BM146" s="130">
        <f t="shared" si="182"/>
        <v>1.722989316042328E-5</v>
      </c>
      <c r="BN146" s="130">
        <f t="shared" si="182"/>
        <v>1.0067025444414742E-84</v>
      </c>
      <c r="BO146" s="130">
        <f t="shared" si="182"/>
        <v>1.3188754274649145E-84</v>
      </c>
    </row>
    <row r="147" spans="4:67" x14ac:dyDescent="0.3">
      <c r="D147" s="130" t="s">
        <v>13</v>
      </c>
      <c r="E147" s="130">
        <f t="shared" si="176"/>
        <v>5.0701213560412951E-61</v>
      </c>
      <c r="F147" s="130">
        <f t="shared" si="176"/>
        <v>6.2213273939139446E-46</v>
      </c>
      <c r="G147" s="130">
        <f t="shared" si="176"/>
        <v>1.8091104310859539E-6</v>
      </c>
      <c r="H147" s="130" t="e">
        <f t="shared" si="176"/>
        <v>#DIV/0!</v>
      </c>
      <c r="N147" s="130" t="s">
        <v>13</v>
      </c>
      <c r="O147" s="130">
        <f t="shared" si="177"/>
        <v>1.0159511726279759E-84</v>
      </c>
      <c r="P147" s="130">
        <f t="shared" si="177"/>
        <v>5.697449028605443E-85</v>
      </c>
      <c r="Q147" s="130">
        <f t="shared" si="177"/>
        <v>7.9926371463993822E-6</v>
      </c>
      <c r="R147" s="130" t="e">
        <f t="shared" si="177"/>
        <v>#DIV/0!</v>
      </c>
      <c r="W147" s="130" t="s">
        <v>13</v>
      </c>
      <c r="X147" s="130">
        <f t="shared" si="178"/>
        <v>1.1034639702904801E-84</v>
      </c>
      <c r="Y147" s="130">
        <f t="shared" si="178"/>
        <v>5.8032812384422825E-85</v>
      </c>
      <c r="Z147" s="130">
        <f t="shared" si="178"/>
        <v>9.8265649260213733E-6</v>
      </c>
      <c r="AA147" s="130" t="e">
        <f t="shared" si="178"/>
        <v>#DIV/0!</v>
      </c>
      <c r="AG147" s="130" t="s">
        <v>13</v>
      </c>
      <c r="AH147" s="130">
        <f t="shared" si="179"/>
        <v>1.1429698607504509E-84</v>
      </c>
      <c r="AI147" s="130">
        <f t="shared" si="179"/>
        <v>6.0525312530731449E-85</v>
      </c>
      <c r="AJ147" s="130">
        <f t="shared" si="179"/>
        <v>1.0113563462688171E-5</v>
      </c>
      <c r="AK147" s="130" t="e">
        <f t="shared" si="179"/>
        <v>#DIV/0!</v>
      </c>
      <c r="AQ147" s="130" t="s">
        <v>13</v>
      </c>
      <c r="AR147" s="130">
        <f t="shared" si="180"/>
        <v>1.1996315123663373E-84</v>
      </c>
      <c r="AS147" s="130">
        <f t="shared" si="180"/>
        <v>6.2581714604188695E-85</v>
      </c>
      <c r="AT147" s="130">
        <f t="shared" si="180"/>
        <v>1.2190010847629344E-5</v>
      </c>
      <c r="AU147" s="130" t="e">
        <f t="shared" si="180"/>
        <v>#DIV/0!</v>
      </c>
      <c r="BA147" s="130" t="s">
        <v>13</v>
      </c>
      <c r="BB147" s="130">
        <f t="shared" si="181"/>
        <v>1.276716231388056E-84</v>
      </c>
      <c r="BC147" s="130">
        <f t="shared" si="181"/>
        <v>6.8300611207986464E-85</v>
      </c>
      <c r="BD147" s="130">
        <f t="shared" si="181"/>
        <v>1.1153249711467673E-5</v>
      </c>
      <c r="BE147" s="130" t="e">
        <f t="shared" si="181"/>
        <v>#DIV/0!</v>
      </c>
      <c r="BK147" s="130" t="s">
        <v>13</v>
      </c>
      <c r="BL147" s="130">
        <f t="shared" si="182"/>
        <v>1.3511913105690082E-84</v>
      </c>
      <c r="BM147" s="130">
        <f t="shared" si="182"/>
        <v>7.2631184704364163E-85</v>
      </c>
      <c r="BN147" s="130">
        <f t="shared" si="182"/>
        <v>1.1730464055308713E-5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5.2480009028201752E-64</v>
      </c>
      <c r="F148" s="130">
        <f t="shared" si="176"/>
        <v>6.4288079025874656E-49</v>
      </c>
      <c r="G148" s="130" t="e">
        <f t="shared" si="176"/>
        <v>#DIV/0!</v>
      </c>
      <c r="H148" s="130">
        <f t="shared" si="176"/>
        <v>7.9631496019734667E-7</v>
      </c>
      <c r="N148" s="130" t="s">
        <v>14</v>
      </c>
      <c r="O148" s="130">
        <f t="shared" si="177"/>
        <v>1.1449258676897806E-84</v>
      </c>
      <c r="P148" s="130">
        <f t="shared" si="177"/>
        <v>6.4099822387384188E-85</v>
      </c>
      <c r="Q148" s="130" t="e">
        <f t="shared" si="177"/>
        <v>#DIV/0!</v>
      </c>
      <c r="R148" s="130">
        <f t="shared" si="177"/>
        <v>3.5318731700365981E-6</v>
      </c>
      <c r="W148" s="130" t="s">
        <v>14</v>
      </c>
      <c r="X148" s="130">
        <f t="shared" si="178"/>
        <v>1.2671512990899718E-84</v>
      </c>
      <c r="Y148" s="130">
        <f t="shared" si="178"/>
        <v>6.6529732849783629E-85</v>
      </c>
      <c r="Z148" s="130" t="e">
        <f t="shared" si="178"/>
        <v>#DIV/0!</v>
      </c>
      <c r="AA148" s="130">
        <f t="shared" si="178"/>
        <v>4.4941143381679819E-6</v>
      </c>
      <c r="AG148" s="130" t="s">
        <v>14</v>
      </c>
      <c r="AH148" s="130">
        <f t="shared" si="179"/>
        <v>1.3036165341714081E-84</v>
      </c>
      <c r="AI148" s="130">
        <f t="shared" si="179"/>
        <v>6.8916619800503477E-85</v>
      </c>
      <c r="AJ148" s="130" t="e">
        <f t="shared" si="179"/>
        <v>#DIV/0!</v>
      </c>
      <c r="AK148" s="130">
        <f t="shared" si="179"/>
        <v>4.5956455698565037E-6</v>
      </c>
      <c r="AQ148" s="130" t="s">
        <v>14</v>
      </c>
      <c r="AR148" s="130">
        <f t="shared" si="180"/>
        <v>1.3824142945223006E-84</v>
      </c>
      <c r="AS148" s="130">
        <f t="shared" si="180"/>
        <v>7.1996213150463315E-85</v>
      </c>
      <c r="AT148" s="130" t="e">
        <f t="shared" si="180"/>
        <v>#DIV/0!</v>
      </c>
      <c r="AU148" s="130">
        <f t="shared" si="180"/>
        <v>5.8441903470837281E-6</v>
      </c>
      <c r="BA148" s="130" t="s">
        <v>14</v>
      </c>
      <c r="BB148" s="130">
        <f t="shared" si="181"/>
        <v>1.4608719683599025E-84</v>
      </c>
      <c r="BC148" s="130">
        <f t="shared" si="181"/>
        <v>7.8021484994714109E-85</v>
      </c>
      <c r="BD148" s="130" t="e">
        <f t="shared" si="181"/>
        <v>#DIV/0!</v>
      </c>
      <c r="BE148" s="130">
        <f t="shared" si="181"/>
        <v>5.0835750259858094E-6</v>
      </c>
      <c r="BK148" s="130" t="s">
        <v>14</v>
      </c>
      <c r="BL148" s="130">
        <f t="shared" si="182"/>
        <v>1.5485703773003382E-84</v>
      </c>
      <c r="BM148" s="130">
        <f t="shared" si="182"/>
        <v>8.310154109478689E-85</v>
      </c>
      <c r="BN148" s="130" t="e">
        <f t="shared" si="182"/>
        <v>#DIV/0!</v>
      </c>
      <c r="BO148" s="130">
        <f t="shared" si="182"/>
        <v>5.3551089838369607E-6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1.6959646087554462E-46</v>
      </c>
      <c r="H151" s="130">
        <f>'Mode Choice Q'!T38</f>
        <v>6.5559362579597072E-46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5.2757336492728364E-27</v>
      </c>
      <c r="H152" s="130">
        <f>'Mode Choice Q'!T39</f>
        <v>5.112349607858203E-30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5.9423038705518473E-39</v>
      </c>
      <c r="F153" s="130">
        <f>'Mode Choice Q'!R40</f>
        <v>5.275733649273137E-27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5.7582768354072925E-42</v>
      </c>
      <c r="F154" s="130">
        <f>'Mode Choice Q'!R41</f>
        <v>5.112349607858203E-30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1331.0989290790876</v>
      </c>
      <c r="F156" s="130" t="e">
        <f t="shared" si="183"/>
        <v>#DIV/0!</v>
      </c>
      <c r="G156" s="130">
        <f t="shared" si="183"/>
        <v>7.295796023773005E-44</v>
      </c>
      <c r="H156" s="130">
        <f t="shared" si="183"/>
        <v>1.8785350363698413E-43</v>
      </c>
      <c r="N156" s="130" t="s">
        <v>11</v>
      </c>
      <c r="O156" s="148">
        <f t="shared" ref="O156:R159" si="184">O151*P122</f>
        <v>627.46192445346082</v>
      </c>
      <c r="P156" s="130" t="e">
        <f t="shared" si="184"/>
        <v>#DIV/0!</v>
      </c>
      <c r="Q156" s="130">
        <f t="shared" si="184"/>
        <v>1.1881497978736637E-59</v>
      </c>
      <c r="R156" s="130">
        <f t="shared" si="184"/>
        <v>7.5305797794635847E-60</v>
      </c>
      <c r="W156" s="130" t="s">
        <v>11</v>
      </c>
      <c r="X156" s="148">
        <f t="shared" ref="X156:AA159" si="185">X151*Z122</f>
        <v>559.46536786711079</v>
      </c>
      <c r="Y156" s="130" t="e">
        <f t="shared" si="185"/>
        <v>#DIV/0!</v>
      </c>
      <c r="Z156" s="130">
        <f t="shared" si="185"/>
        <v>1.1991771336356333E-59</v>
      </c>
      <c r="AA156" s="130">
        <f t="shared" si="185"/>
        <v>7.7197308152305481E-60</v>
      </c>
      <c r="AG156" s="130" t="s">
        <v>11</v>
      </c>
      <c r="AH156" s="148">
        <f t="shared" ref="AH156:AK159" si="186">AH151*AJ122</f>
        <v>658.27045144285421</v>
      </c>
      <c r="AI156" s="130" t="e">
        <f t="shared" si="186"/>
        <v>#DIV/0!</v>
      </c>
      <c r="AJ156" s="130">
        <f t="shared" si="186"/>
        <v>1.4019752488410505E-59</v>
      </c>
      <c r="AK156" s="130">
        <f t="shared" si="186"/>
        <v>9.028473602854616E-60</v>
      </c>
      <c r="AQ156" s="130" t="s">
        <v>11</v>
      </c>
      <c r="AR156" s="148">
        <f t="shared" ref="AR156:AU159" si="187">AR151*AT122</f>
        <v>625.81520250893846</v>
      </c>
      <c r="AS156" s="130" t="e">
        <f t="shared" si="187"/>
        <v>#DIV/0!</v>
      </c>
      <c r="AT156" s="130">
        <f t="shared" si="187"/>
        <v>1.5306253286942663E-59</v>
      </c>
      <c r="AU156" s="130">
        <f t="shared" si="187"/>
        <v>1.0293084791116541E-59</v>
      </c>
      <c r="BA156" s="130" t="s">
        <v>11</v>
      </c>
      <c r="BB156" s="148">
        <f t="shared" ref="BB156:BE159" si="188">BB151*BD122</f>
        <v>758.95236599000691</v>
      </c>
      <c r="BC156" s="130" t="e">
        <f t="shared" si="188"/>
        <v>#DIV/0!</v>
      </c>
      <c r="BD156" s="130">
        <f t="shared" si="188"/>
        <v>1.5958355126067287E-59</v>
      </c>
      <c r="BE156" s="130">
        <f t="shared" si="188"/>
        <v>1.0275072752303805E-59</v>
      </c>
      <c r="BK156" s="130" t="s">
        <v>11</v>
      </c>
      <c r="BL156" s="148">
        <f t="shared" ref="BL156:BO159" si="189">BL151*BN122</f>
        <v>815.3711460164601</v>
      </c>
      <c r="BM156" s="130" t="e">
        <f t="shared" si="189"/>
        <v>#DIV/0!</v>
      </c>
      <c r="BN156" s="130">
        <f t="shared" si="189"/>
        <v>1.7038064120680016E-59</v>
      </c>
      <c r="BO156" s="130">
        <f t="shared" si="189"/>
        <v>1.0969984396509535E-59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630.28554347279248</v>
      </c>
      <c r="G157" s="130">
        <f t="shared" si="183"/>
        <v>3.1526377063958243E-24</v>
      </c>
      <c r="H157" s="130">
        <f t="shared" si="183"/>
        <v>4.1405427893092858E-27</v>
      </c>
      <c r="N157" s="130" t="s">
        <v>12</v>
      </c>
      <c r="O157" s="130" t="e">
        <f t="shared" si="184"/>
        <v>#DIV/0!</v>
      </c>
      <c r="P157" s="148">
        <f t="shared" si="184"/>
        <v>203.70990836055722</v>
      </c>
      <c r="Q157" s="130">
        <f t="shared" si="184"/>
        <v>4.1526382216763747E-63</v>
      </c>
      <c r="R157" s="130">
        <f t="shared" si="184"/>
        <v>5.3554770349146159E-63</v>
      </c>
      <c r="W157" s="130" t="s">
        <v>12</v>
      </c>
      <c r="X157" s="130" t="e">
        <f t="shared" si="185"/>
        <v>#DIV/0!</v>
      </c>
      <c r="Y157" s="148">
        <f t="shared" si="185"/>
        <v>161.7977017414226</v>
      </c>
      <c r="Z157" s="130">
        <f t="shared" si="185"/>
        <v>3.9810969460605273E-63</v>
      </c>
      <c r="AA157" s="130">
        <f t="shared" si="185"/>
        <v>5.2148091721633911E-63</v>
      </c>
      <c r="AG157" s="130" t="s">
        <v>12</v>
      </c>
      <c r="AH157" s="130" t="e">
        <f t="shared" si="186"/>
        <v>#DIV/0!</v>
      </c>
      <c r="AI157" s="148">
        <f t="shared" si="186"/>
        <v>198.29749252671991</v>
      </c>
      <c r="AJ157" s="130">
        <f t="shared" si="186"/>
        <v>4.8148934495102111E-63</v>
      </c>
      <c r="AK157" s="130">
        <f t="shared" si="186"/>
        <v>6.3092467991864717E-63</v>
      </c>
      <c r="AQ157" s="130" t="s">
        <v>12</v>
      </c>
      <c r="AR157" s="130" t="e">
        <f t="shared" si="187"/>
        <v>#DIV/0!</v>
      </c>
      <c r="AS157" s="148">
        <f t="shared" si="187"/>
        <v>179.63227562493256</v>
      </c>
      <c r="AT157" s="130">
        <f t="shared" si="187"/>
        <v>5.0844420407911097E-63</v>
      </c>
      <c r="AU157" s="130">
        <f t="shared" si="187"/>
        <v>6.9572371074656714E-63</v>
      </c>
      <c r="BA157" s="130" t="s">
        <v>12</v>
      </c>
      <c r="BB157" s="130" t="e">
        <f t="shared" si="188"/>
        <v>#DIV/0!</v>
      </c>
      <c r="BC157" s="148">
        <f t="shared" si="188"/>
        <v>231.33753213310271</v>
      </c>
      <c r="BD157" s="130">
        <f t="shared" si="188"/>
        <v>5.4894044361321452E-63</v>
      </c>
      <c r="BE157" s="130">
        <f t="shared" si="188"/>
        <v>7.1918208118447621E-63</v>
      </c>
      <c r="BK157" s="130" t="s">
        <v>12</v>
      </c>
      <c r="BL157" s="130" t="e">
        <f t="shared" si="189"/>
        <v>#DIV/0!</v>
      </c>
      <c r="BM157" s="148">
        <f t="shared" si="189"/>
        <v>249.91860672913862</v>
      </c>
      <c r="BN157" s="130">
        <f t="shared" si="189"/>
        <v>5.8653367424450493E-63</v>
      </c>
      <c r="BO157" s="130">
        <f t="shared" si="189"/>
        <v>7.6841451788618221E-63</v>
      </c>
    </row>
    <row r="158" spans="4:67" x14ac:dyDescent="0.3">
      <c r="D158" s="130" t="s">
        <v>13</v>
      </c>
      <c r="E158" s="130">
        <f t="shared" si="183"/>
        <v>2.0655656165662556E-36</v>
      </c>
      <c r="F158" s="130">
        <f t="shared" si="183"/>
        <v>3.6247231470491988E-24</v>
      </c>
      <c r="G158" s="148">
        <f t="shared" si="183"/>
        <v>26.241042480442502</v>
      </c>
      <c r="H158" s="130" t="e">
        <f t="shared" si="183"/>
        <v>#DIV/0!</v>
      </c>
      <c r="N158" s="130" t="s">
        <v>13</v>
      </c>
      <c r="O158" s="130">
        <f t="shared" si="184"/>
        <v>4.1389814225847565E-60</v>
      </c>
      <c r="P158" s="130">
        <f t="shared" si="184"/>
        <v>3.3194966388236959E-63</v>
      </c>
      <c r="Q158" s="148">
        <f t="shared" si="184"/>
        <v>115.93274091263255</v>
      </c>
      <c r="R158" s="130" t="e">
        <f t="shared" si="184"/>
        <v>#DIV/0!</v>
      </c>
      <c r="W158" s="130" t="s">
        <v>13</v>
      </c>
      <c r="X158" s="130">
        <f t="shared" si="185"/>
        <v>4.4955082454502484E-60</v>
      </c>
      <c r="Y158" s="130">
        <f t="shared" si="185"/>
        <v>3.3811575089901225E-63</v>
      </c>
      <c r="Z158" s="148">
        <f t="shared" si="185"/>
        <v>142.53375760249642</v>
      </c>
      <c r="AA158" s="130" t="e">
        <f t="shared" si="185"/>
        <v>#DIV/0!</v>
      </c>
      <c r="AG158" s="130" t="s">
        <v>13</v>
      </c>
      <c r="AH158" s="130">
        <f t="shared" si="186"/>
        <v>4.6564551010688337E-60</v>
      </c>
      <c r="AI158" s="130">
        <f t="shared" si="186"/>
        <v>3.5263776911523174E-63</v>
      </c>
      <c r="AJ158" s="148">
        <f t="shared" si="186"/>
        <v>146.69665482706085</v>
      </c>
      <c r="AK158" s="130" t="e">
        <f t="shared" si="186"/>
        <v>#DIV/0!</v>
      </c>
      <c r="AQ158" s="130" t="s">
        <v>13</v>
      </c>
      <c r="AR158" s="130">
        <f t="shared" si="187"/>
        <v>4.8872944659218544E-60</v>
      </c>
      <c r="AS158" s="130">
        <f t="shared" si="187"/>
        <v>3.6461895532091557E-63</v>
      </c>
      <c r="AT158" s="148">
        <f t="shared" si="187"/>
        <v>176.81540440717217</v>
      </c>
      <c r="AU158" s="130" t="e">
        <f t="shared" si="187"/>
        <v>#DIV/0!</v>
      </c>
      <c r="BA158" s="130" t="s">
        <v>13</v>
      </c>
      <c r="BB158" s="130">
        <f t="shared" si="188"/>
        <v>5.2013373339179241E-60</v>
      </c>
      <c r="BC158" s="130">
        <f t="shared" si="188"/>
        <v>3.9793888141200267E-63</v>
      </c>
      <c r="BD158" s="148">
        <f t="shared" si="188"/>
        <v>161.77724391203893</v>
      </c>
      <c r="BE158" s="130" t="e">
        <f t="shared" si="188"/>
        <v>#DIV/0!</v>
      </c>
      <c r="BK158" s="130" t="s">
        <v>13</v>
      </c>
      <c r="BL158" s="130">
        <f t="shared" si="189"/>
        <v>5.5047485385904209E-60</v>
      </c>
      <c r="BM158" s="130">
        <f t="shared" si="189"/>
        <v>4.2317004029245936E-63</v>
      </c>
      <c r="BN158" s="148">
        <f t="shared" si="189"/>
        <v>170.14970468435416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2.1380336799350036E-39</v>
      </c>
      <c r="F159" s="130">
        <f t="shared" si="183"/>
        <v>3.7456072212559611E-27</v>
      </c>
      <c r="G159" s="130" t="e">
        <f t="shared" si="183"/>
        <v>#DIV/0!</v>
      </c>
      <c r="H159" s="148">
        <f t="shared" si="183"/>
        <v>11.550502578113564</v>
      </c>
      <c r="N159" s="130" t="s">
        <v>14</v>
      </c>
      <c r="O159" s="130">
        <f t="shared" si="184"/>
        <v>4.6644238663032801E-60</v>
      </c>
      <c r="P159" s="130">
        <f t="shared" si="184"/>
        <v>3.7346388514545322E-63</v>
      </c>
      <c r="Q159" s="130" t="e">
        <f t="shared" si="184"/>
        <v>#DIV/0!</v>
      </c>
      <c r="R159" s="148">
        <f t="shared" si="184"/>
        <v>51.22961666570707</v>
      </c>
      <c r="W159" s="130" t="s">
        <v>14</v>
      </c>
      <c r="X159" s="130">
        <f t="shared" si="185"/>
        <v>5.1623698341436527E-60</v>
      </c>
      <c r="Y159" s="130">
        <f t="shared" si="185"/>
        <v>3.8762123797490326E-63</v>
      </c>
      <c r="Z159" s="130" t="e">
        <f t="shared" si="185"/>
        <v>#DIV/0!</v>
      </c>
      <c r="AA159" s="148">
        <f t="shared" si="185"/>
        <v>65.186869321759318</v>
      </c>
      <c r="AG159" s="130" t="s">
        <v>14</v>
      </c>
      <c r="AH159" s="130">
        <f t="shared" si="186"/>
        <v>5.3109290706882995E-60</v>
      </c>
      <c r="AI159" s="130">
        <f t="shared" si="186"/>
        <v>4.0152792352906269E-63</v>
      </c>
      <c r="AJ159" s="130" t="e">
        <f t="shared" si="186"/>
        <v>#DIV/0!</v>
      </c>
      <c r="AK159" s="148">
        <f t="shared" si="186"/>
        <v>66.659573982596896</v>
      </c>
      <c r="AQ159" s="130" t="s">
        <v>14</v>
      </c>
      <c r="AR159" s="130">
        <f t="shared" si="187"/>
        <v>5.6319508628970658E-60</v>
      </c>
      <c r="AS159" s="130">
        <f t="shared" si="187"/>
        <v>4.1947051454270737E-63</v>
      </c>
      <c r="AT159" s="130" t="e">
        <f t="shared" si="187"/>
        <v>#DIV/0!</v>
      </c>
      <c r="AU159" s="148">
        <f t="shared" si="187"/>
        <v>84.76964397886988</v>
      </c>
      <c r="BA159" s="130" t="s">
        <v>14</v>
      </c>
      <c r="BB159" s="130">
        <f t="shared" si="188"/>
        <v>5.9515871438740853E-60</v>
      </c>
      <c r="BC159" s="130">
        <f t="shared" si="188"/>
        <v>4.5457547034761285E-63</v>
      </c>
      <c r="BD159" s="130" t="e">
        <f t="shared" si="188"/>
        <v>#DIV/0!</v>
      </c>
      <c r="BE159" s="148">
        <f t="shared" si="188"/>
        <v>73.736962607271735</v>
      </c>
      <c r="BK159" s="130" t="s">
        <v>14</v>
      </c>
      <c r="BL159" s="130">
        <f t="shared" si="189"/>
        <v>6.308870146418167E-60</v>
      </c>
      <c r="BM159" s="130">
        <f t="shared" si="189"/>
        <v>4.8417332908151536E-63</v>
      </c>
      <c r="BN159" s="130" t="e">
        <f t="shared" si="189"/>
        <v>#DIV/0!</v>
      </c>
      <c r="BO159" s="148">
        <f t="shared" si="189"/>
        <v>77.67554700788105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4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-297.06767072528004</v>
      </c>
      <c r="J28" s="206">
        <f t="shared" si="7"/>
        <v>-298.41978999373856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-295.51415357261629</v>
      </c>
      <c r="J29" s="206">
        <f t="shared" si="10"/>
        <v>-288.57493964789234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-314.43961162173821</v>
      </c>
      <c r="H30" s="206">
        <f t="shared" si="10"/>
        <v>-295.51415357261635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-307.50039769701414</v>
      </c>
      <c r="H31" s="206">
        <f t="shared" si="10"/>
        <v>-288.57493964789234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9.6638426979694828E-130</v>
      </c>
      <c r="J33" s="206">
        <f t="shared" si="13"/>
        <v>2.4999534094671972E-130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4.5691327817958476E-129</v>
      </c>
      <c r="J34" s="206">
        <f t="shared" si="16"/>
        <v>4.7151563202687272E-126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2.7581112574126799E-137</v>
      </c>
      <c r="H35" s="206">
        <f t="shared" si="16"/>
        <v>4.5691327817955875E-129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2.8462569044193459E-134</v>
      </c>
      <c r="H36" s="206">
        <f t="shared" si="16"/>
        <v>4.7151563202687272E-126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4.1629015863633264E-71</v>
      </c>
      <c r="O38" s="206">
        <f t="shared" si="20"/>
        <v>1.6092150335840357E-70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1.6959646087554462E-46</v>
      </c>
      <c r="T38" s="206">
        <f t="shared" si="21"/>
        <v>6.5559362579597072E-46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9.055054674157485E-49</v>
      </c>
      <c r="O39" s="206">
        <f t="shared" si="20"/>
        <v>8.7746289502208277E-52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5.2757336492728364E-27</v>
      </c>
      <c r="T39" s="206">
        <f t="shared" si="21"/>
        <v>5.112349607858203E-30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1.4585933032839759E-63</v>
      </c>
      <c r="M40" s="206">
        <f t="shared" si="20"/>
        <v>9.0550546741580016E-49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5.9423038705518473E-39</v>
      </c>
      <c r="R40" s="206">
        <f t="shared" si="21"/>
        <v>5.275733649273137E-27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1.4134221698427429E-66</v>
      </c>
      <c r="M41" s="206">
        <f t="shared" si="20"/>
        <v>8.7746289502208277E-52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5.7582768354072925E-42</v>
      </c>
      <c r="R41" s="206">
        <f t="shared" si="21"/>
        <v>5.112349607858203E-30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14.21007738502141</v>
      </c>
      <c r="J46">
        <f>'Trip Length Frequency'!L28</f>
        <v>14.272332519625145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14.13854936104868</v>
      </c>
      <c r="J47">
        <f>'Trip Length Frequency'!L29</f>
        <v>13.819049663791716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15.009927327305039</v>
      </c>
      <c r="H48">
        <f>'Trip Length Frequency'!J30</f>
        <v>14.138549361048682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14.690427630048074</v>
      </c>
      <c r="H49">
        <f>'Trip Length Frequency'!J31</f>
        <v>13.819049663791716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H34" zoomScale="76" zoomScaleNormal="76" workbookViewId="0">
      <selection activeCell="R66" sqref="R66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Gravity!BL134</f>
        <v>7.0424871839662458E-86</v>
      </c>
      <c r="G25" s="4" t="e">
        <f>Gravity!BM134</f>
        <v>#DIV/0!</v>
      </c>
      <c r="H25" s="4">
        <f>Gravity!BN134</f>
        <v>1355.8416178682642</v>
      </c>
      <c r="I25" s="4">
        <f>Gravity!BO134</f>
        <v>872.96075932125746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Gravity!BL135</f>
        <v>#DIV/0!</v>
      </c>
      <c r="G26" s="4">
        <f>Gravity!BM135</f>
        <v>2.1585858090802842E-86</v>
      </c>
      <c r="H26" s="4">
        <f>Gravity!BN135</f>
        <v>1209.5847172022038</v>
      </c>
      <c r="I26" s="4">
        <f>Gravity!BO135</f>
        <v>1584.6702382580779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Gravity!BL136</f>
        <v>438.05253411750374</v>
      </c>
      <c r="G27" s="4">
        <f>Gravity!BM136</f>
        <v>872.68649012336755</v>
      </c>
      <c r="H27" s="4">
        <f>Gravity!BN136</f>
        <v>1.4696094170727693E-86</v>
      </c>
      <c r="I27" s="4" t="e">
        <f>Gravity!BO136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Gravity!BL137</f>
        <v>502.04228870451055</v>
      </c>
      <c r="G28" s="4">
        <f>Gravity!BM137</f>
        <v>998.49110980417174</v>
      </c>
      <c r="H28" s="4" t="e">
        <f>Gravity!BN137</f>
        <v>#DIV/0!</v>
      </c>
      <c r="I28" s="4">
        <f>Gravity!BO137</f>
        <v>6.7089575953614499E-87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1355.8416178682642</v>
      </c>
      <c r="D36" s="31">
        <f>E36-H36</f>
        <v>0</v>
      </c>
      <c r="E36">
        <f>W6*G66+(W6*0.17/X6^3.8)*(G66^4.8/4.8)</f>
        <v>3619.6210792821962</v>
      </c>
      <c r="F36" s="258"/>
      <c r="G36" s="32" t="s">
        <v>62</v>
      </c>
      <c r="H36" s="33">
        <f>W6*G66+0.17*W6/X6^3.8*G66^4.8/4.8</f>
        <v>3619.6210792821962</v>
      </c>
      <c r="I36" s="32" t="s">
        <v>63</v>
      </c>
      <c r="J36" s="33">
        <f>W6*(1+0.17*(G66/X6)^3.8)</f>
        <v>2.5264510081160108</v>
      </c>
      <c r="K36" s="34">
        <v>1</v>
      </c>
      <c r="L36" s="35" t="s">
        <v>61</v>
      </c>
      <c r="M36" s="36" t="s">
        <v>64</v>
      </c>
      <c r="N36" s="37">
        <f>J36+J54+J51</f>
        <v>15.115593825002989</v>
      </c>
      <c r="O36" s="38" t="s">
        <v>65</v>
      </c>
      <c r="P36" s="39">
        <v>0</v>
      </c>
      <c r="Q36" s="39">
        <f>IF(P36&lt;=0,0,P36)</f>
        <v>0</v>
      </c>
      <c r="R36" s="40">
        <f>G58</f>
        <v>1355.8416147298465</v>
      </c>
      <c r="S36" s="40" t="s">
        <v>39</v>
      </c>
      <c r="T36" s="40">
        <f>I58</f>
        <v>1355.8416178682642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872.96075932125746</v>
      </c>
      <c r="D37" s="31">
        <f t="shared" ref="D37:D54" si="1">E37-H37</f>
        <v>0</v>
      </c>
      <c r="E37">
        <f t="shared" ref="E37:E54" si="2">W7*G67+(W7*0.17/X7^3.8)*(G67^4.8/4.8)</f>
        <v>1282.1168784508764</v>
      </c>
      <c r="F37" s="258"/>
      <c r="G37" s="44" t="s">
        <v>67</v>
      </c>
      <c r="H37" s="33">
        <f t="shared" ref="H37:H53" si="3">W7*G67+0.17*W7/X7^3.8*G67^4.8/4.8</f>
        <v>1282.1168784508764</v>
      </c>
      <c r="I37" s="44" t="s">
        <v>68</v>
      </c>
      <c r="J37" s="33">
        <f t="shared" ref="J37:J54" si="4">W7*(1+0.17*(G67/X7)^3.8)</f>
        <v>2.5071813769652973</v>
      </c>
      <c r="K37" s="34">
        <v>2</v>
      </c>
      <c r="L37" s="45"/>
      <c r="M37" s="46" t="s">
        <v>69</v>
      </c>
      <c r="N37" s="47">
        <f>J36+J47+J39+J40+J51</f>
        <v>14.440573767446729</v>
      </c>
      <c r="O37" s="48" t="s">
        <v>70</v>
      </c>
      <c r="P37" s="39">
        <v>880.82312269685076</v>
      </c>
      <c r="Q37" s="39">
        <f t="shared" ref="Q37:Q60" si="5">IF(P37&lt;=0,0,P37)</f>
        <v>880.82312269685076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1209.5847172022038</v>
      </c>
      <c r="D38" s="31">
        <f t="shared" si="1"/>
        <v>0</v>
      </c>
      <c r="E38">
        <f t="shared" si="2"/>
        <v>3263.8181303806541</v>
      </c>
      <c r="F38" s="258"/>
      <c r="G38" s="44" t="s">
        <v>72</v>
      </c>
      <c r="H38" s="33">
        <f t="shared" si="3"/>
        <v>3263.8181303806541</v>
      </c>
      <c r="I38" s="44" t="s">
        <v>73</v>
      </c>
      <c r="J38" s="33">
        <f t="shared" si="4"/>
        <v>2.5818912602471453</v>
      </c>
      <c r="K38" s="34">
        <v>3</v>
      </c>
      <c r="L38" s="45"/>
      <c r="M38" s="46" t="s">
        <v>74</v>
      </c>
      <c r="N38" s="47">
        <f>J36+J47+J39+J49+J43</f>
        <v>14.444491288944562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1584.6702382580779</v>
      </c>
      <c r="D39" s="31">
        <f t="shared" si="1"/>
        <v>0</v>
      </c>
      <c r="E39">
        <f t="shared" si="2"/>
        <v>8849.6833811518609</v>
      </c>
      <c r="F39" s="258"/>
      <c r="G39" s="44" t="s">
        <v>77</v>
      </c>
      <c r="H39" s="33">
        <f t="shared" si="3"/>
        <v>8849.6833811518609</v>
      </c>
      <c r="I39" s="44" t="s">
        <v>78</v>
      </c>
      <c r="J39" s="33">
        <f t="shared" si="4"/>
        <v>3.9933674478137076</v>
      </c>
      <c r="K39" s="34">
        <v>4</v>
      </c>
      <c r="L39" s="45"/>
      <c r="M39" s="46" t="s">
        <v>79</v>
      </c>
      <c r="N39" s="47">
        <f>J36+J47+J48+J42+J43</f>
        <v>14.439500117866158</v>
      </c>
      <c r="O39" s="48" t="s">
        <v>80</v>
      </c>
      <c r="P39" s="39">
        <v>0.59597733500920258</v>
      </c>
      <c r="Q39" s="39">
        <f t="shared" si="5"/>
        <v>0.59597733500920258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4215.4836018371652</v>
      </c>
      <c r="F40" s="258"/>
      <c r="G40" s="44" t="s">
        <v>81</v>
      </c>
      <c r="H40" s="33">
        <f t="shared" si="3"/>
        <v>4215.4836018371652</v>
      </c>
      <c r="I40" s="44" t="s">
        <v>82</v>
      </c>
      <c r="J40" s="33">
        <f t="shared" si="4"/>
        <v>2.7081346576371739</v>
      </c>
      <c r="K40" s="34">
        <v>5</v>
      </c>
      <c r="L40" s="45"/>
      <c r="M40" s="46" t="s">
        <v>83</v>
      </c>
      <c r="N40" s="47">
        <f>J45+J38+J39+J40+J51</f>
        <v>14.444783729695285</v>
      </c>
      <c r="O40" s="48" t="s">
        <v>84</v>
      </c>
      <c r="P40" s="39">
        <v>462.75031932656339</v>
      </c>
      <c r="Q40" s="39">
        <f t="shared" si="5"/>
        <v>462.75031932656339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6240.7720413086417</v>
      </c>
      <c r="F41" s="258"/>
      <c r="G41" s="44" t="s">
        <v>85</v>
      </c>
      <c r="H41" s="33">
        <f t="shared" si="3"/>
        <v>6240.7720413086417</v>
      </c>
      <c r="I41" s="44" t="s">
        <v>86</v>
      </c>
      <c r="J41" s="33">
        <f t="shared" si="4"/>
        <v>4.2534684765499211</v>
      </c>
      <c r="K41" s="34">
        <v>6</v>
      </c>
      <c r="L41" s="45"/>
      <c r="M41" s="46" t="s">
        <v>87</v>
      </c>
      <c r="N41" s="47">
        <f>J45+J38+J39+J49+J43</f>
        <v>14.448701251193118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6608.8190523714638</v>
      </c>
      <c r="F42" s="258"/>
      <c r="G42" s="44" t="s">
        <v>89</v>
      </c>
      <c r="H42" s="33">
        <f t="shared" si="3"/>
        <v>6608.8190523714638</v>
      </c>
      <c r="I42" s="44" t="s">
        <v>90</v>
      </c>
      <c r="J42" s="33">
        <f t="shared" si="4"/>
        <v>2.7434871485235219</v>
      </c>
      <c r="K42" s="34">
        <v>7</v>
      </c>
      <c r="L42" s="45"/>
      <c r="M42" s="46" t="s">
        <v>91</v>
      </c>
      <c r="N42" s="47">
        <f>J45+J38+J48+J42+J43</f>
        <v>14.443710080114714</v>
      </c>
      <c r="O42" s="48" t="s">
        <v>92</v>
      </c>
      <c r="P42" s="39">
        <v>11.672195371422946</v>
      </c>
      <c r="Q42" s="39">
        <f t="shared" si="5"/>
        <v>11.672195371422946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2325.659061387486</v>
      </c>
      <c r="F43" s="258"/>
      <c r="G43" s="44" t="s">
        <v>93</v>
      </c>
      <c r="H43" s="33">
        <f t="shared" si="3"/>
        <v>2325.659061387486</v>
      </c>
      <c r="I43" s="44" t="s">
        <v>94</v>
      </c>
      <c r="J43" s="33">
        <f t="shared" si="4"/>
        <v>2.7944962736893544</v>
      </c>
      <c r="K43" s="34">
        <v>8</v>
      </c>
      <c r="L43" s="53"/>
      <c r="M43" s="54" t="s">
        <v>95</v>
      </c>
      <c r="N43" s="55">
        <f>J45+J46+J41+J42+J43</f>
        <v>14.863699445873078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259.17057050275866</v>
      </c>
      <c r="F44" s="258"/>
      <c r="G44" s="44" t="s">
        <v>97</v>
      </c>
      <c r="H44" s="33">
        <f t="shared" si="3"/>
        <v>259.17057050275866</v>
      </c>
      <c r="I44" s="44" t="s">
        <v>98</v>
      </c>
      <c r="J44" s="33">
        <f t="shared" si="4"/>
        <v>2.5000772381524401</v>
      </c>
      <c r="K44" s="34">
        <v>9</v>
      </c>
      <c r="L44" s="35" t="s">
        <v>66</v>
      </c>
      <c r="M44" s="36" t="s">
        <v>99</v>
      </c>
      <c r="N44" s="37">
        <f>J36+J47+J39+J49+J50</f>
        <v>14.654579934238486</v>
      </c>
      <c r="O44" s="38" t="s">
        <v>100</v>
      </c>
      <c r="P44" s="39">
        <v>387.04659882093108</v>
      </c>
      <c r="Q44" s="39">
        <f t="shared" si="5"/>
        <v>387.04659882093108</v>
      </c>
      <c r="R44" s="40">
        <f>G59</f>
        <v>872.9607592171543</v>
      </c>
      <c r="S44" s="40" t="s">
        <v>39</v>
      </c>
      <c r="T44" s="40">
        <f>I59</f>
        <v>872.96075932125746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1972.1483747364616</v>
      </c>
      <c r="F45" s="258"/>
      <c r="G45" s="44" t="s">
        <v>101</v>
      </c>
      <c r="H45" s="33">
        <f t="shared" si="3"/>
        <v>1972.1483747364616</v>
      </c>
      <c r="I45" s="44" t="s">
        <v>102</v>
      </c>
      <c r="J45" s="33">
        <f t="shared" si="4"/>
        <v>2.5722475471102797</v>
      </c>
      <c r="K45" s="34">
        <v>10</v>
      </c>
      <c r="L45" s="45"/>
      <c r="M45" s="46" t="s">
        <v>103</v>
      </c>
      <c r="N45" s="47">
        <f>J36+J47+J48+J42+J50</f>
        <v>14.649588763160082</v>
      </c>
      <c r="O45" s="48" t="s">
        <v>104</v>
      </c>
      <c r="P45" s="39">
        <v>176.19833119477917</v>
      </c>
      <c r="Q45" s="39">
        <f t="shared" si="5"/>
        <v>176.19833119477917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0</v>
      </c>
      <c r="F46" s="258"/>
      <c r="G46" s="44" t="s">
        <v>105</v>
      </c>
      <c r="H46" s="33">
        <f t="shared" si="3"/>
        <v>0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14.658789896487042</v>
      </c>
      <c r="O46" s="48" t="s">
        <v>108</v>
      </c>
      <c r="P46" s="39">
        <v>135.45322452720552</v>
      </c>
      <c r="Q46" s="39">
        <f t="shared" si="5"/>
        <v>135.45322452720552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3648.8234062880215</v>
      </c>
      <c r="F47" s="258"/>
      <c r="G47" s="44" t="s">
        <v>109</v>
      </c>
      <c r="H47" s="33">
        <f t="shared" si="3"/>
        <v>3648.8234062880215</v>
      </c>
      <c r="I47" s="44" t="s">
        <v>110</v>
      </c>
      <c r="J47" s="33">
        <f t="shared" si="4"/>
        <v>2.6234778369928575</v>
      </c>
      <c r="K47" s="34">
        <v>12</v>
      </c>
      <c r="L47" s="45"/>
      <c r="M47" s="46" t="s">
        <v>111</v>
      </c>
      <c r="N47" s="47">
        <f>J45+J38+J48+J42+J50</f>
        <v>14.653798725408638</v>
      </c>
      <c r="O47" s="48" t="s">
        <v>112</v>
      </c>
      <c r="P47" s="39">
        <v>174.26260467423859</v>
      </c>
      <c r="Q47" s="39">
        <f t="shared" si="5"/>
        <v>174.26260467423859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1548.5424230769863</v>
      </c>
      <c r="F48" s="258"/>
      <c r="G48" s="44" t="s">
        <v>113</v>
      </c>
      <c r="H48" s="33">
        <f t="shared" si="3"/>
        <v>1548.5424230769863</v>
      </c>
      <c r="I48" s="44" t="s">
        <v>114</v>
      </c>
      <c r="J48" s="33">
        <f t="shared" si="4"/>
        <v>3.7515878505444125</v>
      </c>
      <c r="K48" s="34">
        <v>13</v>
      </c>
      <c r="L48" s="45"/>
      <c r="M48" s="46" t="s">
        <v>115</v>
      </c>
      <c r="N48" s="47">
        <f>J45+J46+J41+J42+J50</f>
        <v>15.073788091167001</v>
      </c>
      <c r="O48" s="48" t="s">
        <v>116</v>
      </c>
      <c r="P48" s="39">
        <v>0</v>
      </c>
      <c r="Q48" s="39">
        <f t="shared" si="5"/>
        <v>0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1678.4073925851731</v>
      </c>
      <c r="F49" s="258"/>
      <c r="G49" s="44" t="s">
        <v>117</v>
      </c>
      <c r="H49" s="33">
        <f t="shared" si="3"/>
        <v>1678.4073925851731</v>
      </c>
      <c r="I49" s="44" t="s">
        <v>118</v>
      </c>
      <c r="J49" s="33">
        <f t="shared" si="4"/>
        <v>2.506698722332632</v>
      </c>
      <c r="K49" s="34">
        <v>14</v>
      </c>
      <c r="L49" s="53"/>
      <c r="M49" s="54" t="s">
        <v>119</v>
      </c>
      <c r="N49" s="55">
        <f>J45+J46+J53+J44</f>
        <v>15.072374422356635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6132.3615883332232</v>
      </c>
      <c r="F50" s="258"/>
      <c r="G50" s="44" t="s">
        <v>121</v>
      </c>
      <c r="H50" s="33">
        <f t="shared" si="3"/>
        <v>6132.3615883332232</v>
      </c>
      <c r="I50" s="44" t="s">
        <v>122</v>
      </c>
      <c r="J50" s="33">
        <f t="shared" si="4"/>
        <v>3.0045849189832778</v>
      </c>
      <c r="K50" s="34">
        <v>15</v>
      </c>
      <c r="L50" s="35" t="s">
        <v>71</v>
      </c>
      <c r="M50" s="36" t="s">
        <v>123</v>
      </c>
      <c r="N50" s="37">
        <f>J37+J46+J41+J42+J43</f>
        <v>14.798633275728095</v>
      </c>
      <c r="O50" s="38" t="s">
        <v>124</v>
      </c>
      <c r="P50" s="39">
        <v>0</v>
      </c>
      <c r="Q50" s="39">
        <f t="shared" si="5"/>
        <v>0</v>
      </c>
      <c r="R50" s="40">
        <f>G60</f>
        <v>1209.5847173102334</v>
      </c>
      <c r="S50" s="40" t="s">
        <v>39</v>
      </c>
      <c r="T50" s="40">
        <f>I60</f>
        <v>1209.5847172022038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4174.3955759018454</v>
      </c>
      <c r="F51" s="258"/>
      <c r="G51" s="44" t="s">
        <v>125</v>
      </c>
      <c r="H51" s="33">
        <f t="shared" si="3"/>
        <v>4174.3955759018454</v>
      </c>
      <c r="I51" s="44" t="s">
        <v>126</v>
      </c>
      <c r="J51" s="33">
        <f t="shared" si="4"/>
        <v>2.5891428168869779</v>
      </c>
      <c r="K51" s="34">
        <v>16</v>
      </c>
      <c r="L51" s="45"/>
      <c r="M51" s="46" t="s">
        <v>127</v>
      </c>
      <c r="N51" s="47">
        <f>J37+J38+J39+J40+J51</f>
        <v>14.379717559550302</v>
      </c>
      <c r="O51" s="48" t="s">
        <v>128</v>
      </c>
      <c r="P51" s="39">
        <v>313.87233952030363</v>
      </c>
      <c r="Q51" s="39">
        <f t="shared" si="5"/>
        <v>313.87233952030363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6698.9035680342313</v>
      </c>
      <c r="F52" s="258"/>
      <c r="G52" s="44" t="s">
        <v>129</v>
      </c>
      <c r="H52" s="33">
        <f t="shared" si="3"/>
        <v>6698.9035680342313</v>
      </c>
      <c r="I52" s="44" t="s">
        <v>130</v>
      </c>
      <c r="J52" s="33">
        <f t="shared" si="4"/>
        <v>4.5923551566687335</v>
      </c>
      <c r="K52" s="34">
        <v>17</v>
      </c>
      <c r="L52" s="45"/>
      <c r="M52" s="46" t="s">
        <v>131</v>
      </c>
      <c r="N52" s="47">
        <f>J37+J38+J39+J49+J43</f>
        <v>14.383635081048137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777.50777910907436</v>
      </c>
      <c r="F53" s="258"/>
      <c r="G53" s="44" t="s">
        <v>133</v>
      </c>
      <c r="H53" s="33">
        <f t="shared" si="3"/>
        <v>777.50777910907436</v>
      </c>
      <c r="I53" s="44" t="s">
        <v>134</v>
      </c>
      <c r="J53" s="33">
        <f t="shared" si="4"/>
        <v>7.5000496370939151</v>
      </c>
      <c r="K53" s="34">
        <v>18</v>
      </c>
      <c r="L53" s="45"/>
      <c r="M53" s="46" t="s">
        <v>135</v>
      </c>
      <c r="N53" s="47">
        <f>J37+J38+J48+J42+J43</f>
        <v>14.378643909969732</v>
      </c>
      <c r="O53" s="48" t="s">
        <v>136</v>
      </c>
      <c r="P53" s="39">
        <v>0.57411095317446281</v>
      </c>
      <c r="Q53" s="39">
        <f t="shared" si="5"/>
        <v>0.57411095317446281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14.38380705543153</v>
      </c>
      <c r="O54" s="56" t="s">
        <v>140</v>
      </c>
      <c r="P54" s="39">
        <v>895.13826683675529</v>
      </c>
      <c r="Q54" s="39">
        <f t="shared" si="5"/>
        <v>895.13826683675529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63296.23390473811</v>
      </c>
      <c r="K55" s="34">
        <v>20</v>
      </c>
      <c r="L55" s="35" t="s">
        <v>76</v>
      </c>
      <c r="M55" s="36" t="s">
        <v>142</v>
      </c>
      <c r="N55" s="37">
        <f>J37+J38+J39+J49+J50</f>
        <v>14.593723726342061</v>
      </c>
      <c r="O55" s="38" t="s">
        <v>143</v>
      </c>
      <c r="P55" s="39">
        <v>148.48856994134377</v>
      </c>
      <c r="Q55" s="39">
        <f t="shared" si="5"/>
        <v>148.48856994134377</v>
      </c>
      <c r="R55" s="40">
        <f>G61</f>
        <v>1584.6702331165325</v>
      </c>
      <c r="S55" s="40" t="s">
        <v>39</v>
      </c>
      <c r="T55" s="40">
        <f>I61</f>
        <v>1584.6702382580779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14.588732555263656</v>
      </c>
      <c r="O56" s="48" t="s">
        <v>145</v>
      </c>
      <c r="P56" s="39">
        <v>49.605002372742085</v>
      </c>
      <c r="Q56" s="39">
        <f t="shared" si="5"/>
        <v>49.605002372742085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15.008721921022019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1355.8416147298465</v>
      </c>
      <c r="H58" s="68" t="s">
        <v>39</v>
      </c>
      <c r="I58" s="69">
        <f>C36</f>
        <v>1355.8416178682642</v>
      </c>
      <c r="K58" s="34">
        <v>23</v>
      </c>
      <c r="L58" s="45"/>
      <c r="M58" s="46" t="s">
        <v>149</v>
      </c>
      <c r="N58" s="47">
        <f>J37+J46+J53+J44</f>
        <v>15.007308252211651</v>
      </c>
      <c r="O58" s="48" t="s">
        <v>150</v>
      </c>
      <c r="P58" s="39">
        <v>0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872.9607592171543</v>
      </c>
      <c r="H59" s="68" t="s">
        <v>39</v>
      </c>
      <c r="I59" s="69">
        <f t="shared" ref="I59:I60" si="6">C37</f>
        <v>872.96075932125746</v>
      </c>
      <c r="K59" s="34">
        <v>24</v>
      </c>
      <c r="L59" s="45"/>
      <c r="M59" s="46" t="s">
        <v>151</v>
      </c>
      <c r="N59" s="47">
        <f>J52+J53+J44</f>
        <v>14.59248203191509</v>
      </c>
      <c r="O59" s="48" t="s">
        <v>152</v>
      </c>
      <c r="P59" s="39">
        <v>103.66756094353052</v>
      </c>
      <c r="Q59" s="39">
        <f t="shared" si="5"/>
        <v>103.66756094353052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1209.5847173102334</v>
      </c>
      <c r="H60" s="68" t="s">
        <v>39</v>
      </c>
      <c r="I60" s="69">
        <f t="shared" si="6"/>
        <v>1209.5847172022038</v>
      </c>
      <c r="K60" s="34">
        <v>25</v>
      </c>
      <c r="L60" s="53"/>
      <c r="M60" s="54" t="s">
        <v>153</v>
      </c>
      <c r="N60" s="55">
        <f>J52+J41+J42+J50</f>
        <v>14.593895700725454</v>
      </c>
      <c r="O60" s="56" t="s">
        <v>154</v>
      </c>
      <c r="P60" s="39">
        <v>1282.9090998589161</v>
      </c>
      <c r="Q60" s="71">
        <f t="shared" si="5"/>
        <v>1282.9090998589161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1584.6702331165325</v>
      </c>
      <c r="H61" s="74" t="s">
        <v>39</v>
      </c>
      <c r="I61" s="69">
        <f>C39</f>
        <v>1584.6702382580779</v>
      </c>
      <c r="K61" s="264" t="s">
        <v>155</v>
      </c>
      <c r="L61" s="264"/>
      <c r="M61" s="264"/>
      <c r="N61" s="76">
        <f>SUM(N36:N60)</f>
        <v>366.11327440816223</v>
      </c>
      <c r="U61" s="77" t="s">
        <v>156</v>
      </c>
      <c r="V61" s="78">
        <f>SUMPRODUCT($Q$36:$Q$60,V36:V60)</f>
        <v>1444.6640300475703</v>
      </c>
      <c r="W61" s="78">
        <f>SUMPRODUCT($Q$36:$Q$60,W36:W60)</f>
        <v>512.54002278756388</v>
      </c>
      <c r="X61" s="78">
        <f t="shared" ref="X61:AN61" si="7">SUMPRODUCT($Q$36:$Q$60,X36:X60)</f>
        <v>1296.6783666869944</v>
      </c>
      <c r="Y61" s="78">
        <f t="shared" si="7"/>
        <v>2328.4341748331981</v>
      </c>
      <c r="Z61" s="78">
        <f t="shared" si="7"/>
        <v>1657.4457815437177</v>
      </c>
      <c r="AA61" s="78">
        <f t="shared" si="7"/>
        <v>2178.0473666956714</v>
      </c>
      <c r="AB61" s="78">
        <f t="shared" si="7"/>
        <v>2590.9555885970376</v>
      </c>
      <c r="AC61" s="78">
        <f t="shared" si="7"/>
        <v>907.98055049636196</v>
      </c>
      <c r="AD61" s="78">
        <f t="shared" si="7"/>
        <v>103.66756094353052</v>
      </c>
      <c r="AE61" s="78">
        <f t="shared" si="7"/>
        <v>784.13834389943042</v>
      </c>
      <c r="AF61" s="78">
        <f t="shared" si="7"/>
        <v>0</v>
      </c>
      <c r="AG61" s="78">
        <f t="shared" si="7"/>
        <v>1444.6640300475703</v>
      </c>
      <c r="AH61" s="78">
        <f t="shared" si="7"/>
        <v>412.90822190136646</v>
      </c>
      <c r="AI61" s="78">
        <f t="shared" si="7"/>
        <v>670.98839328948043</v>
      </c>
      <c r="AJ61" s="78">
        <f t="shared" si="7"/>
        <v>2353.9634313901561</v>
      </c>
      <c r="AK61" s="78">
        <f t="shared" si="7"/>
        <v>1657.4457815437177</v>
      </c>
      <c r="AL61" s="78">
        <f t="shared" si="7"/>
        <v>2281.714927639202</v>
      </c>
      <c r="AM61" s="78">
        <f t="shared" si="7"/>
        <v>103.66756094353052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0.48155467668252344</v>
      </c>
      <c r="W64">
        <f t="shared" ref="W64:AN64" si="8">W61/W63</f>
        <v>0.34169334852504257</v>
      </c>
      <c r="X64">
        <f t="shared" si="8"/>
        <v>0.64833918334349716</v>
      </c>
      <c r="Y64">
        <f t="shared" si="8"/>
        <v>0.77614472494439934</v>
      </c>
      <c r="Z64">
        <f t="shared" si="8"/>
        <v>0.82872289077185879</v>
      </c>
      <c r="AA64">
        <f t="shared" si="8"/>
        <v>1.4520315777971142</v>
      </c>
      <c r="AB64">
        <f t="shared" si="8"/>
        <v>0.86365186286567919</v>
      </c>
      <c r="AC64">
        <f t="shared" si="8"/>
        <v>0.90798055049636195</v>
      </c>
      <c r="AD64">
        <f t="shared" si="8"/>
        <v>0.10366756094353052</v>
      </c>
      <c r="AE64">
        <f t="shared" si="8"/>
        <v>0.6273106751195443</v>
      </c>
      <c r="AF64">
        <f t="shared" si="8"/>
        <v>0</v>
      </c>
      <c r="AG64">
        <f t="shared" si="8"/>
        <v>0.72233201502378519</v>
      </c>
      <c r="AH64">
        <f t="shared" si="8"/>
        <v>0.20645411095068322</v>
      </c>
      <c r="AI64">
        <f t="shared" si="8"/>
        <v>0.33549419664474023</v>
      </c>
      <c r="AJ64">
        <f t="shared" si="8"/>
        <v>1.0462059695067361</v>
      </c>
      <c r="AK64">
        <f t="shared" si="8"/>
        <v>0.66297831261748708</v>
      </c>
      <c r="AL64">
        <f t="shared" si="8"/>
        <v>1.5211432850928013</v>
      </c>
      <c r="AM64">
        <f t="shared" si="8"/>
        <v>6.9111707295687011E-2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1444.6640300475703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512.54002278756388</v>
      </c>
      <c r="H67" s="6"/>
      <c r="U67" t="s">
        <v>162</v>
      </c>
      <c r="V67" s="82">
        <f>AA15*(1+0.17*(V61/AA16)^3.8)</f>
        <v>2.5264510081160108</v>
      </c>
      <c r="W67" s="82">
        <f t="shared" ref="W67:AN67" si="9">AB15*(1+0.17*(W61/AB16)^3.8)</f>
        <v>2.5071813769652973</v>
      </c>
      <c r="X67" s="82">
        <f t="shared" si="9"/>
        <v>2.5818912602471453</v>
      </c>
      <c r="Y67" s="82">
        <f t="shared" si="9"/>
        <v>3.9933674478137076</v>
      </c>
      <c r="Z67" s="82">
        <f t="shared" si="9"/>
        <v>2.7081346576371739</v>
      </c>
      <c r="AA67" s="82">
        <f t="shared" si="9"/>
        <v>4.2534684765499211</v>
      </c>
      <c r="AB67" s="82">
        <f t="shared" si="9"/>
        <v>2.7434871485235219</v>
      </c>
      <c r="AC67" s="82">
        <f t="shared" si="9"/>
        <v>2.7944962736893544</v>
      </c>
      <c r="AD67" s="82">
        <f t="shared" si="9"/>
        <v>2.5000772381524401</v>
      </c>
      <c r="AE67" s="82">
        <f t="shared" si="9"/>
        <v>2.5722475471102797</v>
      </c>
      <c r="AF67" s="82">
        <f t="shared" si="9"/>
        <v>2.5</v>
      </c>
      <c r="AG67" s="82">
        <f t="shared" si="9"/>
        <v>2.6234778369928575</v>
      </c>
      <c r="AH67" s="82">
        <f t="shared" si="9"/>
        <v>3.7515878505444125</v>
      </c>
      <c r="AI67" s="82">
        <f t="shared" si="9"/>
        <v>2.506698722332632</v>
      </c>
      <c r="AJ67" s="82">
        <f t="shared" si="9"/>
        <v>3.0045849189832778</v>
      </c>
      <c r="AK67" s="82">
        <f t="shared" si="9"/>
        <v>2.5891428168869779</v>
      </c>
      <c r="AL67" s="82">
        <f t="shared" si="9"/>
        <v>4.5923551566687335</v>
      </c>
      <c r="AM67" s="82">
        <f t="shared" si="9"/>
        <v>7.5000496370939151</v>
      </c>
      <c r="AN67" s="82">
        <f t="shared" si="9"/>
        <v>10</v>
      </c>
    </row>
    <row r="68" spans="6:40" x14ac:dyDescent="0.3">
      <c r="F68" s="4" t="s">
        <v>44</v>
      </c>
      <c r="G68" s="4">
        <f>X61</f>
        <v>1296.6783666869944</v>
      </c>
      <c r="H68" s="6"/>
    </row>
    <row r="69" spans="6:40" x14ac:dyDescent="0.3">
      <c r="F69" s="4" t="s">
        <v>45</v>
      </c>
      <c r="G69" s="4">
        <f>Y61</f>
        <v>2328.4341748331981</v>
      </c>
      <c r="H69" s="6"/>
    </row>
    <row r="70" spans="6:40" x14ac:dyDescent="0.3">
      <c r="F70" s="4" t="s">
        <v>46</v>
      </c>
      <c r="G70" s="4">
        <f>Z61</f>
        <v>1657.4457815437177</v>
      </c>
      <c r="U70" s="41" t="s">
        <v>65</v>
      </c>
      <c r="V70">
        <f t="shared" ref="V70:V94" si="10">SUMPRODUCT($V$67:$AN$67,V36:AN36)</f>
        <v>15.115593825002989</v>
      </c>
      <c r="X70">
        <v>15.000195603366421</v>
      </c>
    </row>
    <row r="71" spans="6:40" x14ac:dyDescent="0.3">
      <c r="F71" s="4" t="s">
        <v>47</v>
      </c>
      <c r="G71" s="4">
        <f>AA61</f>
        <v>2178.0473666956714</v>
      </c>
      <c r="U71" s="41" t="s">
        <v>70</v>
      </c>
      <c r="V71">
        <f t="shared" si="10"/>
        <v>14.440573767446727</v>
      </c>
      <c r="X71">
        <v>13.75090229828113</v>
      </c>
    </row>
    <row r="72" spans="6:40" x14ac:dyDescent="0.3">
      <c r="F72" s="4" t="s">
        <v>48</v>
      </c>
      <c r="G72" s="4">
        <f>AB61</f>
        <v>2590.9555885970376</v>
      </c>
      <c r="U72" s="41" t="s">
        <v>75</v>
      </c>
      <c r="V72">
        <f t="shared" si="10"/>
        <v>14.444491288944562</v>
      </c>
      <c r="X72">
        <v>14.225219683523857</v>
      </c>
    </row>
    <row r="73" spans="6:40" x14ac:dyDescent="0.3">
      <c r="F73" s="4" t="s">
        <v>49</v>
      </c>
      <c r="G73" s="4">
        <f>AC61</f>
        <v>907.98055049636196</v>
      </c>
      <c r="U73" s="41" t="s">
        <v>80</v>
      </c>
      <c r="V73">
        <f t="shared" si="10"/>
        <v>14.439500117866158</v>
      </c>
      <c r="X73">
        <v>14.272326357392505</v>
      </c>
    </row>
    <row r="74" spans="6:40" x14ac:dyDescent="0.3">
      <c r="F74" s="4" t="s">
        <v>50</v>
      </c>
      <c r="G74" s="4">
        <f>AD61</f>
        <v>103.66756094353052</v>
      </c>
      <c r="U74" s="41" t="s">
        <v>84</v>
      </c>
      <c r="V74">
        <f t="shared" si="10"/>
        <v>14.444783729695285</v>
      </c>
      <c r="X74">
        <v>13.805151472614</v>
      </c>
    </row>
    <row r="75" spans="6:40" x14ac:dyDescent="0.3">
      <c r="F75" s="4" t="s">
        <v>51</v>
      </c>
      <c r="G75" s="4">
        <f>AE61</f>
        <v>784.13834389943042</v>
      </c>
      <c r="U75" s="41" t="s">
        <v>88</v>
      </c>
      <c r="V75">
        <f t="shared" si="10"/>
        <v>14.448701251193118</v>
      </c>
      <c r="X75">
        <v>14.279468857856727</v>
      </c>
    </row>
    <row r="76" spans="6:40" x14ac:dyDescent="0.3">
      <c r="F76" s="4" t="s">
        <v>52</v>
      </c>
      <c r="G76" s="4">
        <f>AF61</f>
        <v>0</v>
      </c>
      <c r="U76" s="41" t="s">
        <v>92</v>
      </c>
      <c r="V76">
        <f t="shared" si="10"/>
        <v>14.443710080114714</v>
      </c>
      <c r="X76">
        <v>14.326575531725375</v>
      </c>
    </row>
    <row r="77" spans="6:40" x14ac:dyDescent="0.3">
      <c r="F77" s="4" t="s">
        <v>53</v>
      </c>
      <c r="G77" s="4">
        <f>AG61</f>
        <v>1444.6640300475703</v>
      </c>
      <c r="U77" s="41" t="s">
        <v>96</v>
      </c>
      <c r="V77">
        <f t="shared" si="10"/>
        <v>14.863699445873078</v>
      </c>
      <c r="X77">
        <v>13.750902037729439</v>
      </c>
    </row>
    <row r="78" spans="6:40" x14ac:dyDescent="0.3">
      <c r="F78" s="4" t="s">
        <v>54</v>
      </c>
      <c r="G78" s="4">
        <f>AH61</f>
        <v>412.90822190136646</v>
      </c>
      <c r="U78" s="41" t="s">
        <v>100</v>
      </c>
      <c r="V78">
        <f t="shared" si="10"/>
        <v>14.654579934238486</v>
      </c>
      <c r="X78">
        <v>13.750771910176033</v>
      </c>
    </row>
    <row r="79" spans="6:40" x14ac:dyDescent="0.3">
      <c r="F79" s="4" t="s">
        <v>55</v>
      </c>
      <c r="G79" s="4">
        <f>AI61</f>
        <v>670.98839328948043</v>
      </c>
      <c r="U79" s="41" t="s">
        <v>104</v>
      </c>
      <c r="V79">
        <f t="shared" si="10"/>
        <v>14.649588763160081</v>
      </c>
      <c r="X79">
        <v>13.801434953032715</v>
      </c>
    </row>
    <row r="80" spans="6:40" x14ac:dyDescent="0.3">
      <c r="F80" s="4" t="s">
        <v>56</v>
      </c>
      <c r="G80" s="4">
        <f>AJ61</f>
        <v>2353.9634313901561</v>
      </c>
      <c r="U80" s="41" t="s">
        <v>108</v>
      </c>
      <c r="V80">
        <f t="shared" si="10"/>
        <v>14.658789896487042</v>
      </c>
      <c r="X80">
        <v>13.808577453496937</v>
      </c>
    </row>
    <row r="81" spans="6:24" x14ac:dyDescent="0.3">
      <c r="F81" s="4" t="s">
        <v>57</v>
      </c>
      <c r="G81" s="4">
        <f>AK61</f>
        <v>1657.4457815437177</v>
      </c>
      <c r="U81" s="41" t="s">
        <v>112</v>
      </c>
      <c r="V81">
        <f t="shared" si="10"/>
        <v>14.653798725408638</v>
      </c>
      <c r="X81">
        <v>13.855684127365585</v>
      </c>
    </row>
    <row r="82" spans="6:24" x14ac:dyDescent="0.3">
      <c r="F82" s="4" t="s">
        <v>58</v>
      </c>
      <c r="G82" s="4">
        <f>AL61</f>
        <v>2281.714927639202</v>
      </c>
      <c r="U82" s="41" t="s">
        <v>116</v>
      </c>
      <c r="V82">
        <f t="shared" si="10"/>
        <v>15.073788091167001</v>
      </c>
      <c r="X82">
        <v>13.280010633369649</v>
      </c>
    </row>
    <row r="83" spans="6:24" x14ac:dyDescent="0.3">
      <c r="F83" s="4" t="s">
        <v>59</v>
      </c>
      <c r="G83" s="4">
        <f>AM61</f>
        <v>103.66756094353052</v>
      </c>
      <c r="U83" s="41" t="s">
        <v>120</v>
      </c>
      <c r="V83">
        <f t="shared" si="10"/>
        <v>15.072374422356635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14.798633275728095</v>
      </c>
      <c r="X84">
        <v>13.696318465991869</v>
      </c>
    </row>
    <row r="85" spans="6:24" x14ac:dyDescent="0.3">
      <c r="U85" s="41" t="s">
        <v>128</v>
      </c>
      <c r="V85">
        <f t="shared" si="10"/>
        <v>14.379717559550302</v>
      </c>
      <c r="X85">
        <v>13.75056790087643</v>
      </c>
    </row>
    <row r="86" spans="6:24" x14ac:dyDescent="0.3">
      <c r="U86" s="41" t="s">
        <v>132</v>
      </c>
      <c r="V86">
        <f t="shared" si="10"/>
        <v>14.383635081048137</v>
      </c>
      <c r="X86">
        <v>14.224885286119157</v>
      </c>
    </row>
    <row r="87" spans="6:24" x14ac:dyDescent="0.3">
      <c r="U87" s="41" t="s">
        <v>136</v>
      </c>
      <c r="V87">
        <f t="shared" si="10"/>
        <v>14.378643909969732</v>
      </c>
      <c r="X87">
        <v>14.271991959987805</v>
      </c>
    </row>
    <row r="88" spans="6:24" x14ac:dyDescent="0.3">
      <c r="U88" s="41" t="s">
        <v>140</v>
      </c>
      <c r="V88">
        <f t="shared" si="10"/>
        <v>14.383807055431532</v>
      </c>
      <c r="X88">
        <v>11.68222407686552</v>
      </c>
    </row>
    <row r="89" spans="6:24" x14ac:dyDescent="0.3">
      <c r="U89" s="41" t="s">
        <v>143</v>
      </c>
      <c r="V89">
        <f t="shared" si="10"/>
        <v>14.593723726342061</v>
      </c>
      <c r="X89">
        <v>13.753993881759367</v>
      </c>
    </row>
    <row r="90" spans="6:24" x14ac:dyDescent="0.3">
      <c r="U90" s="41" t="s">
        <v>145</v>
      </c>
      <c r="V90">
        <f t="shared" si="10"/>
        <v>14.588732555263656</v>
      </c>
      <c r="X90">
        <v>13.801100555628015</v>
      </c>
    </row>
    <row r="91" spans="6:24" x14ac:dyDescent="0.3">
      <c r="U91" s="41" t="s">
        <v>148</v>
      </c>
      <c r="V91">
        <f t="shared" si="10"/>
        <v>15.008721921022019</v>
      </c>
      <c r="X91">
        <v>13.225427061632079</v>
      </c>
    </row>
    <row r="92" spans="6:24" x14ac:dyDescent="0.3">
      <c r="U92" s="41" t="s">
        <v>150</v>
      </c>
      <c r="V92">
        <f t="shared" si="10"/>
        <v>15.007308252211653</v>
      </c>
      <c r="X92">
        <v>15.239521451121469</v>
      </c>
    </row>
    <row r="93" spans="6:24" x14ac:dyDescent="0.3">
      <c r="U93" s="41" t="s">
        <v>152</v>
      </c>
      <c r="V93">
        <f t="shared" si="10"/>
        <v>14.59248203191509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14.593895700725454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2.5264510081160108</v>
      </c>
      <c r="K97" s="4" t="s">
        <v>61</v>
      </c>
      <c r="L97" s="76">
        <f>MIN(N36:N43)</f>
        <v>14.439500117866158</v>
      </c>
      <c r="M97" s="135" t="s">
        <v>11</v>
      </c>
      <c r="N97" s="4">
        <v>15</v>
      </c>
      <c r="O97" s="4">
        <v>99999</v>
      </c>
      <c r="P97" s="76">
        <f>L97</f>
        <v>14.439500117866158</v>
      </c>
      <c r="Q97" s="76">
        <f>L98</f>
        <v>14.649588763160082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2.5071813769652973</v>
      </c>
      <c r="K98" s="4" t="s">
        <v>66</v>
      </c>
      <c r="L98" s="76">
        <f>MIN(N44:N49)</f>
        <v>14.649588763160082</v>
      </c>
      <c r="M98" s="135" t="s">
        <v>12</v>
      </c>
      <c r="N98" s="4">
        <v>99999</v>
      </c>
      <c r="O98" s="4">
        <v>15</v>
      </c>
      <c r="P98" s="76">
        <f>L99</f>
        <v>14.378643909969732</v>
      </c>
      <c r="Q98" s="76">
        <f>L100</f>
        <v>14.588732555263656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2.5818912602471453</v>
      </c>
      <c r="K99" s="4" t="s">
        <v>71</v>
      </c>
      <c r="L99" s="76">
        <f>MIN(N50:N54)</f>
        <v>14.378643909969732</v>
      </c>
      <c r="M99" s="135" t="s">
        <v>13</v>
      </c>
      <c r="N99" s="76">
        <f>L101</f>
        <v>14.863699445873078</v>
      </c>
      <c r="O99" s="76">
        <f>L102</f>
        <v>14.383807055431532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3.9933674478137076</v>
      </c>
      <c r="K100" s="4" t="s">
        <v>76</v>
      </c>
      <c r="L100" s="76">
        <f>MIN(N55:N60)</f>
        <v>14.588732555263656</v>
      </c>
      <c r="M100" s="135" t="s">
        <v>14</v>
      </c>
      <c r="N100" s="76">
        <f>L104</f>
        <v>15.073788091167</v>
      </c>
      <c r="O100" s="76">
        <f>L105</f>
        <v>14.593895700725454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2.7081346576371739</v>
      </c>
      <c r="K101" s="4" t="s">
        <v>252</v>
      </c>
      <c r="L101" s="76">
        <f>J104+J103+J102+J107+J106</f>
        <v>14.863699445873078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4.2534684765499211</v>
      </c>
      <c r="K102" s="4" t="s">
        <v>253</v>
      </c>
      <c r="L102" s="76">
        <f>J104+J103+J102+J113</f>
        <v>14.383807055431532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2.7434871485235219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2.7944962736893544</v>
      </c>
      <c r="K104" s="4" t="s">
        <v>255</v>
      </c>
      <c r="L104" s="76">
        <f>J111+J103+J102+J107+J106</f>
        <v>15.073788091167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2.5000772381524401</v>
      </c>
      <c r="K105" s="4" t="s">
        <v>256</v>
      </c>
      <c r="L105" s="76">
        <f>J111+J103+J102+J113</f>
        <v>14.593895700725454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2.5722475471102797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2.6234778369928575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3.7515878505444125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2.506698722332632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3.0045849189832778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2.5891428168869779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4.5923551566687335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7.5000496370939151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2024-01-08T16:22:33Z</dcterms:modified>
</cp:coreProperties>
</file>