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5\"/>
    </mc:Choice>
  </mc:AlternateContent>
  <xr:revisionPtr revIDLastSave="0" documentId="13_ncr:1_{E99829EB-E685-4CA6-852A-79B8B23827B5}" xr6:coauthVersionLast="47" xr6:coauthVersionMax="47" xr10:uidLastSave="{00000000-0000-0000-0000-000000000000}"/>
  <bookViews>
    <workbookView xWindow="-1944" yWindow="600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6" l="1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8" i="7" l="1"/>
  <c r="Q97" i="7" s="1"/>
  <c r="L99" i="7"/>
  <c r="P98" i="7" s="1"/>
  <c r="L97" i="7"/>
  <c r="L100" i="7"/>
  <c r="Q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7" i="4"/>
  <c r="U89" i="4"/>
  <c r="T89" i="4"/>
  <c r="T88" i="4"/>
  <c r="T87" i="4" l="1"/>
  <c r="T91" i="4" s="1"/>
  <c r="T92" i="4" s="1"/>
  <c r="U86" i="4"/>
  <c r="U91" i="4" s="1"/>
  <c r="U92" i="4" s="1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6" i="4"/>
  <c r="Y86" i="4" s="1"/>
  <c r="S91" i="4" l="1"/>
  <c r="S92" i="4" s="1"/>
  <c r="J38" i="5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O41" i="5" l="1"/>
  <c r="O42" i="5" s="1"/>
  <c r="O50" i="5" s="1"/>
  <c r="T38" i="5"/>
  <c r="U38" i="5" s="1"/>
  <c r="T39" i="5"/>
  <c r="U39" i="5" s="1"/>
  <c r="T37" i="5"/>
  <c r="U37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37" i="5" l="1"/>
  <c r="AA159" i="5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122" i="5" s="1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BH58" i="5" l="1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F96" i="5" l="1"/>
  <c r="F97" i="5" s="1"/>
  <c r="H96" i="5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T92" i="5" l="1"/>
  <c r="U92" i="5" s="1"/>
  <c r="O103" i="5" s="1"/>
  <c r="P96" i="5"/>
  <c r="P97" i="5" s="1"/>
  <c r="T93" i="5"/>
  <c r="U93" i="5" s="1"/>
  <c r="O104" i="5" s="1"/>
  <c r="T91" i="5"/>
  <c r="U91" i="5" s="1"/>
  <c r="O102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H102" i="5"/>
  <c r="F102" i="5"/>
  <c r="G102" i="5"/>
  <c r="E102" i="5"/>
  <c r="R105" i="5"/>
  <c r="P105" i="5"/>
  <c r="O105" i="5"/>
  <c r="T105" i="5" s="1"/>
  <c r="U105" i="5" s="1"/>
  <c r="P103" i="5"/>
  <c r="R103" i="5"/>
  <c r="Q103" i="5"/>
  <c r="Q102" i="5" l="1"/>
  <c r="G107" i="5"/>
  <c r="G108" i="5" s="1"/>
  <c r="G115" i="5" s="1"/>
  <c r="G124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H27" i="7" s="1"/>
  <c r="F107" i="5"/>
  <c r="F108" i="5" s="1"/>
  <c r="F114" i="5" s="1"/>
  <c r="F123" i="5" s="1"/>
  <c r="G113" i="5"/>
  <c r="G116" i="5"/>
  <c r="G125" i="5" s="1"/>
  <c r="G114" i="5"/>
  <c r="G123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H26" i="7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G28" i="7" s="1"/>
  <c r="E114" i="5"/>
  <c r="E116" i="5"/>
  <c r="E115" i="5"/>
  <c r="E113" i="5"/>
  <c r="O116" i="5"/>
  <c r="O113" i="5"/>
  <c r="O114" i="5"/>
  <c r="Q159" i="5"/>
  <c r="G135" i="5"/>
  <c r="G157" i="5"/>
  <c r="G146" i="5"/>
  <c r="O115" i="5"/>
  <c r="G137" i="5"/>
  <c r="G159" i="5"/>
  <c r="G148" i="5"/>
  <c r="Q137" i="5"/>
  <c r="H28" i="7" s="1"/>
  <c r="G136" i="5"/>
  <c r="G158" i="5"/>
  <c r="G147" i="5"/>
  <c r="P157" i="5"/>
  <c r="P135" i="5"/>
  <c r="G26" i="7" s="1"/>
  <c r="P146" i="5"/>
  <c r="G122" i="5"/>
  <c r="G118" i="5"/>
  <c r="G119" i="5" s="1"/>
  <c r="F145" i="5"/>
  <c r="F157" i="5"/>
  <c r="F146" i="5"/>
  <c r="F135" i="5"/>
  <c r="H134" i="5"/>
  <c r="C38" i="7" l="1"/>
  <c r="I60" i="7" s="1"/>
  <c r="T50" i="7" s="1"/>
  <c r="H158" i="5"/>
  <c r="H145" i="5"/>
  <c r="Q146" i="5"/>
  <c r="Q145" i="5"/>
  <c r="Q134" i="5"/>
  <c r="H25" i="7" s="1"/>
  <c r="H159" i="5"/>
  <c r="R116" i="5"/>
  <c r="S125" i="5" s="1"/>
  <c r="R137" i="5" s="1"/>
  <c r="I28" i="7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G27" i="7" s="1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J113" i="5"/>
  <c r="K113" i="5" s="1"/>
  <c r="E122" i="5"/>
  <c r="E118" i="5"/>
  <c r="E119" i="5" s="1"/>
  <c r="J115" i="5"/>
  <c r="K115" i="5" s="1"/>
  <c r="E124" i="5"/>
  <c r="R157" i="5"/>
  <c r="R146" i="5"/>
  <c r="R135" i="5"/>
  <c r="I26" i="7" s="1"/>
  <c r="C39" i="7" s="1"/>
  <c r="I61" i="7" s="1"/>
  <c r="T55" i="7" s="1"/>
  <c r="J116" i="5"/>
  <c r="K116" i="5" s="1"/>
  <c r="E125" i="5"/>
  <c r="E123" i="5"/>
  <c r="J114" i="5"/>
  <c r="K114" i="5" s="1"/>
  <c r="G134" i="5"/>
  <c r="G156" i="5"/>
  <c r="G145" i="5"/>
  <c r="P145" i="5"/>
  <c r="P134" i="5"/>
  <c r="G25" i="7" s="1"/>
  <c r="P156" i="5"/>
  <c r="T114" i="5"/>
  <c r="U114" i="5" s="1"/>
  <c r="P123" i="5"/>
  <c r="R159" i="5" l="1"/>
  <c r="C36" i="7"/>
  <c r="I58" i="7" s="1"/>
  <c r="T36" i="7" s="1"/>
  <c r="R148" i="5"/>
  <c r="R136" i="5"/>
  <c r="I27" i="7" s="1"/>
  <c r="T113" i="5"/>
  <c r="U113" i="5" s="1"/>
  <c r="R118" i="5"/>
  <c r="R119" i="5" s="1"/>
  <c r="T115" i="5"/>
  <c r="U115" i="5" s="1"/>
  <c r="R158" i="5"/>
  <c r="O146" i="5"/>
  <c r="O157" i="5"/>
  <c r="O135" i="5"/>
  <c r="F26" i="7" s="1"/>
  <c r="E134" i="5"/>
  <c r="E145" i="5"/>
  <c r="E156" i="5"/>
  <c r="E137" i="5"/>
  <c r="E148" i="5"/>
  <c r="E159" i="5"/>
  <c r="E147" i="5"/>
  <c r="E158" i="5"/>
  <c r="E136" i="5"/>
  <c r="R134" i="5"/>
  <c r="I25" i="7" s="1"/>
  <c r="C37" i="7" s="1"/>
  <c r="I59" i="7" s="1"/>
  <c r="T44" i="7" s="1"/>
  <c r="R145" i="5"/>
  <c r="R156" i="5"/>
  <c r="O156" i="5"/>
  <c r="O134" i="5"/>
  <c r="F25" i="7" s="1"/>
  <c r="O145" i="5"/>
  <c r="O137" i="5"/>
  <c r="F28" i="7" s="1"/>
  <c r="O159" i="5"/>
  <c r="O148" i="5"/>
  <c r="E146" i="5"/>
  <c r="E157" i="5"/>
  <c r="E135" i="5"/>
  <c r="O158" i="5"/>
  <c r="O136" i="5"/>
  <c r="F27" i="7" s="1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<sst xmlns="http://schemas.openxmlformats.org/spreadsheetml/2006/main" count="2044" uniqueCount="259">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</sst>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5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13.872623206117314</v>
      </c>
      <c r="L28" s="147">
        <v>14.001478717885904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13.288657034755627</v>
      </c>
      <c r="L29" s="147">
        <v>13.109757642414527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14.39231564094634</v>
      </c>
      <c r="J30" s="4">
        <v>13.288657034755627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14.21341624860524</v>
      </c>
      <c r="J31" s="4">
        <v>13.109757642414527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13.819087743581926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4.7789337254468114E-11</v>
      </c>
      <c r="V44" s="215">
        <f t="shared" si="1"/>
        <v>3.7603280708706685E-11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1.414262555681333E-10</v>
      </c>
      <c r="V45" s="215">
        <f t="shared" si="1"/>
        <v>1.9709576495453066E-10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1.8162765579728807E-11</v>
      </c>
      <c r="T46" s="215">
        <f t="shared" si="1"/>
        <v>1.414262555681333E-10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2.5345275380552378E-11</v>
      </c>
      <c r="T47" s="215">
        <f t="shared" si="1"/>
        <v>1.9709576495453066E-10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4.7789337254468114E-11</v>
      </c>
      <c r="V53" s="216">
        <f t="shared" si="2"/>
        <v>3.7603280708706685E-11</v>
      </c>
      <c r="W53" s="165">
        <f>N40</f>
        <v>2050</v>
      </c>
      <c r="X53" s="165">
        <f>SUM(S53:V53)</f>
        <v>9.12405252430443E-11</v>
      </c>
      <c r="Y53" s="129">
        <f>W53/X53</f>
        <v>22468086352410.398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1.414262555681333E-10</v>
      </c>
      <c r="V54" s="216">
        <f t="shared" si="2"/>
        <v>1.9709576495453066E-10</v>
      </c>
      <c r="W54" s="165">
        <f>N41</f>
        <v>2050</v>
      </c>
      <c r="X54" s="165">
        <f>SUM(S54:V54)</f>
        <v>3.4436992780253346E-10</v>
      </c>
      <c r="Y54" s="129">
        <f>W54/X54</f>
        <v>5952900745664.1182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1.8162765579728807E-11</v>
      </c>
      <c r="T55" s="216">
        <f t="shared" si="2"/>
        <v>1.414262555681333E-10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1.6543692842773161E-10</v>
      </c>
      <c r="Y55" s="129">
        <f>W55/X55</f>
        <v>6371008033193.8857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2.5345275380552378E-11</v>
      </c>
      <c r="T56" s="216">
        <f t="shared" si="2"/>
        <v>1.9709576495453066E-10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2.2828894761495255E-10</v>
      </c>
      <c r="Y56" s="129">
        <f>W56/X56</f>
        <v>4853498216080.207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4.9355948240150693E-11</v>
      </c>
      <c r="T58" s="165">
        <f>SUM(T53:T56)</f>
        <v>3.4436992780253346E-10</v>
      </c>
      <c r="U58" s="165">
        <f>SUM(U53:U56)</f>
        <v>1.9506350010247093E-10</v>
      </c>
      <c r="V58" s="165">
        <f>SUM(V53:V56)</f>
        <v>2.4054695294310688E-10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41535013976944.328</v>
      </c>
      <c r="T59" s="120">
        <f>T57/T58</f>
        <v>5952900745664.1182</v>
      </c>
      <c r="U59" s="120">
        <f>U57/U58</f>
        <v>5403368643781.7012</v>
      </c>
      <c r="V59" s="120">
        <f>V57/V58</f>
        <v>4606169342174.3711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242.89291060525443</v>
      </c>
      <c r="T64" s="216">
        <f t="shared" si="3"/>
        <v>0</v>
      </c>
      <c r="U64" s="216">
        <f t="shared" si="3"/>
        <v>258.22340642790169</v>
      </c>
      <c r="V64" s="216">
        <f t="shared" si="3"/>
        <v>173.2070787656217</v>
      </c>
      <c r="W64" s="165">
        <f>W53</f>
        <v>2050</v>
      </c>
      <c r="X64" s="165">
        <f>SUM(S64:V64)</f>
        <v>674.32339579877782</v>
      </c>
      <c r="Y64" s="129">
        <f>W64/X64</f>
        <v>3.0400843464309109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34.812011606909806</v>
      </c>
      <c r="U65" s="216">
        <f t="shared" si="3"/>
        <v>764.17819474430871</v>
      </c>
      <c r="V65" s="216">
        <f t="shared" si="3"/>
        <v>907.85647000596498</v>
      </c>
      <c r="W65" s="165">
        <f>W54</f>
        <v>2050</v>
      </c>
      <c r="X65" s="165">
        <f>SUM(S65:V65)</f>
        <v>1706.8466763571835</v>
      </c>
      <c r="Y65" s="129">
        <f>W65/X65</f>
        <v>1.2010451954449637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754.39072221399931</v>
      </c>
      <c r="T66" s="216">
        <f t="shared" si="3"/>
        <v>841.89646222802492</v>
      </c>
      <c r="U66" s="216">
        <f t="shared" si="3"/>
        <v>31.59839882778963</v>
      </c>
      <c r="V66" s="216">
        <f t="shared" si="3"/>
        <v>0</v>
      </c>
      <c r="W66" s="165">
        <f>W55</f>
        <v>1054</v>
      </c>
      <c r="X66" s="165">
        <f>SUM(S66:V66)</f>
        <v>1627.8855832698139</v>
      </c>
      <c r="Y66" s="129">
        <f>W66/X66</f>
        <v>0.64746565166017866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1052.7163671807459</v>
      </c>
      <c r="T67" s="216">
        <f t="shared" si="3"/>
        <v>1173.2915261650653</v>
      </c>
      <c r="U67" s="216">
        <f t="shared" si="3"/>
        <v>0</v>
      </c>
      <c r="V67" s="216">
        <f t="shared" si="3"/>
        <v>26.93645122841324</v>
      </c>
      <c r="W67" s="165">
        <f>W56</f>
        <v>1108</v>
      </c>
      <c r="X67" s="165">
        <f>SUM(S67:V67)</f>
        <v>2252.9443445742245</v>
      </c>
      <c r="Y67" s="129">
        <f>W67/X67</f>
        <v>0.49180087500536851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2049.9999999999995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1.0000000000000002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738.41493539007661</v>
      </c>
      <c r="T75" s="216">
        <f t="shared" si="4"/>
        <v>0</v>
      </c>
      <c r="U75" s="216">
        <f t="shared" si="4"/>
        <v>785.02093576353093</v>
      </c>
      <c r="V75" s="216">
        <f t="shared" si="4"/>
        <v>526.56412884639235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41.810799284253335</v>
      </c>
      <c r="U76" s="216">
        <f t="shared" si="4"/>
        <v>917.81254926145778</v>
      </c>
      <c r="V76" s="216">
        <f t="shared" si="4"/>
        <v>1090.376651454289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488.44208056467988</v>
      </c>
      <c r="T77" s="216">
        <f t="shared" si="4"/>
        <v>545.09904154686717</v>
      </c>
      <c r="U77" s="216">
        <f t="shared" si="4"/>
        <v>20.458877888453038</v>
      </c>
      <c r="V77" s="216">
        <f t="shared" si="4"/>
        <v>0</v>
      </c>
      <c r="W77" s="165">
        <f>W66</f>
        <v>1054</v>
      </c>
      <c r="X77" s="165">
        <f>SUM(S77:V77)</f>
        <v>1054.0000000000002</v>
      </c>
      <c r="Y77" s="129">
        <f>W77/X77</f>
        <v>0.99999999999999978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517.72683051196361</v>
      </c>
      <c r="T78" s="216">
        <f t="shared" si="4"/>
        <v>577.02579920436335</v>
      </c>
      <c r="U78" s="216">
        <f t="shared" si="4"/>
        <v>0</v>
      </c>
      <c r="V78" s="216">
        <f t="shared" si="4"/>
        <v>13.247370283673066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1744.5838464667199</v>
      </c>
      <c r="T80" s="165">
        <f>SUM(T75:T78)</f>
        <v>1163.9356400354839</v>
      </c>
      <c r="U80" s="165">
        <f>SUM(U75:U78)</f>
        <v>1723.2923629134418</v>
      </c>
      <c r="V80" s="165">
        <f>SUM(V75:V78)</f>
        <v>1630.1881505843544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1.1750653338627632</v>
      </c>
      <c r="T81" s="120">
        <f>T79/T80</f>
        <v>1.7612657689023969</v>
      </c>
      <c r="U81" s="120">
        <f>U79/U80</f>
        <v>0.61161995647568523</v>
      </c>
      <c r="V81" s="120">
        <f>V79/V80</f>
        <v>0.67967614634103934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867.68579258339116</v>
      </c>
      <c r="T86" s="131">
        <f t="shared" si="5"/>
        <v>0</v>
      </c>
      <c r="U86" s="131">
        <f t="shared" si="5"/>
        <v>480.1344705641925</v>
      </c>
      <c r="V86" s="131">
        <f t="shared" si="5"/>
        <v>357.89307789574246</v>
      </c>
      <c r="W86" s="165">
        <f>W75</f>
        <v>2050</v>
      </c>
      <c r="X86" s="165">
        <f>SUM(S86:V86)</f>
        <v>1705.7133410433262</v>
      </c>
      <c r="Y86" s="129">
        <f>W86/X86</f>
        <v>1.2018432116771072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73.639929549804236</v>
      </c>
      <c r="U87" s="131">
        <f t="shared" si="5"/>
        <v>561.35247143213053</v>
      </c>
      <c r="V87" s="131">
        <f t="shared" si="5"/>
        <v>741.10300052069783</v>
      </c>
      <c r="W87" s="165">
        <f>W76</f>
        <v>2050</v>
      </c>
      <c r="X87" s="165">
        <f>SUM(S87:V87)</f>
        <v>1376.0954015026327</v>
      </c>
      <c r="Y87" s="129">
        <f>W87/X87</f>
        <v>1.4897222952431166</v>
      </c>
    </row>
    <row r="88" spans="17:25" ht="15.6" x14ac:dyDescent="0.3">
      <c r="Q88" s="128"/>
      <c r="R88" s="131">
        <v>3</v>
      </c>
      <c r="S88" s="131">
        <f t="shared" si="5"/>
        <v>573.95135647135828</v>
      </c>
      <c r="T88" s="131">
        <f t="shared" si="5"/>
        <v>960.06428253800266</v>
      </c>
      <c r="U88" s="131">
        <f t="shared" si="5"/>
        <v>12.513058003677006</v>
      </c>
      <c r="V88" s="131">
        <f t="shared" si="5"/>
        <v>0</v>
      </c>
      <c r="W88" s="165">
        <f>W77</f>
        <v>1054</v>
      </c>
      <c r="X88" s="165">
        <f>SUM(S88:V88)</f>
        <v>1546.528697013038</v>
      </c>
      <c r="Y88" s="129">
        <f>W88/X88</f>
        <v>0.68152631246720041</v>
      </c>
    </row>
    <row r="89" spans="17:25" ht="15.6" x14ac:dyDescent="0.3">
      <c r="Q89" s="128"/>
      <c r="R89" s="131">
        <v>4</v>
      </c>
      <c r="S89" s="131">
        <f t="shared" si="5"/>
        <v>608.36285094525078</v>
      </c>
      <c r="T89" s="131">
        <f t="shared" si="5"/>
        <v>1016.2957879121931</v>
      </c>
      <c r="U89" s="131">
        <f t="shared" si="5"/>
        <v>0</v>
      </c>
      <c r="V89" s="131">
        <f t="shared" si="5"/>
        <v>9.0039215835597108</v>
      </c>
      <c r="W89" s="165">
        <f>W78</f>
        <v>1108</v>
      </c>
      <c r="X89" s="165">
        <f>SUM(S89:V89)</f>
        <v>1633.6625604410035</v>
      </c>
      <c r="Y89" s="129">
        <f>W89/X89</f>
        <v>0.67823063760541702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1042.8222796850191</v>
      </c>
      <c r="T97" s="131">
        <f t="shared" si="6"/>
        <v>0</v>
      </c>
      <c r="U97" s="131">
        <f t="shared" si="6"/>
        <v>577.04635413975655</v>
      </c>
      <c r="V97" s="131">
        <f t="shared" si="6"/>
        <v>430.13136617522423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109.70304487047578</v>
      </c>
      <c r="U98" s="131">
        <f t="shared" si="6"/>
        <v>836.25929218226952</v>
      </c>
      <c r="V98" s="131">
        <f t="shared" si="6"/>
        <v>1104.0376629472546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391.16295151147244</v>
      </c>
      <c r="T99" s="131">
        <f t="shared" si="6"/>
        <v>654.30907020959341</v>
      </c>
      <c r="U99" s="131">
        <f t="shared" si="6"/>
        <v>8.527978278934178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412.6103242920467</v>
      </c>
      <c r="T100" s="131">
        <f t="shared" si="6"/>
        <v>689.28294023138642</v>
      </c>
      <c r="U100" s="131">
        <f t="shared" si="6"/>
        <v>0</v>
      </c>
      <c r="V100" s="131">
        <f t="shared" si="6"/>
        <v>6.1067354765668789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1846.5955554885381</v>
      </c>
      <c r="T102" s="165">
        <f>SUM(T97:T100)</f>
        <v>1453.2950553114556</v>
      </c>
      <c r="U102" s="165">
        <f>SUM(U97:U100)</f>
        <v>1421.8336246009601</v>
      </c>
      <c r="V102" s="165">
        <f>SUM(V97:V100)</f>
        <v>1540.2757645990457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1.1101510527884104</v>
      </c>
      <c r="T103" s="120">
        <f>T101/T102</f>
        <v>1.4105876108968558</v>
      </c>
      <c r="U103" s="120">
        <f>U101/U102</f>
        <v>0.74129629639037886</v>
      </c>
      <c r="V103" s="120">
        <f>V101/V102</f>
        <v>0.71935170666560944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1157.6902516635341</v>
      </c>
      <c r="T108" s="131">
        <f t="shared" ref="T108:V108" si="7">T97*T$103</f>
        <v>0</v>
      </c>
      <c r="U108" s="131">
        <f t="shared" si="7"/>
        <v>427.7623251693725</v>
      </c>
      <c r="V108" s="131">
        <f t="shared" si="7"/>
        <v>309.41573234855775</v>
      </c>
      <c r="W108" s="165">
        <f>W97</f>
        <v>2050</v>
      </c>
      <c r="X108" s="165">
        <f>SUM(S108:V108)</f>
        <v>1894.8683091814646</v>
      </c>
      <c r="Y108" s="129">
        <f>W108/X108</f>
        <v>1.0818693785034319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154.74575597195499</v>
      </c>
      <c r="U109" s="131">
        <f t="shared" si="8"/>
        <v>619.91591611675608</v>
      </c>
      <c r="V109" s="131">
        <f t="shared" si="8"/>
        <v>794.1913770642185</v>
      </c>
      <c r="W109" s="165">
        <f>W98</f>
        <v>2050</v>
      </c>
      <c r="X109" s="165">
        <f>SUM(S109:V109)</f>
        <v>1568.8530491529295</v>
      </c>
      <c r="Y109" s="129">
        <f>W109/X109</f>
        <v>1.3066870737873479</v>
      </c>
    </row>
    <row r="110" spans="17:25" ht="15.6" x14ac:dyDescent="0.3">
      <c r="Q110" s="70"/>
      <c r="R110" s="131">
        <v>3</v>
      </c>
      <c r="S110" s="131">
        <f t="shared" ref="S110:V110" si="9">S99*S$103</f>
        <v>434.24996243228304</v>
      </c>
      <c r="T110" s="131">
        <f t="shared" si="9"/>
        <v>922.96026813509343</v>
      </c>
      <c r="U110" s="131">
        <f t="shared" si="9"/>
        <v>6.3217587138715032</v>
      </c>
      <c r="V110" s="131">
        <f t="shared" si="9"/>
        <v>0</v>
      </c>
      <c r="W110" s="165">
        <f>W99</f>
        <v>1054</v>
      </c>
      <c r="X110" s="165">
        <f>SUM(S110:V110)</f>
        <v>1363.5319892812481</v>
      </c>
      <c r="Y110" s="129">
        <f>W110/X110</f>
        <v>0.77299249910197543</v>
      </c>
    </row>
    <row r="111" spans="17:25" ht="15.6" x14ac:dyDescent="0.3">
      <c r="Q111" s="70"/>
      <c r="R111" s="131">
        <v>4</v>
      </c>
      <c r="S111" s="131">
        <f t="shared" ref="S111:V111" si="10">S100*S$103</f>
        <v>458.05978590418306</v>
      </c>
      <c r="T111" s="131">
        <f t="shared" si="10"/>
        <v>972.29397589295161</v>
      </c>
      <c r="U111" s="131">
        <f t="shared" si="10"/>
        <v>0</v>
      </c>
      <c r="V111" s="131">
        <f t="shared" si="10"/>
        <v>4.3928905872238078</v>
      </c>
      <c r="W111" s="165">
        <f>W100</f>
        <v>1108</v>
      </c>
      <c r="X111" s="165">
        <f>SUM(S111:V111)</f>
        <v>1434.7466523843584</v>
      </c>
      <c r="Y111" s="129">
        <f>W111/X111</f>
        <v>0.77226177747733449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2050.0000000000005</v>
      </c>
      <c r="T113" s="165">
        <f>SUM(T108:T111)</f>
        <v>2050</v>
      </c>
      <c r="U113" s="165">
        <f>SUM(U108:U111)</f>
        <v>1054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0.99999999999999978</v>
      </c>
      <c r="T114" s="120">
        <f>T112/T113</f>
        <v>1</v>
      </c>
      <c r="U114" s="120">
        <f>U112/U113</f>
        <v>1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13.819087743581926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11" zoomScale="55" zoomScaleNormal="55" workbookViewId="0">
      <selection activeCell="O134" sqref="O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4.7789337254468114E-11</v>
      </c>
      <c r="H7" s="132">
        <f>'Trip Length Frequency'!V44</f>
        <v>3.7603280708706685E-11</v>
      </c>
      <c r="I7" s="120">
        <f>SUMPRODUCT(E18:H18,E7:H7)</f>
        <v>1.0402260641518889E-7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4.7789337254468114E-11</v>
      </c>
      <c r="R7" s="132">
        <f t="shared" si="0"/>
        <v>3.7603280708706685E-11</v>
      </c>
      <c r="S7" s="120">
        <f>SUMPRODUCT(O18:R18,O7:R7)</f>
        <v>1.6540815816250381E-7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4.7789337254468114E-11</v>
      </c>
      <c r="AB7" s="132">
        <f t="shared" si="1"/>
        <v>3.7603280708706685E-11</v>
      </c>
      <c r="AC7" s="120">
        <f>SUMPRODUCT(Y18:AB18,Y7:AB7)</f>
        <v>1.6540815816250381E-7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4.7789337254468114E-11</v>
      </c>
      <c r="AL7" s="132">
        <f t="shared" si="2"/>
        <v>3.7603280708706685E-11</v>
      </c>
      <c r="AM7" s="120">
        <f>SUMPRODUCT(AI18:AL18,AI7:AL7)</f>
        <v>1.8740691863188285E-7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4.7789337254468114E-11</v>
      </c>
      <c r="AV7" s="132">
        <f t="shared" si="3"/>
        <v>3.7603280708706685E-11</v>
      </c>
      <c r="AW7" s="120">
        <f>SUMPRODUCT(AS18:AV18,AS7:AV7)</f>
        <v>1.9966493103149313E-7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4.7789337254468114E-11</v>
      </c>
      <c r="BF7" s="132">
        <f t="shared" si="4"/>
        <v>3.7603280708706685E-11</v>
      </c>
      <c r="BG7" s="120">
        <f>SUMPRODUCT(BC18:BF18,BC7:BF7)</f>
        <v>2.128473131189942E-7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4.7789337254468114E-11</v>
      </c>
      <c r="BP7" s="132">
        <f t="shared" si="5"/>
        <v>3.7603280708706685E-11</v>
      </c>
      <c r="BQ7" s="120">
        <f>SUMPRODUCT(BM18:BP18,BM7:BP7)</f>
        <v>2.4076421246148867E-7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1.414262555681333E-10</v>
      </c>
      <c r="H8" s="132">
        <f>'Trip Length Frequency'!V45</f>
        <v>1.9709576495453066E-10</v>
      </c>
      <c r="I8" s="120">
        <f>SUMPRODUCT(E18:H18,E8:H8)</f>
        <v>3.7943359086216498E-7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1.414262555681333E-10</v>
      </c>
      <c r="R8" s="132">
        <f t="shared" si="0"/>
        <v>1.9709576495453066E-10</v>
      </c>
      <c r="S8" s="120">
        <f>SUMPRODUCT(O18:R18,O8:R8)</f>
        <v>6.268167104876874E-7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1.414262555681333E-10</v>
      </c>
      <c r="AB8" s="132">
        <f t="shared" si="1"/>
        <v>1.9709576495453066E-10</v>
      </c>
      <c r="AC8" s="120">
        <f>SUMPRODUCT(Y18:AB18,Y8:AB8)</f>
        <v>6.268167104876874E-7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1.414262555681333E-10</v>
      </c>
      <c r="AL8" s="132">
        <f t="shared" si="2"/>
        <v>1.9709576495453066E-10</v>
      </c>
      <c r="AM8" s="120">
        <f>SUMPRODUCT(AI18:AL18,AI8:AL8)</f>
        <v>7.1032898704973503E-7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1.414262555681333E-10</v>
      </c>
      <c r="AV8" s="132">
        <f t="shared" si="3"/>
        <v>1.9709576495453066E-10</v>
      </c>
      <c r="AW8" s="120">
        <f>SUMPRODUCT(AS18:AV18,AS8:AV8)</f>
        <v>7.5686588252924897E-7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1.414262555681333E-10</v>
      </c>
      <c r="BF8" s="132">
        <f t="shared" si="4"/>
        <v>1.9709576495453066E-10</v>
      </c>
      <c r="BG8" s="120">
        <f>SUMPRODUCT(BC18:BF18,BC8:BF8)</f>
        <v>8.069139838431409E-7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1.414262555681333E-10</v>
      </c>
      <c r="BP8" s="132">
        <f t="shared" si="5"/>
        <v>1.9709576495453066E-10</v>
      </c>
      <c r="BQ8" s="120">
        <f>SUMPRODUCT(BM18:BP18,BM8:BP8)</f>
        <v>9.1283366993085948E-7</v>
      </c>
      <c r="BS8" s="129"/>
    </row>
    <row r="9" spans="2:71" x14ac:dyDescent="0.3">
      <c r="C9" s="128"/>
      <c r="D9" s="4" t="s">
        <v>13</v>
      </c>
      <c r="E9" s="132">
        <f>'Trip Length Frequency'!S46</f>
        <v>1.8162765579728807E-11</v>
      </c>
      <c r="F9" s="132">
        <f>'Trip Length Frequency'!T46</f>
        <v>1.414262555681333E-10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3.333211876260998E-7</v>
      </c>
      <c r="K9" s="129"/>
      <c r="M9" s="128"/>
      <c r="N9" s="4" t="s">
        <v>13</v>
      </c>
      <c r="O9" s="132">
        <f t="shared" si="0"/>
        <v>1.8162765579728807E-11</v>
      </c>
      <c r="P9" s="132">
        <f t="shared" si="0"/>
        <v>1.414262555681333E-10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2.6988475376646631E-7</v>
      </c>
      <c r="U9" s="129"/>
      <c r="W9" s="128"/>
      <c r="X9" s="4" t="s">
        <v>13</v>
      </c>
      <c r="Y9" s="132">
        <f t="shared" si="1"/>
        <v>1.8162765579728807E-11</v>
      </c>
      <c r="Z9" s="132">
        <f t="shared" si="1"/>
        <v>1.414262555681333E-10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2.6988475376646631E-7</v>
      </c>
      <c r="AE9" s="129"/>
      <c r="AG9" s="128"/>
      <c r="AH9" s="4" t="s">
        <v>13</v>
      </c>
      <c r="AI9" s="132">
        <f t="shared" si="2"/>
        <v>1.8162765579728807E-11</v>
      </c>
      <c r="AJ9" s="132">
        <f t="shared" si="2"/>
        <v>1.414262555681333E-10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3.0613196390773766E-7</v>
      </c>
      <c r="AO9" s="129"/>
      <c r="AQ9" s="128"/>
      <c r="AR9" s="4" t="s">
        <v>13</v>
      </c>
      <c r="AS9" s="132">
        <f t="shared" si="3"/>
        <v>1.8162765579728807E-11</v>
      </c>
      <c r="AT9" s="132">
        <f t="shared" si="3"/>
        <v>1.414262555681333E-10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3.2636951942963886E-7</v>
      </c>
      <c r="AY9" s="129"/>
      <c r="BA9" s="128"/>
      <c r="BB9" s="4" t="s">
        <v>13</v>
      </c>
      <c r="BC9" s="132">
        <f t="shared" si="4"/>
        <v>1.8162765579728807E-11</v>
      </c>
      <c r="BD9" s="132">
        <f t="shared" si="4"/>
        <v>1.414262555681333E-10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3.4816239874278498E-7</v>
      </c>
      <c r="BI9" s="129"/>
      <c r="BK9" s="128"/>
      <c r="BL9" s="4" t="s">
        <v>13</v>
      </c>
      <c r="BM9" s="132">
        <f t="shared" si="5"/>
        <v>1.8162765579728807E-11</v>
      </c>
      <c r="BN9" s="132">
        <f t="shared" si="5"/>
        <v>1.414262555681333E-10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3.9412285175374074E-7</v>
      </c>
      <c r="BS9" s="129"/>
    </row>
    <row r="10" spans="2:71" x14ac:dyDescent="0.3">
      <c r="C10" s="128"/>
      <c r="D10" s="4" t="s">
        <v>14</v>
      </c>
      <c r="E10" s="132">
        <f>'Trip Length Frequency'!S47</f>
        <v>2.5345275380552378E-11</v>
      </c>
      <c r="F10" s="132">
        <f>'Trip Length Frequency'!T47</f>
        <v>1.9709576495453066E-10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4.6248361395301564E-7</v>
      </c>
      <c r="K10" s="129"/>
      <c r="M10" s="128"/>
      <c r="N10" s="4" t="s">
        <v>14</v>
      </c>
      <c r="O10" s="132">
        <f t="shared" si="0"/>
        <v>2.5345275380552378E-11</v>
      </c>
      <c r="P10" s="132">
        <f t="shared" si="0"/>
        <v>1.9709576495453066E-10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3.7079612705241413E-7</v>
      </c>
      <c r="U10" s="129"/>
      <c r="W10" s="128"/>
      <c r="X10" s="4" t="s">
        <v>14</v>
      </c>
      <c r="Y10" s="132">
        <f t="shared" si="1"/>
        <v>2.5345275380552378E-11</v>
      </c>
      <c r="Z10" s="132">
        <f t="shared" si="1"/>
        <v>1.9709576495453066E-10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3.7079612705241413E-7</v>
      </c>
      <c r="AE10" s="129"/>
      <c r="AG10" s="128"/>
      <c r="AH10" s="4" t="s">
        <v>14</v>
      </c>
      <c r="AI10" s="132">
        <f t="shared" si="2"/>
        <v>2.5345275380552378E-11</v>
      </c>
      <c r="AJ10" s="132">
        <f t="shared" si="2"/>
        <v>1.9709576495453066E-10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4.206171352034778E-7</v>
      </c>
      <c r="AO10" s="129"/>
      <c r="AQ10" s="128"/>
      <c r="AR10" s="4" t="s">
        <v>14</v>
      </c>
      <c r="AS10" s="132">
        <f t="shared" si="3"/>
        <v>2.5345275380552378E-11</v>
      </c>
      <c r="AT10" s="132">
        <f t="shared" si="3"/>
        <v>1.9709576495453066E-10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4.4843511958016536E-7</v>
      </c>
      <c r="AY10" s="129"/>
      <c r="BA10" s="128"/>
      <c r="BB10" s="4" t="s">
        <v>14</v>
      </c>
      <c r="BC10" s="132">
        <f t="shared" si="4"/>
        <v>2.5345275380552378E-11</v>
      </c>
      <c r="BD10" s="132">
        <f t="shared" si="4"/>
        <v>1.9709576495453066E-10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4.7839237353380156E-7</v>
      </c>
      <c r="BI10" s="129"/>
      <c r="BK10" s="128"/>
      <c r="BL10" s="4" t="s">
        <v>14</v>
      </c>
      <c r="BM10" s="132">
        <f t="shared" si="5"/>
        <v>2.5345275380552378E-11</v>
      </c>
      <c r="BN10" s="132">
        <f t="shared" si="5"/>
        <v>1.9709576495453066E-10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5.4156042785986608E-7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236.25470645833727</v>
      </c>
      <c r="F14" s="139">
        <f t="shared" si="6"/>
        <v>0</v>
      </c>
      <c r="G14" s="139">
        <f t="shared" si="6"/>
        <v>992.65366023987599</v>
      </c>
      <c r="H14" s="139">
        <f t="shared" si="6"/>
        <v>821.09163330178671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102.67013532160271</v>
      </c>
      <c r="P14" s="139">
        <f t="shared" si="7"/>
        <v>0</v>
      </c>
      <c r="Q14" s="139">
        <f t="shared" si="7"/>
        <v>1211.6532312163217</v>
      </c>
      <c r="R14" s="139">
        <f t="shared" si="7"/>
        <v>872.4231846133556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109.5810659246296</v>
      </c>
      <c r="Z14" s="139">
        <f t="shared" ref="Z14:AB14" si="8">$AC14*(Z$18*Z7*1)/$AC7</f>
        <v>0</v>
      </c>
      <c r="AA14" s="139">
        <f t="shared" si="8"/>
        <v>1293.2120152740204</v>
      </c>
      <c r="AB14" s="139">
        <f t="shared" si="8"/>
        <v>931.14772088136237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116.90857278674341</v>
      </c>
      <c r="AJ14" s="139">
        <f t="shared" ref="AJ14:AL14" si="9">$AM14*(AJ$18*AJ7*1)/$AM7</f>
        <v>0</v>
      </c>
      <c r="AK14" s="139">
        <f t="shared" si="9"/>
        <v>1380.4921677247216</v>
      </c>
      <c r="AL14" s="139">
        <f t="shared" si="9"/>
        <v>994.98329945080184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124.87496842631295</v>
      </c>
      <c r="AT14" s="139">
        <f t="shared" ref="AT14:AV14" si="10">$AW14*(AT$18*AT7*1)/$AW7</f>
        <v>0</v>
      </c>
      <c r="AU14" s="139">
        <f t="shared" si="10"/>
        <v>1474.6515145096225</v>
      </c>
      <c r="AV14" s="139">
        <f t="shared" si="10"/>
        <v>1063.4126818599705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133.46578867563591</v>
      </c>
      <c r="BD14" s="139">
        <f t="shared" ref="BD14:BF14" si="11">$BG14*(BD$18*BD7*1)/$BG7</f>
        <v>0</v>
      </c>
      <c r="BE14" s="139">
        <f t="shared" si="11"/>
        <v>1575.9689059272594</v>
      </c>
      <c r="BF14" s="139">
        <f t="shared" si="11"/>
        <v>1137.1007404732595</v>
      </c>
      <c r="BG14" s="120">
        <v>2846.535435076155</v>
      </c>
      <c r="BH14" s="165">
        <f>SUM(BC14:BF14)</f>
        <v>2846.5354350761545</v>
      </c>
      <c r="BI14" s="129">
        <f>BG14/BH14</f>
        <v>1.0000000000000002</v>
      </c>
      <c r="BK14" s="128"/>
      <c r="BL14" s="4" t="s">
        <v>11</v>
      </c>
      <c r="BM14" s="139">
        <f>$BQ14*(BM$18*BM7*1)/$BQ7</f>
        <v>142.73021284003542</v>
      </c>
      <c r="BN14" s="139">
        <f t="shared" ref="BN14:BP14" si="12">$BQ14*(BN$18*BN7*1)/$BQ7</f>
        <v>0</v>
      </c>
      <c r="BO14" s="139">
        <f t="shared" si="12"/>
        <v>1684.9907969909095</v>
      </c>
      <c r="BP14" s="139">
        <f t="shared" si="12"/>
        <v>1216.4525695883685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64.769780366069767</v>
      </c>
      <c r="G15" s="139">
        <f t="shared" si="6"/>
        <v>805.35755864870725</v>
      </c>
      <c r="H15" s="139">
        <f t="shared" si="6"/>
        <v>1179.8726609852229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33.834694969780386</v>
      </c>
      <c r="Q15" s="139">
        <f t="shared" si="7"/>
        <v>946.22352212870419</v>
      </c>
      <c r="R15" s="139">
        <f t="shared" si="7"/>
        <v>1206.6883340527957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36.112175448191095</v>
      </c>
      <c r="AA15" s="139">
        <f t="shared" si="13"/>
        <v>1009.9157056044497</v>
      </c>
      <c r="AB15" s="139">
        <f t="shared" si="13"/>
        <v>1287.9129210273718</v>
      </c>
      <c r="AC15" s="120">
        <v>2333.9408020800124</v>
      </c>
      <c r="AD15" s="165">
        <f>SUM(Y15:AB15)</f>
        <v>2333.9408020800129</v>
      </c>
      <c r="AE15" s="129">
        <f>AC15/AD15</f>
        <v>0.99999999999999978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38.611427698661679</v>
      </c>
      <c r="AK15" s="139">
        <f t="shared" si="14"/>
        <v>1077.851832991563</v>
      </c>
      <c r="AL15" s="139">
        <f t="shared" si="14"/>
        <v>1375.9207792720422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41.2821970693455</v>
      </c>
      <c r="AU15" s="139">
        <f t="shared" si="15"/>
        <v>1151.2543922587836</v>
      </c>
      <c r="AV15" s="139">
        <f t="shared" si="15"/>
        <v>1470.4025754677768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44.160997850832224</v>
      </c>
      <c r="BE15" s="139">
        <f t="shared" si="16"/>
        <v>1230.2336735669551</v>
      </c>
      <c r="BF15" s="139">
        <f t="shared" si="16"/>
        <v>1572.1407636583679</v>
      </c>
      <c r="BG15" s="120">
        <v>2846.535435076155</v>
      </c>
      <c r="BH15" s="165">
        <f>SUM(BC15:BF15)</f>
        <v>2846.5354350761554</v>
      </c>
      <c r="BI15" s="129">
        <f>BG15/BH15</f>
        <v>0.99999999999999989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47.26411377436542</v>
      </c>
      <c r="BO15" s="139">
        <f t="shared" si="17"/>
        <v>1315.2152959137322</v>
      </c>
      <c r="BP15" s="139">
        <f t="shared" si="17"/>
        <v>1681.6941697312161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117.73715276732418</v>
      </c>
      <c r="F16" s="139">
        <f t="shared" si="6"/>
        <v>916.77253577065449</v>
      </c>
      <c r="G16" s="139">
        <f t="shared" si="6"/>
        <v>19.490311462021264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99.470538809676043</v>
      </c>
      <c r="P16" s="139">
        <f t="shared" si="7"/>
        <v>967.26240247860414</v>
      </c>
      <c r="Q16" s="139">
        <f t="shared" si="7"/>
        <v>46.25052338063167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105.13509163500217</v>
      </c>
      <c r="Z16" s="139">
        <f t="shared" si="18"/>
        <v>1022.3451339120335</v>
      </c>
      <c r="AA16" s="139">
        <f t="shared" si="18"/>
        <v>48.88435381951016</v>
      </c>
      <c r="AB16" s="139">
        <f t="shared" si="18"/>
        <v>0</v>
      </c>
      <c r="AC16" s="120">
        <v>1176.364579366546</v>
      </c>
      <c r="AD16" s="165">
        <f>SUM(Y16:AB16)</f>
        <v>1176.3645793665457</v>
      </c>
      <c r="AE16" s="129">
        <f>AC16/AD16</f>
        <v>1.0000000000000002</v>
      </c>
      <c r="AG16" s="128"/>
      <c r="AH16" s="4" t="s">
        <v>13</v>
      </c>
      <c r="AI16" s="139">
        <f t="shared" ref="AI16:AL16" si="19">$AM16*(AI$18*AI9*1)/$AM9</f>
        <v>110.98799821920051</v>
      </c>
      <c r="AJ16" s="139">
        <f t="shared" si="19"/>
        <v>1081.8511306307378</v>
      </c>
      <c r="AK16" s="139">
        <f t="shared" si="19"/>
        <v>51.635879386048437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117.40728403232364</v>
      </c>
      <c r="AT16" s="139">
        <f t="shared" si="20"/>
        <v>1145.63864435558</v>
      </c>
      <c r="AU16" s="139">
        <f t="shared" si="20"/>
        <v>54.625700886088012</v>
      </c>
      <c r="AV16" s="139">
        <f t="shared" si="20"/>
        <v>0</v>
      </c>
      <c r="AW16" s="120">
        <v>1317.6716292739918</v>
      </c>
      <c r="AX16" s="165">
        <f>SUM(AS16:AV16)</f>
        <v>1317.6716292739916</v>
      </c>
      <c r="AY16" s="129">
        <f>AW16/AX16</f>
        <v>1.0000000000000002</v>
      </c>
      <c r="BA16" s="128"/>
      <c r="BB16" s="4" t="s">
        <v>13</v>
      </c>
      <c r="BC16" s="139">
        <f t="shared" ref="BC16:BF16" si="21">$BG16*(BC$18*BC9*1)/$BG9</f>
        <v>124.31166096032523</v>
      </c>
      <c r="BD16" s="139">
        <f t="shared" si="21"/>
        <v>1214.1935601235414</v>
      </c>
      <c r="BE16" s="139">
        <f t="shared" si="21"/>
        <v>57.833240528042893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131.73790371191555</v>
      </c>
      <c r="BN16" s="139">
        <f t="shared" si="22"/>
        <v>1287.876257513439</v>
      </c>
      <c r="BO16" s="139">
        <f t="shared" si="22"/>
        <v>61.27457943033496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124.47848261546237</v>
      </c>
      <c r="F17" s="139">
        <f t="shared" si="6"/>
        <v>967.99823174535595</v>
      </c>
      <c r="G17" s="139">
        <f t="shared" si="6"/>
        <v>0</v>
      </c>
      <c r="H17" s="139">
        <f t="shared" si="6"/>
        <v>15.523285639181736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106.45429570653145</v>
      </c>
      <c r="P17" s="139">
        <f t="shared" si="7"/>
        <v>1033.8207402779451</v>
      </c>
      <c r="Q17" s="139">
        <f t="shared" si="7"/>
        <v>0</v>
      </c>
      <c r="R17" s="139">
        <f t="shared" si="7"/>
        <v>32.458202121254097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112.7772554517712</v>
      </c>
      <c r="Z17" s="139">
        <f t="shared" si="23"/>
        <v>1095.2255608273365</v>
      </c>
      <c r="AA17" s="139">
        <f t="shared" si="23"/>
        <v>0</v>
      </c>
      <c r="AB17" s="139">
        <f t="shared" si="23"/>
        <v>34.386089615633082</v>
      </c>
      <c r="AC17" s="120">
        <v>1242.3889058947407</v>
      </c>
      <c r="AD17" s="165">
        <f>SUM(Y17:AB17)</f>
        <v>1242.3889058947409</v>
      </c>
      <c r="AE17" s="129">
        <f>AC17/AD17</f>
        <v>0.99999999999999978</v>
      </c>
      <c r="AG17" s="128"/>
      <c r="AH17" s="4" t="s">
        <v>14</v>
      </c>
      <c r="AI17" s="139">
        <f t="shared" ref="AI17:AL17" si="24">$AM17*(AI$18*AI10*1)/$AM10</f>
        <v>119.32338576523351</v>
      </c>
      <c r="AJ17" s="139">
        <f t="shared" si="24"/>
        <v>1161.5803739163694</v>
      </c>
      <c r="AK17" s="139">
        <f t="shared" si="24"/>
        <v>0</v>
      </c>
      <c r="AL17" s="139">
        <f t="shared" si="24"/>
        <v>36.439566830781843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126.50874760037829</v>
      </c>
      <c r="AT17" s="139">
        <f t="shared" si="25"/>
        <v>1232.8362118769753</v>
      </c>
      <c r="AU17" s="139">
        <f t="shared" si="25"/>
        <v>0</v>
      </c>
      <c r="AV17" s="139">
        <f t="shared" si="25"/>
        <v>38.65673814646572</v>
      </c>
      <c r="AW17" s="120">
        <v>1398.0016976238194</v>
      </c>
      <c r="AX17" s="165">
        <f>SUM(AS17:AV17)</f>
        <v>1398.0016976238192</v>
      </c>
      <c r="AY17" s="129">
        <f>AW17/AX17</f>
        <v>1.0000000000000002</v>
      </c>
      <c r="BA17" s="128"/>
      <c r="BB17" s="4" t="s">
        <v>14</v>
      </c>
      <c r="BC17" s="139">
        <f t="shared" ref="BC17:BF17" si="26">$BG17*(BC$18*BC10*1)/$BG10</f>
        <v>134.24616052859488</v>
      </c>
      <c r="BD17" s="139">
        <f t="shared" si="26"/>
        <v>1309.513989965812</v>
      </c>
      <c r="BE17" s="139">
        <f t="shared" si="26"/>
        <v>0</v>
      </c>
      <c r="BF17" s="139">
        <f t="shared" si="26"/>
        <v>41.040161784775648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142.57801033675665</v>
      </c>
      <c r="BN17" s="139">
        <f t="shared" si="27"/>
        <v>1392.0285779664409</v>
      </c>
      <c r="BO17" s="139">
        <f t="shared" si="27"/>
        <v>0</v>
      </c>
      <c r="BP17" s="139">
        <f t="shared" si="27"/>
        <v>43.602362568474518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478.4703418411238</v>
      </c>
      <c r="F19" s="165">
        <f>SUM(F14:F17)</f>
        <v>1949.5405478820803</v>
      </c>
      <c r="G19" s="165">
        <f>SUM(G14:G17)</f>
        <v>1817.5015303506045</v>
      </c>
      <c r="H19" s="165">
        <f>SUM(H14:H17)</f>
        <v>2016.4875799261913</v>
      </c>
      <c r="K19" s="129"/>
      <c r="M19" s="128"/>
      <c r="N19" s="120" t="s">
        <v>195</v>
      </c>
      <c r="O19" s="165">
        <f>SUM(O14:O17)</f>
        <v>308.5949698378102</v>
      </c>
      <c r="P19" s="165">
        <f>SUM(P14:P17)</f>
        <v>2034.9178377263297</v>
      </c>
      <c r="Q19" s="165">
        <f>SUM(Q14:Q17)</f>
        <v>2204.1272767256578</v>
      </c>
      <c r="R19" s="165">
        <f>SUM(R14:R17)</f>
        <v>2111.5697207874055</v>
      </c>
      <c r="U19" s="129"/>
      <c r="W19" s="128"/>
      <c r="X19" s="120" t="s">
        <v>195</v>
      </c>
      <c r="Y19" s="165">
        <f>SUM(Y14:Y17)</f>
        <v>327.49341301140294</v>
      </c>
      <c r="Z19" s="165">
        <f>SUM(Z14:Z17)</f>
        <v>2153.6828701875611</v>
      </c>
      <c r="AA19" s="165">
        <f>SUM(AA14:AA17)</f>
        <v>2352.0120746979801</v>
      </c>
      <c r="AB19" s="165">
        <f>SUM(AB14:AB17)</f>
        <v>2253.4467315243674</v>
      </c>
      <c r="AE19" s="129"/>
      <c r="AG19" s="128"/>
      <c r="AH19" s="120" t="s">
        <v>195</v>
      </c>
      <c r="AI19" s="165">
        <f>SUM(AI14:AI17)</f>
        <v>347.21995677117741</v>
      </c>
      <c r="AJ19" s="165">
        <f>SUM(AJ14:AJ17)</f>
        <v>2282.0429322457685</v>
      </c>
      <c r="AK19" s="165">
        <f>SUM(AK14:AK17)</f>
        <v>2509.979880102333</v>
      </c>
      <c r="AL19" s="165">
        <f>SUM(AL14:AL17)</f>
        <v>2407.3436455536262</v>
      </c>
      <c r="AO19" s="129"/>
      <c r="AQ19" s="128"/>
      <c r="AR19" s="120" t="s">
        <v>195</v>
      </c>
      <c r="AS19" s="165">
        <f>SUM(AS14:AS17)</f>
        <v>368.79100005901489</v>
      </c>
      <c r="AT19" s="165">
        <f>SUM(AT14:AT17)</f>
        <v>2419.7570533019007</v>
      </c>
      <c r="AU19" s="165">
        <f>SUM(AU14:AU17)</f>
        <v>2680.5316076544941</v>
      </c>
      <c r="AV19" s="165">
        <f>SUM(AV14:AV17)</f>
        <v>2572.4719954742131</v>
      </c>
      <c r="AY19" s="129"/>
      <c r="BA19" s="128"/>
      <c r="BB19" s="120" t="s">
        <v>195</v>
      </c>
      <c r="BC19" s="165">
        <f>SUM(BC14:BC17)</f>
        <v>392.02361016455603</v>
      </c>
      <c r="BD19" s="165">
        <f>SUM(BD14:BD17)</f>
        <v>2567.8685479401856</v>
      </c>
      <c r="BE19" s="165">
        <f>SUM(BE14:BE17)</f>
        <v>2864.0358200222577</v>
      </c>
      <c r="BF19" s="165">
        <f>SUM(BF14:BF17)</f>
        <v>2750.2816659164027</v>
      </c>
      <c r="BI19" s="129"/>
      <c r="BK19" s="128"/>
      <c r="BL19" s="120" t="s">
        <v>195</v>
      </c>
      <c r="BM19" s="165">
        <f>SUM(BM14:BM17)</f>
        <v>417.04612688870759</v>
      </c>
      <c r="BN19" s="165">
        <f>SUM(BN14:BN17)</f>
        <v>2727.1689492542455</v>
      </c>
      <c r="BO19" s="165">
        <f>SUM(BO14:BO17)</f>
        <v>3061.480672334977</v>
      </c>
      <c r="BP19" s="165">
        <f>SUM(BP14:BP17)</f>
        <v>2941.7491018880592</v>
      </c>
      <c r="BS19" s="129"/>
    </row>
    <row r="20" spans="3:71" x14ac:dyDescent="0.3">
      <c r="C20" s="128"/>
      <c r="D20" s="120" t="s">
        <v>194</v>
      </c>
      <c r="E20" s="120">
        <f>E18/E19</f>
        <v>4.2844870846366963</v>
      </c>
      <c r="F20" s="120">
        <f>F18/F19</f>
        <v>1.0515298090245189</v>
      </c>
      <c r="G20" s="120">
        <f>G18/G19</f>
        <v>0.57991698075581732</v>
      </c>
      <c r="H20" s="120">
        <f>H18/H19</f>
        <v>0.54947028240092388</v>
      </c>
      <c r="K20" s="129"/>
      <c r="M20" s="128"/>
      <c r="N20" s="120" t="s">
        <v>194</v>
      </c>
      <c r="O20" s="120">
        <f>O18/O19</f>
        <v>4.3034155924833319</v>
      </c>
      <c r="P20" s="120">
        <f>P18/P19</f>
        <v>0.81499890328608127</v>
      </c>
      <c r="Q20" s="120">
        <f>Q18/Q19</f>
        <v>0.87009994953778758</v>
      </c>
      <c r="R20" s="120">
        <f>R18/R19</f>
        <v>0.83110235222672835</v>
      </c>
      <c r="U20" s="129"/>
      <c r="W20" s="128"/>
      <c r="X20" s="120" t="s">
        <v>194</v>
      </c>
      <c r="Y20" s="120">
        <f>Y18/Y19</f>
        <v>4.0550812694230167</v>
      </c>
      <c r="Z20" s="120">
        <f>Z18/Z19</f>
        <v>0.77005571664309613</v>
      </c>
      <c r="AA20" s="120">
        <f>AA18/AA19</f>
        <v>0.81539166098886651</v>
      </c>
      <c r="AB20" s="120">
        <f>AB18/AB19</f>
        <v>0.77877614646342574</v>
      </c>
      <c r="AE20" s="129"/>
      <c r="AG20" s="128"/>
      <c r="AH20" s="120" t="s">
        <v>194</v>
      </c>
      <c r="AI20" s="120">
        <f>AI18/AI19</f>
        <v>4.3292419721777025</v>
      </c>
      <c r="AJ20" s="120">
        <f>AJ18/AJ19</f>
        <v>0.82458636232210525</v>
      </c>
      <c r="AK20" s="120">
        <f>AK18/AK19</f>
        <v>0.86537303301140445</v>
      </c>
      <c r="AL20" s="120">
        <f>AL18/AL19</f>
        <v>0.82646149257127766</v>
      </c>
      <c r="AO20" s="129"/>
      <c r="AQ20" s="128"/>
      <c r="AR20" s="120" t="s">
        <v>194</v>
      </c>
      <c r="AS20" s="120">
        <f>AS18/AS19</f>
        <v>4.3414534290463154</v>
      </c>
      <c r="AT20" s="120">
        <f>AT18/AT19</f>
        <v>0.82917890343804679</v>
      </c>
      <c r="AU20" s="120">
        <f>AU18/AU19</f>
        <v>0.86313357052378281</v>
      </c>
      <c r="AV20" s="120">
        <f>AV18/AV19</f>
        <v>0.82426335095285952</v>
      </c>
      <c r="AY20" s="129"/>
      <c r="BA20" s="128"/>
      <c r="BB20" s="120" t="s">
        <v>194</v>
      </c>
      <c r="BC20" s="120">
        <f>BC18/BC19</f>
        <v>4.3532021292513363</v>
      </c>
      <c r="BD20" s="120">
        <f>BD18/BD19</f>
        <v>0.83363561273782938</v>
      </c>
      <c r="BE20" s="120">
        <f>BE18/BE19</f>
        <v>0.86097346979572742</v>
      </c>
      <c r="BF20" s="120">
        <f>BF18/BF19</f>
        <v>0.82214346610521305</v>
      </c>
      <c r="BI20" s="129"/>
      <c r="BK20" s="128"/>
      <c r="BL20" s="120" t="s">
        <v>194</v>
      </c>
      <c r="BM20" s="120">
        <f>BM18/BM19</f>
        <v>4.6286448997884042</v>
      </c>
      <c r="BN20" s="120">
        <f>BN18/BN19</f>
        <v>0.88867146586910906</v>
      </c>
      <c r="BO20" s="120">
        <f>BO18/BO19</f>
        <v>0.91087236107031189</v>
      </c>
      <c r="BP20" s="120">
        <f>BP18/BP19</f>
        <v>0.86973377309882749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1012.2302385053799</v>
      </c>
      <c r="F25" s="139">
        <f t="shared" si="28"/>
        <v>0</v>
      </c>
      <c r="G25" s="139">
        <f t="shared" si="28"/>
        <v>575.65671358251984</v>
      </c>
      <c r="H25" s="139">
        <f t="shared" si="28"/>
        <v>451.16545162736855</v>
      </c>
      <c r="I25" s="120">
        <f>I14</f>
        <v>2050</v>
      </c>
      <c r="J25" s="165">
        <f>SUM(E25:H25)</f>
        <v>2039.0524037152684</v>
      </c>
      <c r="K25" s="129">
        <f>I25/J25</f>
        <v>1.0053689626930551</v>
      </c>
      <c r="M25" s="128"/>
      <c r="N25" s="4" t="s">
        <v>11</v>
      </c>
      <c r="O25" s="139">
        <f t="shared" ref="O25:R28" si="29">O14*O$20</f>
        <v>441.83226122535882</v>
      </c>
      <c r="P25" s="139">
        <f t="shared" si="29"/>
        <v>0</v>
      </c>
      <c r="Q25" s="139">
        <f t="shared" si="29"/>
        <v>1054.2594153386187</v>
      </c>
      <c r="R25" s="139">
        <f t="shared" si="29"/>
        <v>725.07296086929307</v>
      </c>
      <c r="S25" s="120">
        <f>S14</f>
        <v>2186.7465511512801</v>
      </c>
      <c r="T25" s="165">
        <f>SUM(O25:R25)</f>
        <v>2221.1646374332709</v>
      </c>
      <c r="U25" s="129">
        <f>S25/T25</f>
        <v>0.98450448665445911</v>
      </c>
      <c r="W25" s="128"/>
      <c r="X25" s="4" t="s">
        <v>11</v>
      </c>
      <c r="Y25" s="139">
        <f>Y14*Y$20</f>
        <v>444.36012791437429</v>
      </c>
      <c r="Z25" s="139">
        <f t="shared" ref="Z25:AB25" si="30">Z14*Z$20</f>
        <v>0</v>
      </c>
      <c r="AA25" s="139">
        <f t="shared" si="30"/>
        <v>1054.4742931450428</v>
      </c>
      <c r="AB25" s="139">
        <f t="shared" si="30"/>
        <v>725.15563385618896</v>
      </c>
      <c r="AC25" s="120">
        <f>AC14</f>
        <v>2333.9408020800124</v>
      </c>
      <c r="AD25" s="165">
        <f>SUM(Y25:AB25)</f>
        <v>2223.9900549156059</v>
      </c>
      <c r="AE25" s="129">
        <f>AC25/AD25</f>
        <v>1.0494385066702012</v>
      </c>
      <c r="AG25" s="128"/>
      <c r="AH25" s="4" t="s">
        <v>11</v>
      </c>
      <c r="AI25" s="139">
        <f t="shared" ref="AI25:AL28" si="31">AI14*AI$20</f>
        <v>506.12550021576152</v>
      </c>
      <c r="AJ25" s="139">
        <f t="shared" si="31"/>
        <v>0</v>
      </c>
      <c r="AK25" s="139">
        <f t="shared" si="31"/>
        <v>1194.6406942324309</v>
      </c>
      <c r="AL25" s="139">
        <f t="shared" si="31"/>
        <v>822.31538274760419</v>
      </c>
      <c r="AM25" s="120">
        <f>AM14</f>
        <v>2492.3840399622668</v>
      </c>
      <c r="AN25" s="165">
        <f>SUM(AI25:AL25)</f>
        <v>2523.0815771957969</v>
      </c>
      <c r="AO25" s="129">
        <f>AM25/AN25</f>
        <v>0.98783331561255028</v>
      </c>
      <c r="AQ25" s="128"/>
      <c r="AR25" s="4" t="s">
        <v>11</v>
      </c>
      <c r="AS25" s="139">
        <f t="shared" ref="AS25:AV28" si="32">AS14*AS$20</f>
        <v>542.13885987646665</v>
      </c>
      <c r="AT25" s="139">
        <f t="shared" si="32"/>
        <v>0</v>
      </c>
      <c r="AU25" s="139">
        <f t="shared" si="32"/>
        <v>1272.8212269969945</v>
      </c>
      <c r="AV25" s="139">
        <f t="shared" si="32"/>
        <v>876.53210059566641</v>
      </c>
      <c r="AW25" s="120">
        <f>AW14</f>
        <v>2662.939164795906</v>
      </c>
      <c r="AX25" s="165">
        <f>SUM(AS25:AV25)</f>
        <v>2691.4921874691272</v>
      </c>
      <c r="AY25" s="129">
        <f>AW25/AX25</f>
        <v>0.98939137820791134</v>
      </c>
      <c r="BA25" s="128"/>
      <c r="BB25" s="4" t="s">
        <v>11</v>
      </c>
      <c r="BC25" s="139">
        <f t="shared" ref="BC25:BF28" si="33">BC14*BC$20</f>
        <v>581.00355544498711</v>
      </c>
      <c r="BD25" s="139">
        <f t="shared" si="33"/>
        <v>0</v>
      </c>
      <c r="BE25" s="139">
        <f t="shared" si="33"/>
        <v>1356.8674172263688</v>
      </c>
      <c r="BF25" s="139">
        <f t="shared" si="33"/>
        <v>934.85994408348995</v>
      </c>
      <c r="BG25" s="120">
        <f>BG14</f>
        <v>2846.535435076155</v>
      </c>
      <c r="BH25" s="165">
        <f>SUM(BC25:BF25)</f>
        <v>2872.730916754846</v>
      </c>
      <c r="BI25" s="129">
        <f>BG25/BH25</f>
        <v>0.99088133123575584</v>
      </c>
      <c r="BK25" s="128"/>
      <c r="BL25" s="4" t="s">
        <v>11</v>
      </c>
      <c r="BM25" s="139">
        <f t="shared" ref="BM25:BP28" si="34">BM14*BM$20</f>
        <v>660.64747170774331</v>
      </c>
      <c r="BN25" s="139">
        <f t="shared" si="34"/>
        <v>0</v>
      </c>
      <c r="BO25" s="139">
        <f t="shared" si="34"/>
        <v>1534.8115456368564</v>
      </c>
      <c r="BP25" s="139">
        <f t="shared" si="34"/>
        <v>1057.9898831438559</v>
      </c>
      <c r="BQ25" s="120">
        <f>BQ14</f>
        <v>3044.1735794193137</v>
      </c>
      <c r="BR25" s="165">
        <f>SUM(BM25:BP25)</f>
        <v>3253.4489004884554</v>
      </c>
      <c r="BS25" s="129">
        <f>BQ25/BR25</f>
        <v>0.93567585431026068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68.107354778893381</v>
      </c>
      <c r="G26" s="139">
        <f t="shared" si="28"/>
        <v>467.04052384043439</v>
      </c>
      <c r="H26" s="139">
        <f t="shared" si="28"/>
        <v>648.30496422867998</v>
      </c>
      <c r="I26" s="120">
        <f>I15</f>
        <v>2050</v>
      </c>
      <c r="J26" s="165">
        <f>SUM(E26:H26)</f>
        <v>1183.4528428480078</v>
      </c>
      <c r="K26" s="129">
        <f>I26/J26</f>
        <v>1.7322194225049352</v>
      </c>
      <c r="M26" s="128"/>
      <c r="N26" s="4" t="s">
        <v>12</v>
      </c>
      <c r="O26" s="139">
        <f t="shared" si="29"/>
        <v>0</v>
      </c>
      <c r="P26" s="139">
        <f t="shared" si="29"/>
        <v>27.575239293390105</v>
      </c>
      <c r="Q26" s="139">
        <f t="shared" si="29"/>
        <v>823.30903885565317</v>
      </c>
      <c r="R26" s="139">
        <f t="shared" si="29"/>
        <v>1002.8815128358306</v>
      </c>
      <c r="S26" s="120">
        <f>S15</f>
        <v>2186.7465511512801</v>
      </c>
      <c r="T26" s="165">
        <f>SUM(O26:R26)</f>
        <v>1853.765790984874</v>
      </c>
      <c r="U26" s="129">
        <f>S26/T26</f>
        <v>1.1796239642492805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27.808387144298017</v>
      </c>
      <c r="AA26" s="139">
        <f t="shared" si="35"/>
        <v>823.47684465155544</v>
      </c>
      <c r="AB26" s="139">
        <f t="shared" si="35"/>
        <v>1002.995861618151</v>
      </c>
      <c r="AC26" s="120">
        <f>AC15</f>
        <v>2333.9408020800124</v>
      </c>
      <c r="AD26" s="165">
        <f>SUM(Y26:AB26)</f>
        <v>1854.2810934140043</v>
      </c>
      <c r="AE26" s="129">
        <f>AC26/AD26</f>
        <v>1.2586769127774926</v>
      </c>
      <c r="AG26" s="128"/>
      <c r="AH26" s="4" t="s">
        <v>12</v>
      </c>
      <c r="AI26" s="139">
        <f t="shared" si="31"/>
        <v>0</v>
      </c>
      <c r="AJ26" s="139">
        <f t="shared" si="31"/>
        <v>31.83845671010241</v>
      </c>
      <c r="AK26" s="139">
        <f t="shared" si="31"/>
        <v>932.7439098528107</v>
      </c>
      <c r="AL26" s="139">
        <f t="shared" si="31"/>
        <v>1137.1455408970075</v>
      </c>
      <c r="AM26" s="120">
        <f>AM15</f>
        <v>2492.3840399622668</v>
      </c>
      <c r="AN26" s="165">
        <f>SUM(AI26:AL26)</f>
        <v>2101.7279074599205</v>
      </c>
      <c r="AO26" s="129">
        <f>AM26/AN26</f>
        <v>1.1858737903777852</v>
      </c>
      <c r="AQ26" s="128"/>
      <c r="AR26" s="4" t="s">
        <v>12</v>
      </c>
      <c r="AS26" s="139">
        <f t="shared" si="32"/>
        <v>0</v>
      </c>
      <c r="AT26" s="139">
        <f t="shared" si="32"/>
        <v>34.230326897473248</v>
      </c>
      <c r="AU26" s="139">
        <f t="shared" si="32"/>
        <v>993.68631417151153</v>
      </c>
      <c r="AV26" s="139">
        <f t="shared" si="32"/>
        <v>1211.9989541047846</v>
      </c>
      <c r="AW26" s="120">
        <f>AW15</f>
        <v>2662.939164795906</v>
      </c>
      <c r="AX26" s="165">
        <f>SUM(AS26:AV26)</f>
        <v>2239.9155951737694</v>
      </c>
      <c r="AY26" s="129">
        <f>AW26/AX26</f>
        <v>1.188856924133036</v>
      </c>
      <c r="BA26" s="128"/>
      <c r="BB26" s="4" t="s">
        <v>12</v>
      </c>
      <c r="BC26" s="139">
        <f t="shared" si="33"/>
        <v>0</v>
      </c>
      <c r="BD26" s="139">
        <f t="shared" si="33"/>
        <v>36.814180502492491</v>
      </c>
      <c r="BE26" s="139">
        <f t="shared" si="33"/>
        <v>1059.1985545904856</v>
      </c>
      <c r="BF26" s="139">
        <f t="shared" si="33"/>
        <v>1292.5252566393872</v>
      </c>
      <c r="BG26" s="120">
        <f>BG15</f>
        <v>2846.535435076155</v>
      </c>
      <c r="BH26" s="165">
        <f>SUM(BC26:BF26)</f>
        <v>2388.5379917323653</v>
      </c>
      <c r="BI26" s="129">
        <f>BG26/BH26</f>
        <v>1.1917480253314339</v>
      </c>
      <c r="BK26" s="128"/>
      <c r="BL26" s="4" t="s">
        <v>12</v>
      </c>
      <c r="BM26" s="139">
        <f t="shared" si="34"/>
        <v>0</v>
      </c>
      <c r="BN26" s="139">
        <f t="shared" si="34"/>
        <v>42.002269270869668</v>
      </c>
      <c r="BO26" s="139">
        <f t="shared" si="34"/>
        <v>1197.9932619047302</v>
      </c>
      <c r="BP26" s="139">
        <f t="shared" si="34"/>
        <v>1462.6262154386307</v>
      </c>
      <c r="BQ26" s="120">
        <f>BQ15</f>
        <v>3044.1735794193137</v>
      </c>
      <c r="BR26" s="165">
        <f>SUM(BM26:BP26)</f>
        <v>2702.6217466142307</v>
      </c>
      <c r="BS26" s="129">
        <f>BQ26/BR26</f>
        <v>1.1263779636321545</v>
      </c>
    </row>
    <row r="27" spans="3:71" x14ac:dyDescent="0.3">
      <c r="C27" s="128"/>
      <c r="D27" s="4" t="s">
        <v>13</v>
      </c>
      <c r="E27" s="139">
        <f t="shared" si="28"/>
        <v>504.44331041349807</v>
      </c>
      <c r="F27" s="139">
        <f t="shared" si="28"/>
        <v>964.01364945784019</v>
      </c>
      <c r="G27" s="139">
        <f t="shared" si="28"/>
        <v>11.302762577045872</v>
      </c>
      <c r="H27" s="139">
        <f t="shared" si="28"/>
        <v>0</v>
      </c>
      <c r="I27" s="120">
        <f>I16</f>
        <v>1054</v>
      </c>
      <c r="J27" s="165">
        <f>SUM(E27:H27)</f>
        <v>1479.7597224483841</v>
      </c>
      <c r="K27" s="129">
        <f>I27/J27</f>
        <v>0.71227780024723908</v>
      </c>
      <c r="M27" s="128"/>
      <c r="N27" s="4" t="s">
        <v>13</v>
      </c>
      <c r="O27" s="139">
        <f t="shared" si="29"/>
        <v>428.06306770627828</v>
      </c>
      <c r="P27" s="139">
        <f t="shared" si="29"/>
        <v>788.31779720992256</v>
      </c>
      <c r="Q27" s="139">
        <f t="shared" si="29"/>
        <v>40.242578059583877</v>
      </c>
      <c r="R27" s="139">
        <f t="shared" si="29"/>
        <v>0</v>
      </c>
      <c r="S27" s="120">
        <f>S16</f>
        <v>1112.9834646689119</v>
      </c>
      <c r="T27" s="165">
        <f>SUM(O27:R27)</f>
        <v>1256.6234429757847</v>
      </c>
      <c r="U27" s="129">
        <f>S27/T27</f>
        <v>0.88569369837099188</v>
      </c>
      <c r="W27" s="128"/>
      <c r="X27" s="4" t="s">
        <v>13</v>
      </c>
      <c r="Y27" s="139">
        <f t="shared" ref="Y27:AB27" si="36">Y16*Y$20</f>
        <v>426.33134084816976</v>
      </c>
      <c r="Z27" s="139">
        <f t="shared" si="36"/>
        <v>787.26271475121303</v>
      </c>
      <c r="AA27" s="139">
        <f t="shared" si="36"/>
        <v>39.85989445725783</v>
      </c>
      <c r="AB27" s="139">
        <f t="shared" si="36"/>
        <v>0</v>
      </c>
      <c r="AC27" s="120">
        <f>AC16</f>
        <v>1176.364579366546</v>
      </c>
      <c r="AD27" s="165">
        <f>SUM(Y27:AB27)</f>
        <v>1253.4539500566405</v>
      </c>
      <c r="AE27" s="129">
        <f>AC27/AD27</f>
        <v>0.93849844209545075</v>
      </c>
      <c r="AG27" s="128"/>
      <c r="AH27" s="4" t="s">
        <v>13</v>
      </c>
      <c r="AI27" s="139">
        <f t="shared" si="31"/>
        <v>480.49390029854692</v>
      </c>
      <c r="AJ27" s="139">
        <f t="shared" si="31"/>
        <v>892.07968838085674</v>
      </c>
      <c r="AK27" s="139">
        <f t="shared" si="31"/>
        <v>44.684297556515794</v>
      </c>
      <c r="AL27" s="139">
        <f t="shared" si="31"/>
        <v>0</v>
      </c>
      <c r="AM27" s="120">
        <f>AM16</f>
        <v>1244.4750082359867</v>
      </c>
      <c r="AN27" s="165">
        <f>SUM(AI27:AL27)</f>
        <v>1417.2578862359194</v>
      </c>
      <c r="AO27" s="129">
        <f>AM27/AN27</f>
        <v>0.87808649387104487</v>
      </c>
      <c r="AQ27" s="128"/>
      <c r="AR27" s="4" t="s">
        <v>13</v>
      </c>
      <c r="AS27" s="139">
        <f t="shared" si="32"/>
        <v>509.71825585714618</v>
      </c>
      <c r="AT27" s="139">
        <f t="shared" si="32"/>
        <v>949.93939486301031</v>
      </c>
      <c r="AU27" s="139">
        <f t="shared" si="32"/>
        <v>47.149276248173315</v>
      </c>
      <c r="AV27" s="139">
        <f t="shared" si="32"/>
        <v>0</v>
      </c>
      <c r="AW27" s="120">
        <f>AW16</f>
        <v>1317.6716292739918</v>
      </c>
      <c r="AX27" s="165">
        <f>SUM(AS27:AV27)</f>
        <v>1506.8069269683297</v>
      </c>
      <c r="AY27" s="129">
        <f>AW27/AX27</f>
        <v>0.87447940787286205</v>
      </c>
      <c r="BA27" s="128"/>
      <c r="BB27" s="4" t="s">
        <v>13</v>
      </c>
      <c r="BC27" s="139">
        <f t="shared" si="33"/>
        <v>541.15378718325803</v>
      </c>
      <c r="BD27" s="139">
        <f t="shared" si="33"/>
        <v>1012.1949924759149</v>
      </c>
      <c r="BE27" s="139">
        <f t="shared" si="33"/>
        <v>49.792885766959976</v>
      </c>
      <c r="BF27" s="139">
        <f t="shared" si="33"/>
        <v>0</v>
      </c>
      <c r="BG27" s="120">
        <f>BG16</f>
        <v>1396.3384616119097</v>
      </c>
      <c r="BH27" s="165">
        <f>SUM(BC27:BF27)</f>
        <v>1603.1416654261329</v>
      </c>
      <c r="BI27" s="129">
        <f>BG27/BH27</f>
        <v>0.87100129185448338</v>
      </c>
      <c r="BK27" s="128"/>
      <c r="BL27" s="4" t="s">
        <v>13</v>
      </c>
      <c r="BM27" s="139">
        <f t="shared" si="34"/>
        <v>609.76797612497376</v>
      </c>
      <c r="BN27" s="139">
        <f t="shared" si="34"/>
        <v>1144.49888162249</v>
      </c>
      <c r="BO27" s="139">
        <f t="shared" si="34"/>
        <v>55.813320839299571</v>
      </c>
      <c r="BP27" s="139">
        <f t="shared" si="34"/>
        <v>0</v>
      </c>
      <c r="BQ27" s="120">
        <f>BQ16</f>
        <v>1480.8887406556896</v>
      </c>
      <c r="BR27" s="165">
        <f>SUM(BM27:BP27)</f>
        <v>1810.0801785867634</v>
      </c>
      <c r="BS27" s="129">
        <f>BQ27/BR27</f>
        <v>0.8181343335917346</v>
      </c>
    </row>
    <row r="28" spans="3:71" x14ac:dyDescent="0.3">
      <c r="C28" s="128"/>
      <c r="D28" s="4" t="s">
        <v>14</v>
      </c>
      <c r="E28" s="139">
        <f t="shared" si="28"/>
        <v>533.32645108112206</v>
      </c>
      <c r="F28" s="139">
        <f t="shared" si="28"/>
        <v>1017.8789957632661</v>
      </c>
      <c r="G28" s="139">
        <f t="shared" si="28"/>
        <v>0</v>
      </c>
      <c r="H28" s="139">
        <f t="shared" si="28"/>
        <v>8.5295841439513946</v>
      </c>
      <c r="I28" s="120">
        <f>I17</f>
        <v>1108</v>
      </c>
      <c r="J28" s="165">
        <f>SUM(E28:H28)</f>
        <v>1559.7350309883393</v>
      </c>
      <c r="K28" s="129">
        <f>I28/J28</f>
        <v>0.71037706917302901</v>
      </c>
      <c r="M28" s="128"/>
      <c r="N28" s="4" t="s">
        <v>14</v>
      </c>
      <c r="O28" s="139">
        <f t="shared" si="29"/>
        <v>458.11707603031886</v>
      </c>
      <c r="P28" s="139">
        <f t="shared" si="29"/>
        <v>842.56276952092992</v>
      </c>
      <c r="Q28" s="139">
        <f t="shared" si="29"/>
        <v>0</v>
      </c>
      <c r="R28" s="139">
        <f t="shared" si="29"/>
        <v>26.976088132024863</v>
      </c>
      <c r="S28" s="120">
        <f>S17</f>
        <v>1172.7332381057306</v>
      </c>
      <c r="T28" s="165">
        <f>SUM(O28:R28)</f>
        <v>1327.6559336832736</v>
      </c>
      <c r="U28" s="129">
        <f>S28/T28</f>
        <v>0.88331111122461836</v>
      </c>
      <c r="W28" s="128"/>
      <c r="X28" s="4" t="s">
        <v>14</v>
      </c>
      <c r="Y28" s="139">
        <f t="shared" ref="Y28:AB28" si="37">Y17*Y$20</f>
        <v>457.32093619941219</v>
      </c>
      <c r="Z28" s="139">
        <f t="shared" si="37"/>
        <v>843.38470412873153</v>
      </c>
      <c r="AA28" s="139">
        <f t="shared" si="37"/>
        <v>0</v>
      </c>
      <c r="AB28" s="139">
        <f t="shared" si="37"/>
        <v>26.779066362808752</v>
      </c>
      <c r="AC28" s="120">
        <f>AC17</f>
        <v>1242.3889058947407</v>
      </c>
      <c r="AD28" s="165">
        <f>SUM(Y28:AB28)</f>
        <v>1327.4847066909526</v>
      </c>
      <c r="AE28" s="129">
        <f>AC28/AD28</f>
        <v>0.93589696335686456</v>
      </c>
      <c r="AG28" s="128"/>
      <c r="AH28" s="4" t="s">
        <v>14</v>
      </c>
      <c r="AI28" s="139">
        <f t="shared" si="31"/>
        <v>516.57980991720035</v>
      </c>
      <c r="AJ28" s="139">
        <f t="shared" si="31"/>
        <v>957.82333507244982</v>
      </c>
      <c r="AK28" s="139">
        <f t="shared" si="31"/>
        <v>0</v>
      </c>
      <c r="AL28" s="139">
        <f t="shared" si="31"/>
        <v>30.115898791618783</v>
      </c>
      <c r="AM28" s="120">
        <f>AM17</f>
        <v>1317.3433265123847</v>
      </c>
      <c r="AN28" s="165">
        <f>SUM(AI28:AL28)</f>
        <v>1504.5190437812689</v>
      </c>
      <c r="AO28" s="129">
        <f>AM28/AN28</f>
        <v>0.87559099498105364</v>
      </c>
      <c r="AQ28" s="128"/>
      <c r="AR28" s="4" t="s">
        <v>14</v>
      </c>
      <c r="AS28" s="139">
        <f t="shared" si="32"/>
        <v>549.23183607401711</v>
      </c>
      <c r="AT28" s="139">
        <f t="shared" si="32"/>
        <v>1022.2417782828659</v>
      </c>
      <c r="AU28" s="139">
        <f t="shared" si="32"/>
        <v>0</v>
      </c>
      <c r="AV28" s="139">
        <f t="shared" si="32"/>
        <v>31.863332521513065</v>
      </c>
      <c r="AW28" s="120">
        <f>AW17</f>
        <v>1398.0016976238194</v>
      </c>
      <c r="AX28" s="165">
        <f>SUM(AS28:AV28)</f>
        <v>1603.336946878396</v>
      </c>
      <c r="AY28" s="129">
        <f>AW28/AX28</f>
        <v>0.87193256560677879</v>
      </c>
      <c r="BA28" s="128"/>
      <c r="BB28" s="4" t="s">
        <v>14</v>
      </c>
      <c r="BC28" s="139">
        <f t="shared" si="33"/>
        <v>584.400671856896</v>
      </c>
      <c r="BD28" s="139">
        <f t="shared" si="33"/>
        <v>1091.6574974139094</v>
      </c>
      <c r="BE28" s="139">
        <f t="shared" si="33"/>
        <v>0</v>
      </c>
      <c r="BF28" s="139">
        <f t="shared" si="33"/>
        <v>33.740900859254161</v>
      </c>
      <c r="BG28" s="120">
        <f>BG17</f>
        <v>1484.8003122791824</v>
      </c>
      <c r="BH28" s="165">
        <f>SUM(BC28:BF28)</f>
        <v>1709.7990701300596</v>
      </c>
      <c r="BI28" s="129">
        <f>BG28/BH28</f>
        <v>0.86840631640198396</v>
      </c>
      <c r="BK28" s="128"/>
      <c r="BL28" s="4" t="s">
        <v>14</v>
      </c>
      <c r="BM28" s="139">
        <f t="shared" si="34"/>
        <v>659.94298036720704</v>
      </c>
      <c r="BN28" s="139">
        <f t="shared" si="34"/>
        <v>1237.0560769131284</v>
      </c>
      <c r="BO28" s="139">
        <f t="shared" si="34"/>
        <v>0</v>
      </c>
      <c r="BP28" s="139">
        <f t="shared" si="34"/>
        <v>37.922447312702424</v>
      </c>
      <c r="BQ28" s="120">
        <f>BQ17</f>
        <v>1578.2089508716722</v>
      </c>
      <c r="BR28" s="165">
        <f>SUM(BM28:BP28)</f>
        <v>1934.9215045930378</v>
      </c>
      <c r="BS28" s="129">
        <f>BQ28/BR28</f>
        <v>0.81564494845159563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2049.9999999999995</v>
      </c>
      <c r="G30" s="165">
        <f>SUM(G25:G28)</f>
        <v>1054</v>
      </c>
      <c r="H30" s="165">
        <f>SUM(H25:H28)</f>
        <v>1107.9999999999998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1917.8110322538557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1328.0124049619562</v>
      </c>
      <c r="Z30" s="165">
        <f>SUM(Z25:Z28)</f>
        <v>1658.4558060242425</v>
      </c>
      <c r="AA30" s="165">
        <f>SUM(AA25:AA28)</f>
        <v>1917.811032253856</v>
      </c>
      <c r="AB30" s="165">
        <f>SUM(AB25:AB28)</f>
        <v>1754.9305618371488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1881.7414801634091</v>
      </c>
      <c r="AK30" s="165">
        <f>SUM(AK25:AK28)</f>
        <v>2172.0689016417573</v>
      </c>
      <c r="AL30" s="165">
        <f>SUM(AL25:AL28)</f>
        <v>1989.5768224362305</v>
      </c>
      <c r="AO30" s="129"/>
      <c r="AQ30" s="128"/>
      <c r="AR30" s="120" t="s">
        <v>195</v>
      </c>
      <c r="AS30" s="165">
        <f>SUM(AS25:AS28)</f>
        <v>1601.0889518076299</v>
      </c>
      <c r="AT30" s="165">
        <f>SUM(AT25:AT28)</f>
        <v>2006.4115000433494</v>
      </c>
      <c r="AU30" s="165">
        <f>SUM(AU25:AU28)</f>
        <v>2313.6568174166796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1706.5580144851413</v>
      </c>
      <c r="BD30" s="165">
        <f>SUM(BD25:BD28)</f>
        <v>2140.6666703923165</v>
      </c>
      <c r="BE30" s="165">
        <f>SUM(BE25:BE28)</f>
        <v>2465.8588575838144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1.0000000000000002</v>
      </c>
      <c r="G31" s="120">
        <f>G29/G30</f>
        <v>1</v>
      </c>
      <c r="H31" s="120">
        <f>H29/H30</f>
        <v>1.0000000000000002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1.0000000000000002</v>
      </c>
      <c r="R31" s="120">
        <f>R29/R30</f>
        <v>1</v>
      </c>
      <c r="U31" s="129"/>
      <c r="W31" s="128"/>
      <c r="X31" s="120" t="s">
        <v>194</v>
      </c>
      <c r="Y31" s="120">
        <f>Y29/Y30</f>
        <v>0.99999999999999978</v>
      </c>
      <c r="Z31" s="120">
        <f>Z29/Z30</f>
        <v>1</v>
      </c>
      <c r="AA31" s="120">
        <f>AA29/AA30</f>
        <v>1</v>
      </c>
      <c r="AB31" s="120">
        <f>AB29/AB30</f>
        <v>0.99999999999999989</v>
      </c>
      <c r="AE31" s="129"/>
      <c r="AG31" s="128"/>
      <c r="AH31" s="120" t="s">
        <v>194</v>
      </c>
      <c r="AI31" s="120">
        <f>AI29/AI30</f>
        <v>1</v>
      </c>
      <c r="AJ31" s="120">
        <f>AJ29/AJ30</f>
        <v>0.99999999999999989</v>
      </c>
      <c r="AK31" s="120">
        <f>AK29/AK30</f>
        <v>1</v>
      </c>
      <c r="AL31" s="120">
        <f>AL29/AL30</f>
        <v>1.0000000000000002</v>
      </c>
      <c r="AO31" s="129"/>
      <c r="AQ31" s="128"/>
      <c r="AR31" s="120" t="s">
        <v>194</v>
      </c>
      <c r="AS31" s="120">
        <f>AS29/AS30</f>
        <v>1.0000000000000002</v>
      </c>
      <c r="AT31" s="120">
        <f>AT29/AT30</f>
        <v>1</v>
      </c>
      <c r="AU31" s="120">
        <f>AU29/AU30</f>
        <v>0.99999999999999978</v>
      </c>
      <c r="AV31" s="120">
        <f>AV29/AV30</f>
        <v>1</v>
      </c>
      <c r="AY31" s="129"/>
      <c r="BA31" s="128"/>
      <c r="BB31" s="120" t="s">
        <v>194</v>
      </c>
      <c r="BC31" s="120">
        <f>BC29/BC30</f>
        <v>0.99999999999999989</v>
      </c>
      <c r="BD31" s="120">
        <f>BD29/BD30</f>
        <v>1.0000000000000002</v>
      </c>
      <c r="BE31" s="120">
        <f>BE29/BE30</f>
        <v>1.0000000000000002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1.0000000000000002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1017.6648648926976</v>
      </c>
      <c r="F36" s="139">
        <f t="shared" si="38"/>
        <v>0</v>
      </c>
      <c r="G36" s="139">
        <f t="shared" si="38"/>
        <v>578.74739300175111</v>
      </c>
      <c r="H36" s="139">
        <f t="shared" si="38"/>
        <v>453.58774210555123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434.98584352505077</v>
      </c>
      <c r="P36" s="139">
        <f t="shared" ref="P36:R36" si="39">P25*$U25</f>
        <v>0</v>
      </c>
      <c r="Q36" s="139">
        <f t="shared" si="39"/>
        <v>1037.923124498577</v>
      </c>
      <c r="R36" s="139">
        <f t="shared" si="39"/>
        <v>713.83758312765212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466.32862906224057</v>
      </c>
      <c r="Z36" s="139">
        <f t="shared" ref="Z36:AB36" si="40">Z25*$AE25</f>
        <v>0</v>
      </c>
      <c r="AA36" s="139">
        <f t="shared" si="40"/>
        <v>1106.6059275202497</v>
      </c>
      <c r="AB36" s="139">
        <f t="shared" si="40"/>
        <v>761.00624549752217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499.96763099419621</v>
      </c>
      <c r="AJ36" s="139">
        <f t="shared" ref="AJ36:AL36" si="41">AJ25*$AO25</f>
        <v>0</v>
      </c>
      <c r="AK36" s="139">
        <f t="shared" si="41"/>
        <v>1180.105877949301</v>
      </c>
      <c r="AL36" s="139">
        <f t="shared" si="41"/>
        <v>812.31053101876921</v>
      </c>
      <c r="AM36" s="120">
        <f>AM25</f>
        <v>2492.3840399622668</v>
      </c>
      <c r="AN36" s="165">
        <f>SUM(AI36:AL36)</f>
        <v>2492.3840399622663</v>
      </c>
      <c r="AO36" s="129">
        <f>AM36/AN36</f>
        <v>1.0000000000000002</v>
      </c>
      <c r="AQ36" s="128"/>
      <c r="AR36" s="4" t="s">
        <v>11</v>
      </c>
      <c r="AS36" s="139">
        <f>AS25*$AY25</f>
        <v>536.38751375324307</v>
      </c>
      <c r="AT36" s="139">
        <f t="shared" ref="AT36:AV36" si="42">AT25*$AY25</f>
        <v>0</v>
      </c>
      <c r="AU36" s="139">
        <f t="shared" si="42"/>
        <v>1259.3183479908412</v>
      </c>
      <c r="AV36" s="139">
        <f t="shared" si="42"/>
        <v>867.23330305182196</v>
      </c>
      <c r="AW36" s="120">
        <f>AW25</f>
        <v>2662.939164795906</v>
      </c>
      <c r="AX36" s="165">
        <f>SUM(AS36:AV36)</f>
        <v>2662.9391647959064</v>
      </c>
      <c r="AY36" s="129">
        <f>AW36/AX36</f>
        <v>0.99999999999999978</v>
      </c>
      <c r="BA36" s="128"/>
      <c r="BB36" s="4" t="s">
        <v>11</v>
      </c>
      <c r="BC36" s="139">
        <f>BC25*$BI25</f>
        <v>575.70557647203611</v>
      </c>
      <c r="BD36" s="139">
        <f t="shared" ref="BD36:BF36" si="43">BD25*$BI25</f>
        <v>0</v>
      </c>
      <c r="BE36" s="139">
        <f t="shared" si="43"/>
        <v>1344.4945926916862</v>
      </c>
      <c r="BF36" s="139">
        <f t="shared" si="43"/>
        <v>926.33526591243276</v>
      </c>
      <c r="BG36" s="120">
        <f>BG25</f>
        <v>2846.535435076155</v>
      </c>
      <c r="BH36" s="165">
        <f>SUM(BC36:BF36)</f>
        <v>2846.5354350761554</v>
      </c>
      <c r="BI36" s="129">
        <f>BG36/BH36</f>
        <v>0.99999999999999989</v>
      </c>
      <c r="BK36" s="128"/>
      <c r="BL36" s="4" t="s">
        <v>11</v>
      </c>
      <c r="BM36" s="139">
        <f>BM25*$BS25</f>
        <v>618.15188748805645</v>
      </c>
      <c r="BN36" s="139">
        <f t="shared" ref="BN36:BP36" si="44">BN25*$BS25</f>
        <v>0</v>
      </c>
      <c r="BO36" s="139">
        <f t="shared" si="44"/>
        <v>1436.0861041690173</v>
      </c>
      <c r="BP36" s="139">
        <f t="shared" si="44"/>
        <v>989.93558776224017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117.97688276343344</v>
      </c>
      <c r="G37" s="139">
        <f t="shared" si="38"/>
        <v>809.01666649327967</v>
      </c>
      <c r="H37" s="139">
        <f t="shared" si="38"/>
        <v>1123.0064507432867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32.528413090391368</v>
      </c>
      <c r="Q37" s="139">
        <f t="shared" si="45"/>
        <v>971.19507221717049</v>
      </c>
      <c r="R37" s="139">
        <f t="shared" si="45"/>
        <v>1183.0230658437181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35.001774880106339</v>
      </c>
      <c r="AA37" s="139">
        <f t="shared" si="46"/>
        <v>1036.4912925697706</v>
      </c>
      <c r="AB37" s="139">
        <f t="shared" si="46"/>
        <v>1262.4477346301355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37.756391338588173</v>
      </c>
      <c r="AK37" s="139">
        <f t="shared" si="47"/>
        <v>1106.1165558289479</v>
      </c>
      <c r="AL37" s="139">
        <f t="shared" si="47"/>
        <v>1348.511092794731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40.694961147398374</v>
      </c>
      <c r="AU37" s="139">
        <f t="shared" si="48"/>
        <v>1181.3508550190368</v>
      </c>
      <c r="AV37" s="139">
        <f t="shared" si="48"/>
        <v>1440.8933486294709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43.873226918040402</v>
      </c>
      <c r="BE37" s="139">
        <f t="shared" si="49"/>
        <v>1262.2977858671202</v>
      </c>
      <c r="BF37" s="139">
        <f t="shared" si="49"/>
        <v>1540.3644222909945</v>
      </c>
      <c r="BG37" s="120">
        <f>BG26</f>
        <v>2846.535435076155</v>
      </c>
      <c r="BH37" s="165">
        <f>SUM(BC37:BF37)</f>
        <v>2846.5354350761554</v>
      </c>
      <c r="BI37" s="129">
        <f>BG37/BH37</f>
        <v>0.99999999999999989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47.310430529251597</v>
      </c>
      <c r="BO37" s="139">
        <f t="shared" si="50"/>
        <v>1349.3932107892922</v>
      </c>
      <c r="BP37" s="139">
        <f t="shared" si="50"/>
        <v>1647.4699381007697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359.30377149076162</v>
      </c>
      <c r="F38" s="139">
        <f t="shared" si="38"/>
        <v>686.6455216441434</v>
      </c>
      <c r="G38" s="139">
        <f t="shared" si="38"/>
        <v>8.050706865095048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379.13276157280592</v>
      </c>
      <c r="P38" s="139">
        <f t="shared" si="51"/>
        <v>698.20810530252993</v>
      </c>
      <c r="Q38" s="139">
        <f t="shared" si="51"/>
        <v>35.642597793576179</v>
      </c>
      <c r="R38" s="139">
        <f t="shared" si="51"/>
        <v>0</v>
      </c>
      <c r="S38" s="120">
        <f>S27</f>
        <v>1112.9834646689119</v>
      </c>
      <c r="T38" s="165">
        <f>SUM(O38:R38)</f>
        <v>1112.9834646689121</v>
      </c>
      <c r="U38" s="129">
        <f>S38/T38</f>
        <v>0.99999999999999978</v>
      </c>
      <c r="W38" s="128"/>
      <c r="X38" s="4" t="s">
        <v>13</v>
      </c>
      <c r="Y38" s="139">
        <f t="shared" ref="Y38:AB38" si="52">Y27*$AE27</f>
        <v>400.11129920247191</v>
      </c>
      <c r="Z38" s="139">
        <f t="shared" si="52"/>
        <v>738.84483131384866</v>
      </c>
      <c r="AA38" s="139">
        <f t="shared" si="52"/>
        <v>37.408448850225568</v>
      </c>
      <c r="AB38" s="139">
        <f t="shared" si="52"/>
        <v>0</v>
      </c>
      <c r="AC38" s="120">
        <f>AC27</f>
        <v>1176.364579366546</v>
      </c>
      <c r="AD38" s="165">
        <f>SUM(Y38:AB38)</f>
        <v>1176.3645793665462</v>
      </c>
      <c r="AE38" s="129">
        <f>AC38/AD38</f>
        <v>0.99999999999999978</v>
      </c>
      <c r="AG38" s="128"/>
      <c r="AH38" s="4" t="s">
        <v>13</v>
      </c>
      <c r="AI38" s="139">
        <f t="shared" ref="AI38:AL38" si="53">AI27*$AO27</f>
        <v>421.91520423957445</v>
      </c>
      <c r="AJ38" s="139">
        <f t="shared" si="53"/>
        <v>783.3231258239208</v>
      </c>
      <c r="AK38" s="139">
        <f t="shared" si="53"/>
        <v>39.236678172491452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1244.4750082359865</v>
      </c>
      <c r="AO38" s="129">
        <f>AM38/AN38</f>
        <v>1.0000000000000002</v>
      </c>
      <c r="AQ38" s="128"/>
      <c r="AR38" s="4" t="s">
        <v>13</v>
      </c>
      <c r="AS38" s="139">
        <f t="shared" ref="AS38:AV38" si="54">AS27*$AY27</f>
        <v>445.73811856394519</v>
      </c>
      <c r="AT38" s="139">
        <f t="shared" si="54"/>
        <v>830.70243953491013</v>
      </c>
      <c r="AU38" s="139">
        <f t="shared" si="54"/>
        <v>41.231071175136599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471.3456477285639</v>
      </c>
      <c r="BD38" s="139">
        <f t="shared" si="55"/>
        <v>881.62314605516099</v>
      </c>
      <c r="BE38" s="139">
        <f t="shared" si="55"/>
        <v>43.369667828184859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498.87211679258616</v>
      </c>
      <c r="BN38" s="139">
        <f t="shared" si="56"/>
        <v>936.35382981270141</v>
      </c>
      <c r="BO38" s="139">
        <f t="shared" si="56"/>
        <v>45.662794050402027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378.86288123146034</v>
      </c>
      <c r="F39" s="139">
        <f t="shared" si="38"/>
        <v>723.07789778309495</v>
      </c>
      <c r="G39" s="139">
        <f t="shared" si="38"/>
        <v>0</v>
      </c>
      <c r="H39" s="139">
        <f t="shared" si="38"/>
        <v>6.0592209854449317</v>
      </c>
      <c r="I39" s="120">
        <f>I28</f>
        <v>1108</v>
      </c>
      <c r="J39" s="165">
        <f>SUM(E39:H39)</f>
        <v>1108.0000000000002</v>
      </c>
      <c r="K39" s="129">
        <f>I39/J39</f>
        <v>0.99999999999999978</v>
      </c>
      <c r="M39" s="128"/>
      <c r="N39" s="4" t="s">
        <v>14</v>
      </c>
      <c r="O39" s="139">
        <f t="shared" ref="O39:R39" si="57">O28*$U28</f>
        <v>404.65990349931394</v>
      </c>
      <c r="P39" s="139">
        <f t="shared" si="57"/>
        <v>744.24505622202457</v>
      </c>
      <c r="Q39" s="139">
        <f t="shared" si="57"/>
        <v>0</v>
      </c>
      <c r="R39" s="139">
        <f t="shared" si="57"/>
        <v>23.828278384392121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428.00527546854829</v>
      </c>
      <c r="Z39" s="139">
        <f t="shared" si="58"/>
        <v>789.32118353570752</v>
      </c>
      <c r="AA39" s="139">
        <f t="shared" si="58"/>
        <v>0</v>
      </c>
      <c r="AB39" s="139">
        <f t="shared" si="58"/>
        <v>25.062446890484669</v>
      </c>
      <c r="AC39" s="120">
        <f>AC28</f>
        <v>1242.3889058947407</v>
      </c>
      <c r="AD39" s="165">
        <f>SUM(Y39:AB39)</f>
        <v>1242.3889058947404</v>
      </c>
      <c r="AE39" s="129">
        <f>AC39/AD39</f>
        <v>1.0000000000000002</v>
      </c>
      <c r="AG39" s="128"/>
      <c r="AH39" s="4" t="s">
        <v>14</v>
      </c>
      <c r="AI39" s="139">
        <f t="shared" ref="AI39:AL39" si="59">AI28*$AO28</f>
        <v>452.31262975252503</v>
      </c>
      <c r="AJ39" s="139">
        <f t="shared" si="59"/>
        <v>838.66148697215749</v>
      </c>
      <c r="AK39" s="139">
        <f t="shared" si="59"/>
        <v>0</v>
      </c>
      <c r="AL39" s="139">
        <f t="shared" si="59"/>
        <v>26.3692097877022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478.89312394093952</v>
      </c>
      <c r="AT39" s="139">
        <f t="shared" si="60"/>
        <v>891.32589640861522</v>
      </c>
      <c r="AU39" s="139">
        <f t="shared" si="60"/>
        <v>0</v>
      </c>
      <c r="AV39" s="139">
        <f t="shared" si="60"/>
        <v>27.782677274264799</v>
      </c>
      <c r="AW39" s="120">
        <f>AW28</f>
        <v>1398.0016976238194</v>
      </c>
      <c r="AX39" s="165">
        <f>SUM(AS39:AV39)</f>
        <v>1398.0016976238196</v>
      </c>
      <c r="AY39" s="129">
        <f>AW39/AX39</f>
        <v>0.99999999999999989</v>
      </c>
      <c r="BA39" s="128"/>
      <c r="BB39" s="4" t="s">
        <v>14</v>
      </c>
      <c r="BC39" s="139">
        <f t="shared" ref="BC39:BF39" si="61">BC28*$BI28</f>
        <v>507.49723475009165</v>
      </c>
      <c r="BD39" s="139">
        <f t="shared" si="61"/>
        <v>948.00226610182142</v>
      </c>
      <c r="BE39" s="139">
        <f t="shared" si="61"/>
        <v>0</v>
      </c>
      <c r="BF39" s="139">
        <f t="shared" si="61"/>
        <v>29.300811427269441</v>
      </c>
      <c r="BG39" s="120">
        <f>BG28</f>
        <v>1484.8003122791824</v>
      </c>
      <c r="BH39" s="165">
        <f>SUM(BC39:BF39)</f>
        <v>1484.8003122791827</v>
      </c>
      <c r="BI39" s="129">
        <f>BG39/BH39</f>
        <v>0.99999999999999989</v>
      </c>
      <c r="BK39" s="128"/>
      <c r="BL39" s="4" t="s">
        <v>14</v>
      </c>
      <c r="BM39" s="139">
        <f t="shared" ref="BM39:BP39" si="62">BM28*$BS28</f>
        <v>538.27915820260296</v>
      </c>
      <c r="BN39" s="139">
        <f t="shared" si="62"/>
        <v>1008.9985400855418</v>
      </c>
      <c r="BO39" s="139">
        <f t="shared" si="62"/>
        <v>0</v>
      </c>
      <c r="BP39" s="139">
        <f t="shared" si="62"/>
        <v>30.93125258352752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1755.8315176149194</v>
      </c>
      <c r="F41" s="165">
        <f>SUM(F36:F39)</f>
        <v>1527.7003021906717</v>
      </c>
      <c r="G41" s="165">
        <f>SUM(G36:G39)</f>
        <v>1395.8147663601258</v>
      </c>
      <c r="H41" s="165">
        <f>SUM(H36:H39)</f>
        <v>1582.6534138342827</v>
      </c>
      <c r="K41" s="129"/>
      <c r="M41" s="128"/>
      <c r="N41" s="120" t="s">
        <v>195</v>
      </c>
      <c r="O41" s="165">
        <f>SUM(O36:O39)</f>
        <v>1218.7785085971707</v>
      </c>
      <c r="P41" s="165">
        <f>SUM(P36:P39)</f>
        <v>1474.9815746149459</v>
      </c>
      <c r="Q41" s="165">
        <f>SUM(Q36:Q39)</f>
        <v>2044.7607945093237</v>
      </c>
      <c r="R41" s="165">
        <f>SUM(R36:R39)</f>
        <v>1920.6889273557624</v>
      </c>
      <c r="U41" s="129"/>
      <c r="W41" s="128"/>
      <c r="X41" s="120" t="s">
        <v>195</v>
      </c>
      <c r="Y41" s="165">
        <f>SUM(Y36:Y39)</f>
        <v>1294.4452037332608</v>
      </c>
      <c r="Z41" s="165">
        <f>SUM(Z36:Z39)</f>
        <v>1563.1677897296627</v>
      </c>
      <c r="AA41" s="165">
        <f>SUM(AA36:AA39)</f>
        <v>2180.5056689402463</v>
      </c>
      <c r="AB41" s="165">
        <f>SUM(AB36:AB39)</f>
        <v>2048.5164270181426</v>
      </c>
      <c r="AE41" s="129"/>
      <c r="AG41" s="128"/>
      <c r="AH41" s="120" t="s">
        <v>195</v>
      </c>
      <c r="AI41" s="165">
        <f>SUM(AI36:AI39)</f>
        <v>1374.1954649862957</v>
      </c>
      <c r="AJ41" s="165">
        <f>SUM(AJ36:AJ39)</f>
        <v>1659.7410041346666</v>
      </c>
      <c r="AK41" s="165">
        <f>SUM(AK36:AK39)</f>
        <v>2325.4591119507404</v>
      </c>
      <c r="AL41" s="165">
        <f>SUM(AL36:AL39)</f>
        <v>2187.1908336012025</v>
      </c>
      <c r="AO41" s="129"/>
      <c r="AQ41" s="128"/>
      <c r="AR41" s="120" t="s">
        <v>195</v>
      </c>
      <c r="AS41" s="165">
        <f>SUM(AS36:AS39)</f>
        <v>1461.0187562581277</v>
      </c>
      <c r="AT41" s="165">
        <f>SUM(AT36:AT39)</f>
        <v>1762.7232970909236</v>
      </c>
      <c r="AU41" s="165">
        <f>SUM(AU36:AU39)</f>
        <v>2481.9002741850145</v>
      </c>
      <c r="AV41" s="165">
        <f>SUM(AV36:AV39)</f>
        <v>2335.9093289555576</v>
      </c>
      <c r="AY41" s="129"/>
      <c r="BA41" s="128"/>
      <c r="BB41" s="120" t="s">
        <v>195</v>
      </c>
      <c r="BC41" s="165">
        <f>SUM(BC36:BC39)</f>
        <v>1554.5484589506916</v>
      </c>
      <c r="BD41" s="165">
        <f>SUM(BD36:BD39)</f>
        <v>1873.4986390750228</v>
      </c>
      <c r="BE41" s="165">
        <f>SUM(BE36:BE39)</f>
        <v>2650.1620463869913</v>
      </c>
      <c r="BF41" s="165">
        <f>SUM(BF36:BF39)</f>
        <v>2496.0004996306966</v>
      </c>
      <c r="BI41" s="129"/>
      <c r="BK41" s="128"/>
      <c r="BL41" s="120" t="s">
        <v>195</v>
      </c>
      <c r="BM41" s="165">
        <f>SUM(BM36:BM39)</f>
        <v>1655.3031624832456</v>
      </c>
      <c r="BN41" s="165">
        <f>SUM(BN36:BN39)</f>
        <v>1992.6628004274949</v>
      </c>
      <c r="BO41" s="165">
        <f>SUM(BO36:BO39)</f>
        <v>2831.1421090087115</v>
      </c>
      <c r="BP41" s="165">
        <f>SUM(BP36:BP39)</f>
        <v>2668.3367784465372</v>
      </c>
      <c r="BS41" s="129"/>
    </row>
    <row r="42" spans="3:71" x14ac:dyDescent="0.3">
      <c r="C42" s="128"/>
      <c r="D42" s="120" t="s">
        <v>194</v>
      </c>
      <c r="E42" s="120">
        <f>E40/E41</f>
        <v>1.1675379895131808</v>
      </c>
      <c r="F42" s="120">
        <f>F40/F41</f>
        <v>1.3418862306045027</v>
      </c>
      <c r="G42" s="120">
        <f>G40/G41</f>
        <v>0.75511452192795026</v>
      </c>
      <c r="H42" s="120">
        <f>H40/H41</f>
        <v>0.7000901083678559</v>
      </c>
      <c r="K42" s="129"/>
      <c r="M42" s="128"/>
      <c r="N42" s="120" t="s">
        <v>194</v>
      </c>
      <c r="O42" s="120">
        <f>O40/O41</f>
        <v>1.0896257159067524</v>
      </c>
      <c r="P42" s="120">
        <f>P40/P41</f>
        <v>1.1243908632941355</v>
      </c>
      <c r="Q42" s="120">
        <f>Q40/Q41</f>
        <v>0.93791461446426472</v>
      </c>
      <c r="R42" s="120">
        <f>R40/R41</f>
        <v>0.91369848435227063</v>
      </c>
      <c r="U42" s="129"/>
      <c r="W42" s="128"/>
      <c r="X42" s="120" t="s">
        <v>194</v>
      </c>
      <c r="Y42" s="120">
        <f>Y40/Y41</f>
        <v>1.0259317282275722</v>
      </c>
      <c r="Z42" s="120">
        <f>Z40/Z41</f>
        <v>1.0609582777489672</v>
      </c>
      <c r="AA42" s="120">
        <f>AA40/AA41</f>
        <v>0.87952581805757779</v>
      </c>
      <c r="AB42" s="120">
        <f>AB40/AB41</f>
        <v>0.85668366564756193</v>
      </c>
      <c r="AE42" s="129"/>
      <c r="AG42" s="128"/>
      <c r="AH42" s="120" t="s">
        <v>194</v>
      </c>
      <c r="AI42" s="120">
        <f>AI40/AI41</f>
        <v>1.0938758340659342</v>
      </c>
      <c r="AJ42" s="120">
        <f>AJ40/AJ41</f>
        <v>1.1337560953640993</v>
      </c>
      <c r="AK42" s="120">
        <f>AK40/AK41</f>
        <v>0.93403874120138375</v>
      </c>
      <c r="AL42" s="120">
        <f>AL40/AL41</f>
        <v>0.90964939678372692</v>
      </c>
      <c r="AO42" s="129"/>
      <c r="AQ42" s="128"/>
      <c r="AR42" s="120" t="s">
        <v>194</v>
      </c>
      <c r="AS42" s="120">
        <f>AS40/AS41</f>
        <v>1.0958715929891563</v>
      </c>
      <c r="AT42" s="120">
        <f>AT40/AT41</f>
        <v>1.1382452954213471</v>
      </c>
      <c r="AU42" s="120">
        <f>AU40/AU41</f>
        <v>0.93221183843755295</v>
      </c>
      <c r="AV42" s="120">
        <f>AV40/AV41</f>
        <v>0.90773831027510155</v>
      </c>
      <c r="AY42" s="129"/>
      <c r="BA42" s="128"/>
      <c r="BB42" s="120" t="s">
        <v>194</v>
      </c>
      <c r="BC42" s="120">
        <f>BC40/BC41</f>
        <v>1.0977837356302516</v>
      </c>
      <c r="BD42" s="120">
        <f>BD40/BD41</f>
        <v>1.142603803250799</v>
      </c>
      <c r="BE42" s="120">
        <f>BE40/BE41</f>
        <v>0.93045587946048813</v>
      </c>
      <c r="BF42" s="120">
        <f>BF40/BF41</f>
        <v>0.90589969910530177</v>
      </c>
      <c r="BI42" s="129"/>
      <c r="BK42" s="128"/>
      <c r="BL42" s="120" t="s">
        <v>194</v>
      </c>
      <c r="BM42" s="120">
        <f>BM40/BM41</f>
        <v>1.1661660969124517</v>
      </c>
      <c r="BN42" s="120">
        <f>BN40/BN41</f>
        <v>1.2162405135914374</v>
      </c>
      <c r="BO42" s="120">
        <f>BO40/BO41</f>
        <v>0.9849799201203947</v>
      </c>
      <c r="BP42" s="120">
        <f>BP40/BP41</f>
        <v>0.95885143380766524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1188.1623903550228</v>
      </c>
      <c r="F47" s="139">
        <f t="shared" ref="F47:H47" si="63">F36*F$42</f>
        <v>0</v>
      </c>
      <c r="G47" s="139">
        <f t="shared" si="63"/>
        <v>437.02056098356485</v>
      </c>
      <c r="H47" s="139">
        <f t="shared" si="63"/>
        <v>317.55229152500641</v>
      </c>
      <c r="I47" s="120">
        <f>I36</f>
        <v>2050</v>
      </c>
      <c r="J47" s="165">
        <f>SUM(E47:H47)</f>
        <v>1942.7352428635941</v>
      </c>
      <c r="K47" s="129">
        <f>I47/J47</f>
        <v>1.0552132656935267</v>
      </c>
      <c r="L47" s="150"/>
      <c r="M47" s="128"/>
      <c r="N47" s="4" t="s">
        <v>11</v>
      </c>
      <c r="O47" s="139">
        <f>O36*O$42</f>
        <v>473.97176116028601</v>
      </c>
      <c r="P47" s="139">
        <f t="shared" ref="P47:R47" si="64">P36*P$42</f>
        <v>0</v>
      </c>
      <c r="Q47" s="139">
        <f t="shared" si="64"/>
        <v>973.48326715762778</v>
      </c>
      <c r="R47" s="139">
        <f t="shared" si="64"/>
        <v>652.23231777742376</v>
      </c>
      <c r="S47" s="120">
        <f>S36</f>
        <v>2186.7465511512801</v>
      </c>
      <c r="T47" s="165">
        <f>SUM(O47:R47)</f>
        <v>2099.6873460953375</v>
      </c>
      <c r="U47" s="129">
        <f>S47/T47</f>
        <v>1.0414629374310616</v>
      </c>
      <c r="W47" s="128"/>
      <c r="X47" s="4" t="s">
        <v>11</v>
      </c>
      <c r="Y47" s="139">
        <f>Y36*Y$42</f>
        <v>478.42133633581892</v>
      </c>
      <c r="Z47" s="139">
        <f t="shared" ref="Z47:AB47" si="65">Z36*Z$42</f>
        <v>0</v>
      </c>
      <c r="AA47" s="139">
        <f t="shared" si="65"/>
        <v>973.28848366961222</v>
      </c>
      <c r="AB47" s="139">
        <f t="shared" si="65"/>
        <v>651.94161997350568</v>
      </c>
      <c r="AC47" s="120">
        <f>AC36</f>
        <v>2333.9408020800124</v>
      </c>
      <c r="AD47" s="165">
        <f>SUM(Y47:AB47)</f>
        <v>2103.6514399789367</v>
      </c>
      <c r="AE47" s="129">
        <f>AC47/AD47</f>
        <v>1.1094712544695056</v>
      </c>
      <c r="AG47" s="128"/>
      <c r="AH47" s="4" t="s">
        <v>11</v>
      </c>
      <c r="AI47" s="139">
        <f>AI36*AI$42</f>
        <v>546.90250935974564</v>
      </c>
      <c r="AJ47" s="139">
        <f t="shared" ref="AJ47:AL47" si="66">AJ36*AJ$42</f>
        <v>0</v>
      </c>
      <c r="AK47" s="139">
        <f t="shared" si="66"/>
        <v>1102.2646087241189</v>
      </c>
      <c r="AL47" s="139">
        <f t="shared" si="66"/>
        <v>738.91778454229234</v>
      </c>
      <c r="AM47" s="120">
        <f>AM36</f>
        <v>2492.3840399622668</v>
      </c>
      <c r="AN47" s="165">
        <f>SUM(AI47:AL47)</f>
        <v>2388.0849026261567</v>
      </c>
      <c r="AO47" s="129">
        <f>AM47/AN47</f>
        <v>1.0436748028604064</v>
      </c>
      <c r="BA47" s="128"/>
      <c r="BB47" s="4" t="s">
        <v>11</v>
      </c>
      <c r="BC47" s="139">
        <f>BC36*BC$42</f>
        <v>632.00021836263932</v>
      </c>
      <c r="BD47" s="139">
        <f t="shared" ref="BD47:BF47" si="67">BD36*BD$42</f>
        <v>0</v>
      </c>
      <c r="BE47" s="139">
        <f t="shared" si="67"/>
        <v>1250.9928986728137</v>
      </c>
      <c r="BF47" s="139">
        <f t="shared" si="67"/>
        <v>839.16683866070252</v>
      </c>
      <c r="BG47" s="120">
        <f>BG36</f>
        <v>2846.535435076155</v>
      </c>
      <c r="BH47" s="165">
        <f>SUM(BC47:BF47)</f>
        <v>2722.1599556961555</v>
      </c>
      <c r="BI47" s="129">
        <f>BG47/BH47</f>
        <v>1.0456899966953603</v>
      </c>
      <c r="BK47" s="128"/>
      <c r="BL47" s="4" t="s">
        <v>11</v>
      </c>
      <c r="BM47" s="139">
        <f>BM36*BM$42</f>
        <v>720.8677739310117</v>
      </c>
      <c r="BN47" s="139">
        <f t="shared" ref="BN47:BP47" si="68">BN36*BN$42</f>
        <v>0</v>
      </c>
      <c r="BO47" s="139">
        <f t="shared" si="68"/>
        <v>1414.5159761704074</v>
      </c>
      <c r="BP47" s="139">
        <f t="shared" si="68"/>
        <v>949.20115770305779</v>
      </c>
      <c r="BQ47" s="120">
        <f>BQ36</f>
        <v>3044.1735794193137</v>
      </c>
      <c r="BR47" s="165">
        <f>SUM(BM47:BP47)</f>
        <v>3084.5849078044766</v>
      </c>
      <c r="BS47" s="129">
        <f>BQ47/BR47</f>
        <v>0.98689894115642074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158.31155450989303</v>
      </c>
      <c r="G48" s="139">
        <f t="shared" si="69"/>
        <v>610.90023335081685</v>
      </c>
      <c r="H48" s="139">
        <f t="shared" si="69"/>
        <v>786.20570779866875</v>
      </c>
      <c r="I48" s="120">
        <f>I37</f>
        <v>2050</v>
      </c>
      <c r="J48" s="165">
        <f>SUM(E48:H48)</f>
        <v>1555.4174956593786</v>
      </c>
      <c r="K48" s="129">
        <f>I48/J48</f>
        <v>1.3179741167376777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36.574650476293407</v>
      </c>
      <c r="Q48" s="139">
        <f t="shared" si="70"/>
        <v>910.89805172816114</v>
      </c>
      <c r="R48" s="139">
        <f t="shared" si="70"/>
        <v>1080.9263822151818</v>
      </c>
      <c r="S48" s="120">
        <f>S37</f>
        <v>2186.7465511512801</v>
      </c>
      <c r="T48" s="165">
        <f>SUM(O48:R48)</f>
        <v>2028.3990844196364</v>
      </c>
      <c r="U48" s="129">
        <f>S48/T48</f>
        <v>1.0780652426575856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37.135422794954685</v>
      </c>
      <c r="AA48" s="139">
        <f t="shared" si="71"/>
        <v>911.62085200698368</v>
      </c>
      <c r="AB48" s="139">
        <f t="shared" si="71"/>
        <v>1081.518352991405</v>
      </c>
      <c r="AC48" s="120">
        <f>AC37</f>
        <v>2333.9408020800124</v>
      </c>
      <c r="AD48" s="165">
        <f>SUM(Y48:AB48)</f>
        <v>2030.2746277933434</v>
      </c>
      <c r="AE48" s="129">
        <f>AC48/AD48</f>
        <v>1.1495690140287653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42.806538819076621</v>
      </c>
      <c r="AK48" s="139">
        <f t="shared" si="72"/>
        <v>1033.1557154284806</v>
      </c>
      <c r="AL48" s="139">
        <f t="shared" si="72"/>
        <v>1226.6723021168914</v>
      </c>
      <c r="AM48" s="120">
        <f>AM37</f>
        <v>2492.3840399622668</v>
      </c>
      <c r="AN48" s="165">
        <f>SUM(AI48:AL48)</f>
        <v>2302.6345563644486</v>
      </c>
      <c r="AO48" s="129">
        <f>AM48/AN48</f>
        <v>1.0824053834653673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50.129715937438291</v>
      </c>
      <c r="BE48" s="139">
        <f t="shared" si="73"/>
        <v>1174.5123964900183</v>
      </c>
      <c r="BF48" s="139">
        <f t="shared" si="73"/>
        <v>1395.4156666659239</v>
      </c>
      <c r="BG48" s="120">
        <f>BG37</f>
        <v>2846.535435076155</v>
      </c>
      <c r="BH48" s="165">
        <f>SUM(BC48:BF48)</f>
        <v>2620.0577790933803</v>
      </c>
      <c r="BI48" s="129">
        <f>BG48/BH48</f>
        <v>1.0864399471606854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57.540862325128984</v>
      </c>
      <c r="BO48" s="139">
        <f t="shared" si="74"/>
        <v>1329.1252169742399</v>
      </c>
      <c r="BP48" s="139">
        <f t="shared" si="74"/>
        <v>1579.6789123029484</v>
      </c>
      <c r="BQ48" s="120">
        <f>BQ37</f>
        <v>3044.1735794193137</v>
      </c>
      <c r="BR48" s="165">
        <f>SUM(BM48:BP48)</f>
        <v>2966.3449916023174</v>
      </c>
      <c r="BS48" s="129">
        <f>BQ48/BR48</f>
        <v>1.0262372003382372</v>
      </c>
    </row>
    <row r="49" spans="3:71" x14ac:dyDescent="0.3">
      <c r="C49" s="128"/>
      <c r="D49" s="4" t="s">
        <v>13</v>
      </c>
      <c r="E49" s="139">
        <f t="shared" ref="E49:H49" si="75">E38*E$42</f>
        <v>419.50080299082714</v>
      </c>
      <c r="F49" s="139">
        <f t="shared" si="75"/>
        <v>921.40017080052212</v>
      </c>
      <c r="G49" s="139">
        <f t="shared" si="75"/>
        <v>6.0792056656183142</v>
      </c>
      <c r="H49" s="139">
        <f t="shared" si="75"/>
        <v>0</v>
      </c>
      <c r="I49" s="120">
        <f>I38</f>
        <v>1054</v>
      </c>
      <c r="J49" s="165">
        <f>SUM(E49:H49)</f>
        <v>1346.9801794569676</v>
      </c>
      <c r="K49" s="129">
        <f>I49/J49</f>
        <v>0.78249109829137797</v>
      </c>
      <c r="L49" s="150"/>
      <c r="M49" s="128"/>
      <c r="N49" s="4" t="s">
        <v>13</v>
      </c>
      <c r="O49" s="139">
        <f t="shared" ref="O49:R49" si="76">O38*O$42</f>
        <v>413.11280675247269</v>
      </c>
      <c r="P49" s="139">
        <f t="shared" si="76"/>
        <v>785.05881428007433</v>
      </c>
      <c r="Q49" s="139">
        <f t="shared" si="76"/>
        <v>33.429713368066857</v>
      </c>
      <c r="R49" s="139">
        <f t="shared" si="76"/>
        <v>0</v>
      </c>
      <c r="S49" s="120">
        <f>S38</f>
        <v>1112.9834646689119</v>
      </c>
      <c r="T49" s="165">
        <f>SUM(O49:R49)</f>
        <v>1231.601334400614</v>
      </c>
      <c r="U49" s="129">
        <f>S49/T49</f>
        <v>0.90368809579974185</v>
      </c>
      <c r="W49" s="128"/>
      <c r="X49" s="4" t="s">
        <v>13</v>
      </c>
      <c r="Y49" s="139">
        <f t="shared" ref="Y49:AB49" si="77">Y38*Y$42</f>
        <v>410.48687667417124</v>
      </c>
      <c r="Z49" s="139">
        <f t="shared" si="77"/>
        <v>783.88353975446705</v>
      </c>
      <c r="AA49" s="139">
        <f t="shared" si="77"/>
        <v>32.901696577259699</v>
      </c>
      <c r="AB49" s="139">
        <f t="shared" si="77"/>
        <v>0</v>
      </c>
      <c r="AC49" s="120">
        <f>AC38</f>
        <v>1176.364579366546</v>
      </c>
      <c r="AD49" s="165">
        <f>SUM(Y49:AB49)</f>
        <v>1227.2721130058978</v>
      </c>
      <c r="AE49" s="129">
        <f>AC49/AD49</f>
        <v>0.95851976664354699</v>
      </c>
      <c r="AG49" s="128"/>
      <c r="AH49" s="4" t="s">
        <v>13</v>
      </c>
      <c r="AI49" s="139">
        <f t="shared" ref="AI49:AL49" si="78">AI38*AI$42</f>
        <v>461.52284594266348</v>
      </c>
      <c r="AJ49" s="139">
        <f t="shared" si="78"/>
        <v>888.09736854252947</v>
      </c>
      <c r="AK49" s="139">
        <f t="shared" si="78"/>
        <v>36.648577489157724</v>
      </c>
      <c r="AL49" s="139">
        <f t="shared" si="78"/>
        <v>0</v>
      </c>
      <c r="AM49" s="120">
        <f>AM38</f>
        <v>1244.4750082359867</v>
      </c>
      <c r="AN49" s="165">
        <f>SUM(AI49:AL49)</f>
        <v>1386.2687919743507</v>
      </c>
      <c r="AO49" s="129">
        <f>AM49/AN49</f>
        <v>0.89771551912640357</v>
      </c>
      <c r="BA49" s="128"/>
      <c r="BB49" s="4" t="s">
        <v>13</v>
      </c>
      <c r="BC49" s="139">
        <f t="shared" ref="BC49:BF49" si="79">BC38*BC$42</f>
        <v>517.43558593652347</v>
      </c>
      <c r="BD49" s="139">
        <f t="shared" si="79"/>
        <v>1007.3459597165617</v>
      </c>
      <c r="BE49" s="139">
        <f t="shared" si="79"/>
        <v>40.353562420982982</v>
      </c>
      <c r="BF49" s="139">
        <f t="shared" si="79"/>
        <v>0</v>
      </c>
      <c r="BG49" s="120">
        <f>BG38</f>
        <v>1396.3384616119097</v>
      </c>
      <c r="BH49" s="165">
        <f>SUM(BC49:BF49)</f>
        <v>1565.1351080740683</v>
      </c>
      <c r="BI49" s="129">
        <f>BG49/BH49</f>
        <v>0.89215202854284803</v>
      </c>
      <c r="BK49" s="128"/>
      <c r="BL49" s="4" t="s">
        <v>13</v>
      </c>
      <c r="BM49" s="139">
        <f t="shared" ref="BM49:BP49" si="80">BM38*BM$42</f>
        <v>581.76774929846295</v>
      </c>
      <c r="BN49" s="139">
        <f t="shared" si="80"/>
        <v>1138.8314628747094</v>
      </c>
      <c r="BO49" s="139">
        <f t="shared" si="80"/>
        <v>44.976935236239022</v>
      </c>
      <c r="BP49" s="139">
        <f t="shared" si="80"/>
        <v>0</v>
      </c>
      <c r="BQ49" s="120">
        <f>BQ38</f>
        <v>1480.8887406556896</v>
      </c>
      <c r="BR49" s="165">
        <f>SUM(BM49:BP49)</f>
        <v>1765.5761474094115</v>
      </c>
      <c r="BS49" s="129">
        <f>BQ49/BR49</f>
        <v>0.83875665336131944</v>
      </c>
    </row>
    <row r="50" spans="3:71" x14ac:dyDescent="0.3">
      <c r="C50" s="128"/>
      <c r="D50" s="4" t="s">
        <v>14</v>
      </c>
      <c r="E50" s="139">
        <f t="shared" ref="E50:H50" si="81">E39*E$42</f>
        <v>442.33680665415017</v>
      </c>
      <c r="F50" s="139">
        <f t="shared" si="81"/>
        <v>970.28827468958525</v>
      </c>
      <c r="G50" s="139">
        <f t="shared" si="81"/>
        <v>0</v>
      </c>
      <c r="H50" s="139">
        <f t="shared" si="81"/>
        <v>4.2420006763249285</v>
      </c>
      <c r="I50" s="120">
        <f>I39</f>
        <v>1108</v>
      </c>
      <c r="J50" s="165">
        <f>SUM(E50:H50)</f>
        <v>1416.8670820200605</v>
      </c>
      <c r="K50" s="129">
        <f>I50/J50</f>
        <v>0.78200701679108708</v>
      </c>
      <c r="L50" s="150"/>
      <c r="M50" s="128"/>
      <c r="N50" s="4" t="s">
        <v>14</v>
      </c>
      <c r="O50" s="139">
        <f t="shared" ref="O50:R50" si="82">O39*O$42</f>
        <v>440.92783704919731</v>
      </c>
      <c r="P50" s="139">
        <f t="shared" si="82"/>
        <v>836.82234126787466</v>
      </c>
      <c r="Q50" s="139">
        <f t="shared" si="82"/>
        <v>0</v>
      </c>
      <c r="R50" s="139">
        <f t="shared" si="82"/>
        <v>21.771861844543054</v>
      </c>
      <c r="S50" s="120">
        <f>S39</f>
        <v>1172.7332381057306</v>
      </c>
      <c r="T50" s="165">
        <f>SUM(O50:R50)</f>
        <v>1299.522040161615</v>
      </c>
      <c r="U50" s="129">
        <f>S50/T50</f>
        <v>0.90243428111452706</v>
      </c>
      <c r="W50" s="128"/>
      <c r="X50" s="4" t="s">
        <v>14</v>
      </c>
      <c r="Y50" s="139">
        <f t="shared" ref="Y50:AB50" si="83">Y39*Y$42</f>
        <v>439.10419195196584</v>
      </c>
      <c r="Z50" s="139">
        <f t="shared" si="83"/>
        <v>837.43684347482076</v>
      </c>
      <c r="AA50" s="139">
        <f t="shared" si="83"/>
        <v>0</v>
      </c>
      <c r="AB50" s="139">
        <f t="shared" si="83"/>
        <v>21.470588872237744</v>
      </c>
      <c r="AC50" s="120">
        <f>AC39</f>
        <v>1242.3889058947407</v>
      </c>
      <c r="AD50" s="165">
        <f>SUM(Y50:AB50)</f>
        <v>1298.0116242990243</v>
      </c>
      <c r="AE50" s="129">
        <f>AC50/AD50</f>
        <v>0.95714775017186615</v>
      </c>
      <c r="AG50" s="128"/>
      <c r="AH50" s="4" t="s">
        <v>14</v>
      </c>
      <c r="AI50" s="139">
        <f t="shared" ref="AI50:AL50" si="84">AI39*AI$42</f>
        <v>494.77385512909945</v>
      </c>
      <c r="AJ50" s="139">
        <f t="shared" si="84"/>
        <v>950.83757280180271</v>
      </c>
      <c r="AK50" s="139">
        <f t="shared" si="84"/>
        <v>0</v>
      </c>
      <c r="AL50" s="139">
        <f t="shared" si="84"/>
        <v>23.986735777046853</v>
      </c>
      <c r="AM50" s="120">
        <f>AM39</f>
        <v>1317.3433265123847</v>
      </c>
      <c r="AN50" s="165">
        <f>SUM(AI50:AL50)</f>
        <v>1469.598163707949</v>
      </c>
      <c r="AO50" s="129">
        <f>AM50/AN50</f>
        <v>0.89639696009730341</v>
      </c>
      <c r="BA50" s="128"/>
      <c r="BB50" s="4" t="s">
        <v>14</v>
      </c>
      <c r="BC50" s="139">
        <f t="shared" ref="BC50:BF50" si="85">BC39*BC$42</f>
        <v>557.12221018597836</v>
      </c>
      <c r="BD50" s="139">
        <f t="shared" si="85"/>
        <v>1083.1909947383172</v>
      </c>
      <c r="BE50" s="139">
        <f t="shared" si="85"/>
        <v>0</v>
      </c>
      <c r="BF50" s="139">
        <f t="shared" si="85"/>
        <v>26.543596255504575</v>
      </c>
      <c r="BG50" s="120">
        <f>BG39</f>
        <v>1484.8003122791824</v>
      </c>
      <c r="BH50" s="165">
        <f>SUM(BC50:BF50)</f>
        <v>1666.8568011798</v>
      </c>
      <c r="BI50" s="129">
        <f>BG50/BH50</f>
        <v>0.890778566718054</v>
      </c>
      <c r="BK50" s="128"/>
      <c r="BL50" s="4" t="s">
        <v>14</v>
      </c>
      <c r="BM50" s="139">
        <f t="shared" ref="BM50:BP50" si="86">BM39*BM$42</f>
        <v>627.72290497044958</v>
      </c>
      <c r="BN50" s="139">
        <f t="shared" si="86"/>
        <v>1227.1849026066498</v>
      </c>
      <c r="BO50" s="139">
        <f t="shared" si="86"/>
        <v>0</v>
      </c>
      <c r="BP50" s="139">
        <f t="shared" si="86"/>
        <v>29.658475889182412</v>
      </c>
      <c r="BQ50" s="120">
        <f>BQ39</f>
        <v>1578.2089508716722</v>
      </c>
      <c r="BR50" s="165">
        <f>SUM(BM50:BP50)</f>
        <v>1884.5662834662819</v>
      </c>
      <c r="BS50" s="129">
        <f>BQ50/BR50</f>
        <v>0.83743881269533971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2050.0000000000005</v>
      </c>
      <c r="G52" s="165">
        <f>SUM(G47:G50)</f>
        <v>1054</v>
      </c>
      <c r="H52" s="165">
        <f>SUM(H47:H50)</f>
        <v>1108.0000000000002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1917.8110322538557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1917.8110322538555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1881.7414801634088</v>
      </c>
      <c r="AK52" s="165">
        <f>SUM(AK47:AK50)</f>
        <v>2172.0689016417568</v>
      </c>
      <c r="AL52" s="165">
        <f>SUM(AL47:AL50)</f>
        <v>1989.5768224362305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2140.6666703923174</v>
      </c>
      <c r="BE52" s="165">
        <f>SUM(BE47:BE50)</f>
        <v>2465.8588575838153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0.99999999999999978</v>
      </c>
      <c r="G53" s="120">
        <f>G51/G52</f>
        <v>1</v>
      </c>
      <c r="H53" s="120">
        <f>H51/H52</f>
        <v>0.99999999999999978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1.0000000000000002</v>
      </c>
      <c r="R53" s="120">
        <f>R51/R52</f>
        <v>1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1.0000000000000002</v>
      </c>
      <c r="AB53" s="120">
        <f>AB51/AB52</f>
        <v>1</v>
      </c>
      <c r="AE53" s="129"/>
      <c r="AG53" s="128"/>
      <c r="AH53" s="120" t="s">
        <v>194</v>
      </c>
      <c r="AI53" s="120">
        <f>AI51/AI52</f>
        <v>1</v>
      </c>
      <c r="AJ53" s="120">
        <f>AJ51/AJ52</f>
        <v>1</v>
      </c>
      <c r="AK53" s="120">
        <f>AK51/AK52</f>
        <v>1.0000000000000002</v>
      </c>
      <c r="AL53" s="120">
        <f>AL51/AL52</f>
        <v>1.0000000000000002</v>
      </c>
      <c r="AO53" s="129"/>
      <c r="BA53" s="128"/>
      <c r="BB53" s="120" t="s">
        <v>194</v>
      </c>
      <c r="BC53" s="120">
        <f>BC51/BC52</f>
        <v>1</v>
      </c>
      <c r="BD53" s="120">
        <f>BD51/BD52</f>
        <v>0.99999999999999978</v>
      </c>
      <c r="BE53" s="120">
        <f>BE51/BE52</f>
        <v>0.99999999999999978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1253.7647161007505</v>
      </c>
      <c r="F58" s="139">
        <f t="shared" ref="F58:H58" si="87">F47*$K47</f>
        <v>0</v>
      </c>
      <c r="G58" s="139">
        <f t="shared" si="87"/>
        <v>461.14989333068451</v>
      </c>
      <c r="H58" s="139">
        <f t="shared" si="87"/>
        <v>335.08539056856483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493.62402263736499</v>
      </c>
      <c r="P58" s="139">
        <f t="shared" ref="P58:R58" si="88">P47*$U47</f>
        <v>0</v>
      </c>
      <c r="Q58" s="139">
        <f t="shared" si="88"/>
        <v>1013.8467429539699</v>
      </c>
      <c r="R58" s="139">
        <f t="shared" si="88"/>
        <v>679.27578555994535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570.78836863989409</v>
      </c>
      <c r="AJ58" s="139">
        <f t="shared" ref="AJ58:AL58" si="89">AJ47*$AO47</f>
        <v>0</v>
      </c>
      <c r="AK58" s="139">
        <f t="shared" si="89"/>
        <v>1150.4057982101479</v>
      </c>
      <c r="AL58" s="139">
        <f t="shared" si="89"/>
        <v>771.1898731122252</v>
      </c>
      <c r="AM58" s="120">
        <f>AM47</f>
        <v>2492.3840399622668</v>
      </c>
      <c r="AN58" s="165">
        <f>SUM(AI58:AL58)</f>
        <v>2492.3840399622673</v>
      </c>
      <c r="AO58" s="129">
        <f>AM58/AN58</f>
        <v>0.99999999999999978</v>
      </c>
      <c r="BA58" s="128"/>
      <c r="BB58" s="4" t="s">
        <v>11</v>
      </c>
      <c r="BC58" s="139">
        <f>BC47*$BI47</f>
        <v>660.87630625109534</v>
      </c>
      <c r="BD58" s="139">
        <f t="shared" ref="BD58:BF58" si="90">BD47*$BI47</f>
        <v>0</v>
      </c>
      <c r="BE58" s="139">
        <f t="shared" si="90"/>
        <v>1308.1507600790937</v>
      </c>
      <c r="BF58" s="139">
        <f t="shared" si="90"/>
        <v>877.50836874596598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711.42364280630147</v>
      </c>
      <c r="BN58" s="139">
        <f t="shared" ref="BN58:BP58" si="91">BN47*$BS47</f>
        <v>0</v>
      </c>
      <c r="BO58" s="139">
        <f t="shared" si="91"/>
        <v>1395.984319131416</v>
      </c>
      <c r="BP58" s="139">
        <f t="shared" si="91"/>
        <v>936.76561748159645</v>
      </c>
      <c r="BQ58" s="120">
        <f>BQ47</f>
        <v>3044.1735794193137</v>
      </c>
      <c r="BR58" s="165">
        <f>SUM(BM58:BP58)</f>
        <v>3044.1735794193141</v>
      </c>
      <c r="BS58" s="129">
        <f>BQ58/BR58</f>
        <v>0.99999999999999989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208.65053122454498</v>
      </c>
      <c r="G59" s="139">
        <f t="shared" si="92"/>
        <v>805.15069546538405</v>
      </c>
      <c r="H59" s="139">
        <f t="shared" si="92"/>
        <v>1036.1987733100711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39.429859440841632</v>
      </c>
      <c r="Q59" s="139">
        <f t="shared" si="93"/>
        <v>982.00752917264208</v>
      </c>
      <c r="R59" s="139">
        <f t="shared" si="93"/>
        <v>1165.3091625377961</v>
      </c>
      <c r="S59" s="120">
        <f>S48</f>
        <v>2186.7465511512801</v>
      </c>
      <c r="T59" s="165">
        <f>SUM(O59:R59)</f>
        <v>2186.7465511512796</v>
      </c>
      <c r="U59" s="129">
        <f>S59/T59</f>
        <v>1.0000000000000002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46.334028065287761</v>
      </c>
      <c r="AK59" s="139">
        <f t="shared" si="94"/>
        <v>1118.2933083378005</v>
      </c>
      <c r="AL59" s="139">
        <f t="shared" si="94"/>
        <v>1327.7567035591787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54.462925934250627</v>
      </c>
      <c r="BE59" s="139">
        <f t="shared" si="95"/>
        <v>1276.0371859821855</v>
      </c>
      <c r="BF59" s="139">
        <f t="shared" si="95"/>
        <v>1516.0353231597189</v>
      </c>
      <c r="BG59" s="120">
        <f>BG48</f>
        <v>2846.535435076155</v>
      </c>
      <c r="BH59" s="165">
        <f>SUM(BC59:BF59)</f>
        <v>2846.5354350761554</v>
      </c>
      <c r="BI59" s="129">
        <f>BG59/BH59</f>
        <v>0.99999999999999989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59.050573457588314</v>
      </c>
      <c r="BO59" s="139">
        <f t="shared" si="96"/>
        <v>1363.997741566596</v>
      </c>
      <c r="BP59" s="139">
        <f t="shared" si="96"/>
        <v>1621.1252643951295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328.25564406640729</v>
      </c>
      <c r="F60" s="139">
        <f t="shared" si="97"/>
        <v>720.98743161556376</v>
      </c>
      <c r="G60" s="139">
        <f t="shared" si="97"/>
        <v>4.7569243180288421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373.3251256846288</v>
      </c>
      <c r="P60" s="139">
        <f t="shared" si="98"/>
        <v>709.44830496756356</v>
      </c>
      <c r="Q60" s="139">
        <f t="shared" si="98"/>
        <v>30.210034016719511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414.3162212341133</v>
      </c>
      <c r="AJ60" s="139">
        <f t="shared" si="99"/>
        <v>797.25879023594985</v>
      </c>
      <c r="AK60" s="139">
        <f t="shared" si="99"/>
        <v>32.899996765923454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461.63120763352657</v>
      </c>
      <c r="BD60" s="139">
        <f t="shared" si="100"/>
        <v>898.70574140557255</v>
      </c>
      <c r="BE60" s="139">
        <f t="shared" si="100"/>
        <v>36.001512572810412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487.96157043512585</v>
      </c>
      <c r="BN60" s="139">
        <f t="shared" si="101"/>
        <v>955.20246654336688</v>
      </c>
      <c r="BO60" s="139">
        <f t="shared" si="101"/>
        <v>37.724703677196651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1480.8887406556894</v>
      </c>
      <c r="BS60" s="129">
        <f>BQ60/BR60</f>
        <v>1.0000000000000002</v>
      </c>
    </row>
    <row r="61" spans="3:71" x14ac:dyDescent="0.3">
      <c r="C61" s="128"/>
      <c r="D61" s="4" t="s">
        <v>14</v>
      </c>
      <c r="E61" s="139">
        <f t="shared" ref="E61:H61" si="102">E50*$K50</f>
        <v>345.91048658850787</v>
      </c>
      <c r="F61" s="139">
        <f t="shared" si="102"/>
        <v>758.77223911737337</v>
      </c>
      <c r="G61" s="139">
        <f t="shared" si="102"/>
        <v>0</v>
      </c>
      <c r="H61" s="139">
        <f t="shared" si="102"/>
        <v>3.3172742941186311</v>
      </c>
      <c r="I61" s="120">
        <f>I50</f>
        <v>1108</v>
      </c>
      <c r="J61" s="165">
        <f>SUM(E61:H61)</f>
        <v>1107.9999999999998</v>
      </c>
      <c r="K61" s="129">
        <f>I61/J61</f>
        <v>1.0000000000000002</v>
      </c>
      <c r="M61" s="128"/>
      <c r="N61" s="4" t="s">
        <v>14</v>
      </c>
      <c r="O61" s="139">
        <f t="shared" ref="O61:R61" si="103">O50*$U50</f>
        <v>397.90839565087572</v>
      </c>
      <c r="P61" s="139">
        <f t="shared" si="103"/>
        <v>755.17716796264995</v>
      </c>
      <c r="Q61" s="139">
        <f t="shared" si="103"/>
        <v>0</v>
      </c>
      <c r="R61" s="139">
        <f t="shared" si="103"/>
        <v>19.647674492205013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443.51377967334832</v>
      </c>
      <c r="AJ61" s="139">
        <f t="shared" si="104"/>
        <v>852.32790980583434</v>
      </c>
      <c r="AK61" s="139">
        <f t="shared" si="104"/>
        <v>0</v>
      </c>
      <c r="AL61" s="139">
        <f t="shared" si="104"/>
        <v>21.501637033202027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496.27252387626021</v>
      </c>
      <c r="BD61" s="139">
        <f t="shared" si="105"/>
        <v>964.88332177490133</v>
      </c>
      <c r="BE61" s="139">
        <f t="shared" si="105"/>
        <v>0</v>
      </c>
      <c r="BF61" s="139">
        <f t="shared" si="105"/>
        <v>23.644466628021071</v>
      </c>
      <c r="BG61" s="120">
        <f>BG50</f>
        <v>1484.8003122791824</v>
      </c>
      <c r="BH61" s="165">
        <f>SUM(BC61:BF61)</f>
        <v>1484.8003122791827</v>
      </c>
      <c r="BI61" s="129">
        <f>BG61/BH61</f>
        <v>0.99999999999999989</v>
      </c>
      <c r="BK61" s="128"/>
      <c r="BL61" s="4" t="s">
        <v>14</v>
      </c>
      <c r="BM61" s="139">
        <f t="shared" ref="BM61:BP61" si="106">BM50*$BS50</f>
        <v>525.67952424012287</v>
      </c>
      <c r="BN61" s="139">
        <f t="shared" si="106"/>
        <v>1027.6922677965588</v>
      </c>
      <c r="BO61" s="139">
        <f t="shared" si="106"/>
        <v>0</v>
      </c>
      <c r="BP61" s="139">
        <f t="shared" si="106"/>
        <v>24.83715883499028</v>
      </c>
      <c r="BQ61" s="120">
        <f>BQ50</f>
        <v>1578.2089508716722</v>
      </c>
      <c r="BR61" s="165">
        <f>SUM(BM61:BP61)</f>
        <v>1578.208950871672</v>
      </c>
      <c r="BS61" s="129">
        <f>BQ61/BR61</f>
        <v>1.0000000000000002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1927.9308467556657</v>
      </c>
      <c r="F63" s="165">
        <f>SUM(F58:F61)</f>
        <v>1688.4102019574821</v>
      </c>
      <c r="G63" s="165">
        <f>SUM(G58:G61)</f>
        <v>1271.0575131140974</v>
      </c>
      <c r="H63" s="165">
        <f>SUM(H58:H61)</f>
        <v>1374.6014381727546</v>
      </c>
      <c r="K63" s="129"/>
      <c r="M63" s="128"/>
      <c r="N63" s="120" t="s">
        <v>195</v>
      </c>
      <c r="O63" s="165">
        <f>SUM(O58:O61)</f>
        <v>1264.8575439728695</v>
      </c>
      <c r="P63" s="165">
        <f>SUM(P58:P61)</f>
        <v>1504.0553323710551</v>
      </c>
      <c r="Q63" s="165">
        <f>SUM(Q58:Q61)</f>
        <v>2026.0643061433314</v>
      </c>
      <c r="R63" s="165">
        <f>SUM(R58:R61)</f>
        <v>1864.2326225899462</v>
      </c>
      <c r="U63" s="129"/>
      <c r="AG63" s="128"/>
      <c r="AH63" s="120" t="s">
        <v>195</v>
      </c>
      <c r="AI63" s="165">
        <f>SUM(AI58:AI61)</f>
        <v>1428.6183695473558</v>
      </c>
      <c r="AJ63" s="165">
        <f>SUM(AJ58:AJ61)</f>
        <v>1695.9207281070719</v>
      </c>
      <c r="AK63" s="165">
        <f>SUM(AK58:AK61)</f>
        <v>2301.5991033138716</v>
      </c>
      <c r="AL63" s="165">
        <f>SUM(AL58:AL61)</f>
        <v>2120.4482137046057</v>
      </c>
      <c r="AO63" s="129"/>
      <c r="BA63" s="128"/>
      <c r="BB63" s="120" t="s">
        <v>195</v>
      </c>
      <c r="BC63" s="165">
        <f>SUM(BC58:BC61)</f>
        <v>1618.7800377608821</v>
      </c>
      <c r="BD63" s="165">
        <f>SUM(BD58:BD61)</f>
        <v>1918.0519891147246</v>
      </c>
      <c r="BE63" s="165">
        <f>SUM(BE58:BE61)</f>
        <v>2620.1894586340895</v>
      </c>
      <c r="BF63" s="165">
        <f>SUM(BF58:BF61)</f>
        <v>2417.188158533706</v>
      </c>
      <c r="BI63" s="129"/>
      <c r="BK63" s="128"/>
      <c r="BL63" s="120" t="s">
        <v>195</v>
      </c>
      <c r="BM63" s="165">
        <f>SUM(BM58:BM61)</f>
        <v>1725.0647374815501</v>
      </c>
      <c r="BN63" s="165">
        <f>SUM(BN58:BN61)</f>
        <v>2041.945307797514</v>
      </c>
      <c r="BO63" s="165">
        <f>SUM(BO58:BO61)</f>
        <v>2797.7067643752084</v>
      </c>
      <c r="BP63" s="165">
        <f>SUM(BP58:BP61)</f>
        <v>2582.7280407117159</v>
      </c>
      <c r="BS63" s="129"/>
    </row>
    <row r="64" spans="3:71" x14ac:dyDescent="0.3">
      <c r="C64" s="128"/>
      <c r="D64" s="120" t="s">
        <v>194</v>
      </c>
      <c r="E64" s="120">
        <f>E62/E63</f>
        <v>1.0633161471791133</v>
      </c>
      <c r="F64" s="120">
        <f>F62/F63</f>
        <v>1.2141599225255235</v>
      </c>
      <c r="G64" s="120">
        <f>G62/G63</f>
        <v>0.82923076975304966</v>
      </c>
      <c r="H64" s="120">
        <f>H62/H63</f>
        <v>0.80605182653733765</v>
      </c>
      <c r="K64" s="129"/>
      <c r="M64" s="128"/>
      <c r="N64" s="120" t="s">
        <v>194</v>
      </c>
      <c r="O64" s="120">
        <f>O62/O63</f>
        <v>1.0499304141324244</v>
      </c>
      <c r="P64" s="120">
        <f>P62/P63</f>
        <v>1.1026561126642755</v>
      </c>
      <c r="Q64" s="120">
        <f>Q62/Q63</f>
        <v>0.94656967522638091</v>
      </c>
      <c r="R64" s="120">
        <f>R62/R63</f>
        <v>0.94136887240984646</v>
      </c>
      <c r="U64" s="129"/>
      <c r="AG64" s="128"/>
      <c r="AH64" s="120" t="s">
        <v>194</v>
      </c>
      <c r="AI64" s="120">
        <f>AI62/AI63</f>
        <v>1.0522048732355185</v>
      </c>
      <c r="AJ64" s="120">
        <f>AJ62/AJ63</f>
        <v>1.1095692439962943</v>
      </c>
      <c r="AK64" s="120">
        <f>AK62/AK63</f>
        <v>0.94372164922830604</v>
      </c>
      <c r="AL64" s="120">
        <f>AL62/AL63</f>
        <v>0.93828126033800596</v>
      </c>
      <c r="AO64" s="129"/>
      <c r="BA64" s="128"/>
      <c r="BB64" s="120" t="s">
        <v>194</v>
      </c>
      <c r="BC64" s="120">
        <f>BC62/BC63</f>
        <v>1.0542247709242045</v>
      </c>
      <c r="BD64" s="120">
        <f>BD62/BD63</f>
        <v>1.116062902643395</v>
      </c>
      <c r="BE64" s="120">
        <f>BE62/BE63</f>
        <v>0.94109944968226555</v>
      </c>
      <c r="BF64" s="120">
        <f>BF62/BF63</f>
        <v>0.93543652925792753</v>
      </c>
      <c r="BI64" s="129"/>
      <c r="BK64" s="128"/>
      <c r="BL64" s="120" t="s">
        <v>194</v>
      </c>
      <c r="BM64" s="120">
        <f>BM62/BM63</f>
        <v>1.1190063690120324</v>
      </c>
      <c r="BN64" s="120">
        <f>BN62/BN63</f>
        <v>1.186886455064063</v>
      </c>
      <c r="BO64" s="120">
        <f>BO62/BO63</f>
        <v>0.99675139792702627</v>
      </c>
      <c r="BP64" s="120">
        <f>BP62/BP63</f>
        <v>0.99063413009994605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1333.1482673933649</v>
      </c>
      <c r="F69" s="139">
        <f t="shared" ref="F69:H69" si="107">F58*F$64</f>
        <v>0</v>
      </c>
      <c r="G69" s="139">
        <f t="shared" si="107"/>
        <v>382.39968101814026</v>
      </c>
      <c r="H69" s="139">
        <f t="shared" si="107"/>
        <v>270.09619111376884</v>
      </c>
      <c r="I69" s="120">
        <f>I58</f>
        <v>2050</v>
      </c>
      <c r="J69" s="165">
        <f>SUM(E69:H69)</f>
        <v>1985.6441395252739</v>
      </c>
      <c r="K69" s="129">
        <f>I69/J69</f>
        <v>1.0324105710553515</v>
      </c>
      <c r="M69" s="128"/>
      <c r="N69" s="4" t="s">
        <v>11</v>
      </c>
      <c r="O69" s="139">
        <f>O58*O$64</f>
        <v>518.27087451336183</v>
      </c>
      <c r="P69" s="139">
        <f t="shared" ref="P69:R69" si="108">P58*P$64</f>
        <v>0</v>
      </c>
      <c r="Q69" s="139">
        <f t="shared" si="108"/>
        <v>959.67658220726332</v>
      </c>
      <c r="R69" s="139">
        <f t="shared" si="108"/>
        <v>639.44908030787838</v>
      </c>
      <c r="S69" s="120">
        <f>S58</f>
        <v>2186.7465511512801</v>
      </c>
      <c r="T69" s="165">
        <f>SUM(O69:R69)</f>
        <v>2117.3965370285036</v>
      </c>
      <c r="U69" s="129">
        <f>S69/T69</f>
        <v>1.0327524924642129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253.33511282650286</v>
      </c>
      <c r="G70" s="139">
        <f t="shared" si="109"/>
        <v>667.65573096796368</v>
      </c>
      <c r="H70" s="139">
        <f t="shared" si="109"/>
        <v>835.22991388233152</v>
      </c>
      <c r="I70" s="120">
        <f>I59</f>
        <v>2050</v>
      </c>
      <c r="J70" s="165">
        <f>SUM(E70:H70)</f>
        <v>1756.220757676798</v>
      </c>
      <c r="K70" s="129">
        <f>I70/J70</f>
        <v>1.1672792221815129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43.47757553393722</v>
      </c>
      <c r="Q70" s="139">
        <f t="shared" si="110"/>
        <v>929.53854795880864</v>
      </c>
      <c r="R70" s="139">
        <f t="shared" si="110"/>
        <v>1096.9857723470675</v>
      </c>
      <c r="S70" s="120">
        <f>S59</f>
        <v>2186.7465511512801</v>
      </c>
      <c r="T70" s="165">
        <f>SUM(O70:R70)</f>
        <v>2070.0018958398132</v>
      </c>
      <c r="U70" s="129">
        <f>S70/T70</f>
        <v>1.0563983325551993</v>
      </c>
    </row>
    <row r="71" spans="3:21" x14ac:dyDescent="0.3">
      <c r="C71" s="128"/>
      <c r="D71" s="4" t="s">
        <v>13</v>
      </c>
      <c r="E71" s="139">
        <f t="shared" ref="E71:H71" si="111">E60*E$64</f>
        <v>349.03952673849057</v>
      </c>
      <c r="F71" s="139">
        <f t="shared" si="111"/>
        <v>875.39404411222904</v>
      </c>
      <c r="G71" s="139">
        <f t="shared" si="111"/>
        <v>3.9445880138960576</v>
      </c>
      <c r="H71" s="139">
        <f t="shared" si="111"/>
        <v>0</v>
      </c>
      <c r="I71" s="120">
        <f>I60</f>
        <v>1054</v>
      </c>
      <c r="J71" s="165">
        <f>SUM(E71:H71)</f>
        <v>1228.3781588646157</v>
      </c>
      <c r="K71" s="129">
        <f>I71/J71</f>
        <v>0.85804195751429457</v>
      </c>
      <c r="M71" s="128"/>
      <c r="N71" s="4" t="s">
        <v>13</v>
      </c>
      <c r="O71" s="139">
        <f t="shared" ref="O71:R71" si="112">O60*O$64</f>
        <v>391.96540381610168</v>
      </c>
      <c r="P71" s="139">
        <f t="shared" si="112"/>
        <v>782.27751009179303</v>
      </c>
      <c r="Q71" s="139">
        <f t="shared" si="112"/>
        <v>28.595902087784108</v>
      </c>
      <c r="R71" s="139">
        <f t="shared" si="112"/>
        <v>0</v>
      </c>
      <c r="S71" s="120">
        <f>S60</f>
        <v>1112.9834646689119</v>
      </c>
      <c r="T71" s="165">
        <f>SUM(O71:R71)</f>
        <v>1202.8388159956787</v>
      </c>
      <c r="U71" s="129">
        <f>S71/T71</f>
        <v>0.92529726333084217</v>
      </c>
    </row>
    <row r="72" spans="3:21" x14ac:dyDescent="0.3">
      <c r="C72" s="128"/>
      <c r="D72" s="4" t="s">
        <v>14</v>
      </c>
      <c r="E72" s="139">
        <f t="shared" ref="E72:H72" si="113">E61*E$64</f>
        <v>367.81220586814453</v>
      </c>
      <c r="F72" s="139">
        <f t="shared" si="113"/>
        <v>921.27084306126801</v>
      </c>
      <c r="G72" s="139">
        <f t="shared" si="113"/>
        <v>0</v>
      </c>
      <c r="H72" s="139">
        <f t="shared" si="113"/>
        <v>2.67389500389968</v>
      </c>
      <c r="I72" s="120">
        <f>I61</f>
        <v>1108</v>
      </c>
      <c r="J72" s="165">
        <f>SUM(E72:H72)</f>
        <v>1291.7569439333122</v>
      </c>
      <c r="K72" s="129">
        <f>I72/J72</f>
        <v>0.85774650192799828</v>
      </c>
      <c r="M72" s="128"/>
      <c r="N72" s="4" t="s">
        <v>14</v>
      </c>
      <c r="O72" s="139">
        <f t="shared" ref="O72:R72" si="114">O61*O$64</f>
        <v>417.77612663249249</v>
      </c>
      <c r="P72" s="139">
        <f t="shared" si="114"/>
        <v>832.70072039851232</v>
      </c>
      <c r="Q72" s="139">
        <f t="shared" si="114"/>
        <v>0</v>
      </c>
      <c r="R72" s="139">
        <f t="shared" si="114"/>
        <v>18.495709182202734</v>
      </c>
      <c r="S72" s="120">
        <f>S61</f>
        <v>1172.7332381057306</v>
      </c>
      <c r="T72" s="165">
        <f>SUM(O72:R72)</f>
        <v>1268.9725562132076</v>
      </c>
      <c r="U72" s="129">
        <f>S72/T72</f>
        <v>0.92415965370073205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1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1376.3563640410364</v>
      </c>
      <c r="F80" s="139">
        <f t="shared" ref="F80:H80" si="115">F69*$K69</f>
        <v>0</v>
      </c>
      <c r="G80" s="139">
        <f t="shared" si="115"/>
        <v>394.79347305132245</v>
      </c>
      <c r="H80" s="139">
        <f t="shared" si="115"/>
        <v>278.85016290764145</v>
      </c>
      <c r="I80" s="120">
        <f>I69</f>
        <v>2050</v>
      </c>
      <c r="J80" s="165">
        <f>SUM(E80:H80)</f>
        <v>2050.0000000000005</v>
      </c>
      <c r="K80" s="129">
        <f>I80/J80</f>
        <v>0.99999999999999978</v>
      </c>
      <c r="M80" s="128"/>
      <c r="N80" s="4" t="s">
        <v>11</v>
      </c>
      <c r="O80" s="139">
        <f>O69*$U69</f>
        <v>535.24553742528167</v>
      </c>
      <c r="P80" s="139">
        <f t="shared" ref="P80:R80" si="116">P69*$U69</f>
        <v>0</v>
      </c>
      <c r="Q80" s="139">
        <f t="shared" si="116"/>
        <v>991.10838223408825</v>
      </c>
      <c r="R80" s="139">
        <f t="shared" si="116"/>
        <v>660.39263149191004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295.71281345138607</v>
      </c>
      <c r="G81" s="139">
        <f t="shared" si="117"/>
        <v>779.34066232931411</v>
      </c>
      <c r="H81" s="139">
        <f t="shared" si="117"/>
        <v>974.94652421929993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45.929638297594011</v>
      </c>
      <c r="Q81" s="139">
        <f t="shared" si="118"/>
        <v>981.96297210946659</v>
      </c>
      <c r="R81" s="139">
        <f t="shared" si="118"/>
        <v>1158.8539407442197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299.49055877255739</v>
      </c>
      <c r="F82" s="139">
        <f t="shared" si="119"/>
        <v>751.12481920641176</v>
      </c>
      <c r="G82" s="139">
        <f t="shared" si="119"/>
        <v>3.3846220210307969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362.68451547140734</v>
      </c>
      <c r="P82" s="139">
        <f t="shared" si="120"/>
        <v>723.83923925320141</v>
      </c>
      <c r="Q82" s="139">
        <f t="shared" si="120"/>
        <v>26.459709944303352</v>
      </c>
      <c r="R82" s="139">
        <f t="shared" si="120"/>
        <v>0</v>
      </c>
      <c r="S82" s="120">
        <f>S71</f>
        <v>1112.9834646689119</v>
      </c>
      <c r="T82" s="165">
        <f>SUM(O82:R82)</f>
        <v>1112.9834646689121</v>
      </c>
      <c r="U82" s="129">
        <f>S82/T82</f>
        <v>0.99999999999999978</v>
      </c>
    </row>
    <row r="83" spans="3:21" x14ac:dyDescent="0.3">
      <c r="C83" s="128"/>
      <c r="D83" s="4" t="s">
        <v>14</v>
      </c>
      <c r="E83" s="139">
        <f t="shared" ref="E83:H83" si="121">E72*$K72</f>
        <v>315.48963294982173</v>
      </c>
      <c r="F83" s="139">
        <f t="shared" si="121"/>
        <v>790.21684296406056</v>
      </c>
      <c r="G83" s="139">
        <f t="shared" si="121"/>
        <v>0</v>
      </c>
      <c r="H83" s="139">
        <f t="shared" si="121"/>
        <v>2.293524086117702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386.09184051311746</v>
      </c>
      <c r="P83" s="139">
        <f t="shared" si="122"/>
        <v>769.54840939983922</v>
      </c>
      <c r="Q83" s="139">
        <f t="shared" si="122"/>
        <v>0</v>
      </c>
      <c r="R83" s="139">
        <f t="shared" si="122"/>
        <v>17.09298819277393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1991.3365557634154</v>
      </c>
      <c r="F85" s="165">
        <f>SUM(F80:F83)</f>
        <v>1837.0544756218583</v>
      </c>
      <c r="G85" s="165">
        <f>SUM(G80:G83)</f>
        <v>1177.5187574016672</v>
      </c>
      <c r="H85" s="165">
        <f>SUM(H80:H83)</f>
        <v>1256.0902112130591</v>
      </c>
      <c r="K85" s="129"/>
      <c r="M85" s="128"/>
      <c r="N85" s="120" t="s">
        <v>195</v>
      </c>
      <c r="O85" s="165">
        <f>SUM(O80:O83)</f>
        <v>1284.0218934098064</v>
      </c>
      <c r="P85" s="165">
        <f>SUM(P80:P83)</f>
        <v>1539.3172869506348</v>
      </c>
      <c r="Q85" s="165">
        <f>SUM(Q80:Q83)</f>
        <v>1999.5310642878583</v>
      </c>
      <c r="R85" s="165">
        <f>SUM(R80:R83)</f>
        <v>1836.3395604289037</v>
      </c>
      <c r="U85" s="129"/>
    </row>
    <row r="86" spans="3:21" x14ac:dyDescent="0.3">
      <c r="C86" s="128"/>
      <c r="D86" s="120" t="s">
        <v>194</v>
      </c>
      <c r="E86" s="120">
        <f>E84/E85</f>
        <v>1.0294593317572553</v>
      </c>
      <c r="F86" s="120">
        <f>F84/F85</f>
        <v>1.1159168262041101</v>
      </c>
      <c r="G86" s="120">
        <f>G84/G85</f>
        <v>0.8951025139724943</v>
      </c>
      <c r="H86" s="120">
        <f>H84/H85</f>
        <v>0.88210224879466093</v>
      </c>
      <c r="K86" s="129"/>
      <c r="M86" s="128"/>
      <c r="N86" s="120" t="s">
        <v>194</v>
      </c>
      <c r="O86" s="120">
        <f>O84/O85</f>
        <v>1.0342599388514551</v>
      </c>
      <c r="P86" s="120">
        <f>P84/P85</f>
        <v>1.0773969863676509</v>
      </c>
      <c r="Q86" s="120">
        <f>Q84/Q85</f>
        <v>0.95913040137583094</v>
      </c>
      <c r="R86" s="120">
        <f>R84/R85</f>
        <v>0.9556677858790229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1416.9029027855311</v>
      </c>
      <c r="F91" s="139">
        <f t="shared" ref="F91:H91" si="123">F80*F$86</f>
        <v>0</v>
      </c>
      <c r="G91" s="139">
        <f t="shared" si="123"/>
        <v>353.3806302281709</v>
      </c>
      <c r="H91" s="139">
        <f t="shared" si="123"/>
        <v>245.97435577758807</v>
      </c>
      <c r="I91" s="120">
        <f>I80</f>
        <v>2050</v>
      </c>
      <c r="J91" s="165">
        <f>SUM(E91:H91)</f>
        <v>2016.25788879129</v>
      </c>
      <c r="K91" s="129">
        <f>I91/J91</f>
        <v>1.0167350175770113</v>
      </c>
      <c r="M91" s="128"/>
      <c r="N91" s="4" t="s">
        <v>11</v>
      </c>
      <c r="O91" s="139">
        <f>O80*O$86</f>
        <v>553.58301680798604</v>
      </c>
      <c r="P91" s="139">
        <f t="shared" ref="P91:R91" si="124">P80*P$86</f>
        <v>0</v>
      </c>
      <c r="Q91" s="139">
        <f t="shared" si="124"/>
        <v>950.60218045913155</v>
      </c>
      <c r="R91" s="139">
        <f t="shared" si="124"/>
        <v>631.11596394869514</v>
      </c>
      <c r="S91" s="120">
        <f>S80</f>
        <v>2186.7465511512801</v>
      </c>
      <c r="T91" s="165">
        <f>SUM(O91:R91)</f>
        <v>2135.3011612158125</v>
      </c>
      <c r="U91" s="129">
        <f>S91/T91</f>
        <v>1.0240928028654166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329.99090425455881</v>
      </c>
      <c r="G92" s="139">
        <f t="shared" si="125"/>
        <v>697.58978609195788</v>
      </c>
      <c r="H92" s="139">
        <f t="shared" si="125"/>
        <v>860.00252146838284</v>
      </c>
      <c r="I92" s="120">
        <f>I81</f>
        <v>2050</v>
      </c>
      <c r="J92" s="165">
        <f>SUM(E92:H92)</f>
        <v>1887.5832118148996</v>
      </c>
      <c r="K92" s="129">
        <f>I92/J92</f>
        <v>1.0860448361526471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49.484453886784031</v>
      </c>
      <c r="Q92" s="139">
        <f t="shared" si="126"/>
        <v>941.8305395755566</v>
      </c>
      <c r="R92" s="139">
        <f t="shared" si="126"/>
        <v>1107.4793797082089</v>
      </c>
      <c r="S92" s="120">
        <f>S81</f>
        <v>2186.7465511512801</v>
      </c>
      <c r="T92" s="165">
        <f>SUM(O92:R92)</f>
        <v>2098.7943731705495</v>
      </c>
      <c r="U92" s="129">
        <f>S92/T92</f>
        <v>1.0419060481126912</v>
      </c>
    </row>
    <row r="93" spans="3:21" x14ac:dyDescent="0.3">
      <c r="C93" s="128"/>
      <c r="D93" s="4" t="s">
        <v>13</v>
      </c>
      <c r="E93" s="139">
        <f t="shared" ref="E93:H93" si="127">E82*E$86</f>
        <v>308.31335050160396</v>
      </c>
      <c r="F93" s="139">
        <f t="shared" si="127"/>
        <v>838.19282433195508</v>
      </c>
      <c r="G93" s="139">
        <f t="shared" si="127"/>
        <v>3.0295836798713309</v>
      </c>
      <c r="H93" s="139">
        <f t="shared" si="127"/>
        <v>0</v>
      </c>
      <c r="I93" s="120">
        <f>I82</f>
        <v>1054</v>
      </c>
      <c r="J93" s="165">
        <f>SUM(E93:H93)</f>
        <v>1149.5357585134304</v>
      </c>
      <c r="K93" s="129">
        <f>I93/J93</f>
        <v>0.91689187760720336</v>
      </c>
      <c r="M93" s="128"/>
      <c r="N93" s="4" t="s">
        <v>13</v>
      </c>
      <c r="O93" s="139">
        <f t="shared" ref="O93:R93" si="128">O82*O$86</f>
        <v>375.11006479382735</v>
      </c>
      <c r="P93" s="139">
        <f t="shared" si="128"/>
        <v>779.86221498605221</v>
      </c>
      <c r="Q93" s="139">
        <f t="shared" si="128"/>
        <v>25.378312219167739</v>
      </c>
      <c r="R93" s="139">
        <f t="shared" si="128"/>
        <v>0</v>
      </c>
      <c r="S93" s="120">
        <f>S82</f>
        <v>1112.9834646689119</v>
      </c>
      <c r="T93" s="165">
        <f>SUM(O93:R93)</f>
        <v>1180.3505919990473</v>
      </c>
      <c r="U93" s="129">
        <f>S93/T93</f>
        <v>0.94292617143857049</v>
      </c>
    </row>
    <row r="94" spans="3:21" x14ac:dyDescent="0.3">
      <c r="C94" s="128"/>
      <c r="D94" s="4" t="s">
        <v>14</v>
      </c>
      <c r="E94" s="139">
        <f t="shared" ref="E94:H94" si="129">E83*E$86</f>
        <v>324.78374671286525</v>
      </c>
      <c r="F94" s="139">
        <f t="shared" si="129"/>
        <v>881.81627141348622</v>
      </c>
      <c r="G94" s="139">
        <f t="shared" si="129"/>
        <v>0</v>
      </c>
      <c r="H94" s="139">
        <f t="shared" si="129"/>
        <v>2.0231227540291443</v>
      </c>
      <c r="I94" s="120">
        <f>I83</f>
        <v>1108</v>
      </c>
      <c r="J94" s="165">
        <f>SUM(E94:H94)</f>
        <v>1208.6231408803806</v>
      </c>
      <c r="K94" s="129">
        <f>I94/J94</f>
        <v>0.91674564429811845</v>
      </c>
      <c r="M94" s="128"/>
      <c r="N94" s="4" t="s">
        <v>14</v>
      </c>
      <c r="O94" s="139">
        <f t="shared" ref="O94:R94" si="130">O83*O$86</f>
        <v>399.31932336014262</v>
      </c>
      <c r="P94" s="139">
        <f t="shared" si="130"/>
        <v>829.109137151406</v>
      </c>
      <c r="Q94" s="139">
        <f t="shared" si="130"/>
        <v>0</v>
      </c>
      <c r="R94" s="139">
        <f t="shared" si="130"/>
        <v>16.335218180244542</v>
      </c>
      <c r="S94" s="120">
        <f>S83</f>
        <v>1172.7332381057306</v>
      </c>
      <c r="T94" s="165">
        <f>SUM(O94:R94)</f>
        <v>1244.7636786917931</v>
      </c>
      <c r="U94" s="129">
        <f>S94/T94</f>
        <v>0.94213324037397672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2050.0000000000005</v>
      </c>
      <c r="F96" s="165">
        <f>SUM(F91:F94)</f>
        <v>2050</v>
      </c>
      <c r="G96" s="165">
        <f>SUM(G91:G94)</f>
        <v>1054.0000000000002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1658.4558060242423</v>
      </c>
      <c r="Q96" s="165">
        <f>SUM(Q91:Q94)</f>
        <v>1917.811032253856</v>
      </c>
      <c r="R96" s="165">
        <f>SUM(R91:R94)</f>
        <v>1754.9305618371484</v>
      </c>
      <c r="U96" s="129"/>
    </row>
    <row r="97" spans="3:21" x14ac:dyDescent="0.3">
      <c r="C97" s="128"/>
      <c r="D97" s="120" t="s">
        <v>194</v>
      </c>
      <c r="E97" s="120">
        <f>E95/E96</f>
        <v>0.99999999999999978</v>
      </c>
      <c r="F97" s="120">
        <f>F95/F96</f>
        <v>1</v>
      </c>
      <c r="G97" s="120">
        <f>G95/G96</f>
        <v>0.99999999999999978</v>
      </c>
      <c r="H97" s="120">
        <f>H95/H96</f>
        <v>1</v>
      </c>
      <c r="K97" s="129"/>
      <c r="M97" s="128"/>
      <c r="N97" s="120" t="s">
        <v>194</v>
      </c>
      <c r="O97" s="120">
        <f>O95/O96</f>
        <v>1</v>
      </c>
      <c r="P97" s="120">
        <f>P95/P96</f>
        <v>1.0000000000000002</v>
      </c>
      <c r="Q97" s="120">
        <f>Q95/Q96</f>
        <v>1</v>
      </c>
      <c r="R97" s="120">
        <f>R95/R96</f>
        <v>1.0000000000000002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1440.6147977685653</v>
      </c>
      <c r="F102" s="139">
        <f t="shared" ref="F102:H102" si="131">F91*$K91</f>
        <v>0</v>
      </c>
      <c r="G102" s="139">
        <f t="shared" si="131"/>
        <v>359.29446128641467</v>
      </c>
      <c r="H102" s="139">
        <f t="shared" si="131"/>
        <v>250.09074094502006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566.92038330158346</v>
      </c>
      <c r="P102" s="139">
        <f t="shared" ref="P102:R102" si="132">P91*$U91</f>
        <v>0</v>
      </c>
      <c r="Q102" s="139">
        <f t="shared" si="132"/>
        <v>973.50485139636862</v>
      </c>
      <c r="R102" s="139">
        <f t="shared" si="132"/>
        <v>646.32131645332845</v>
      </c>
      <c r="S102" s="120">
        <f>S91</f>
        <v>2186.7465511512801</v>
      </c>
      <c r="T102" s="165">
        <f>SUM(O102:R102)</f>
        <v>2186.7465511512805</v>
      </c>
      <c r="U102" s="129">
        <f>S102/T102</f>
        <v>0.99999999999999978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358.38491754300617</v>
      </c>
      <c r="G103" s="139">
        <f t="shared" si="133"/>
        <v>757.61378493800055</v>
      </c>
      <c r="H103" s="139">
        <f t="shared" si="133"/>
        <v>934.00129751899328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51.558151792193847</v>
      </c>
      <c r="Q103" s="139">
        <f t="shared" si="134"/>
        <v>981.29893548101177</v>
      </c>
      <c r="R103" s="139">
        <f t="shared" si="134"/>
        <v>1153.8894638780744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282.69000683278347</v>
      </c>
      <c r="F104" s="139">
        <f t="shared" si="135"/>
        <v>768.53219249861104</v>
      </c>
      <c r="G104" s="139">
        <f t="shared" si="135"/>
        <v>2.7778006686053653</v>
      </c>
      <c r="H104" s="139">
        <f t="shared" si="135"/>
        <v>0</v>
      </c>
      <c r="I104" s="120">
        <f>I93</f>
        <v>1054</v>
      </c>
      <c r="J104" s="165">
        <f>SUM(E104:H104)</f>
        <v>1053.9999999999998</v>
      </c>
      <c r="K104" s="129">
        <f>I104/J104</f>
        <v>1.0000000000000002</v>
      </c>
      <c r="M104" s="128"/>
      <c r="N104" s="4" t="s">
        <v>13</v>
      </c>
      <c r="O104" s="139">
        <f t="shared" ref="O104:R104" si="136">O93*$U93</f>
        <v>353.70109726411772</v>
      </c>
      <c r="P104" s="139">
        <f t="shared" si="136"/>
        <v>735.35249262640161</v>
      </c>
      <c r="Q104" s="139">
        <f t="shared" si="136"/>
        <v>23.929874778392527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297.74408513784255</v>
      </c>
      <c r="F105" s="139">
        <f t="shared" si="137"/>
        <v>808.4012258895209</v>
      </c>
      <c r="G105" s="139">
        <f t="shared" si="137"/>
        <v>0</v>
      </c>
      <c r="H105" s="139">
        <f t="shared" si="137"/>
        <v>1.8546889726366318</v>
      </c>
      <c r="I105" s="120">
        <f>I94</f>
        <v>1108</v>
      </c>
      <c r="J105" s="165">
        <f>SUM(E105:H105)</f>
        <v>1108.0000000000002</v>
      </c>
      <c r="K105" s="129">
        <f>I105/J105</f>
        <v>0.99999999999999978</v>
      </c>
      <c r="M105" s="128"/>
      <c r="N105" s="4" t="s">
        <v>14</v>
      </c>
      <c r="O105" s="139">
        <f t="shared" ref="O105:R105" si="138">O94*$U94</f>
        <v>376.212008061235</v>
      </c>
      <c r="P105" s="139">
        <f t="shared" si="138"/>
        <v>781.13127800812606</v>
      </c>
      <c r="Q105" s="139">
        <f t="shared" si="138"/>
        <v>0</v>
      </c>
      <c r="R105" s="139">
        <f t="shared" si="138"/>
        <v>15.389952036369685</v>
      </c>
      <c r="S105" s="120">
        <f>S94</f>
        <v>1172.7332381057306</v>
      </c>
      <c r="T105" s="165">
        <f>SUM(O105:R105)</f>
        <v>1172.7332381057308</v>
      </c>
      <c r="U105" s="129">
        <f>S105/T105</f>
        <v>0.99999999999999978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2021.0488897391913</v>
      </c>
      <c r="F107" s="165">
        <f>SUM(F102:F105)</f>
        <v>1935.3183359311381</v>
      </c>
      <c r="G107" s="165">
        <f>SUM(G102:G105)</f>
        <v>1119.6860468930206</v>
      </c>
      <c r="H107" s="165">
        <f>SUM(H102:H105)</f>
        <v>1185.94672743665</v>
      </c>
      <c r="K107" s="129"/>
      <c r="M107" s="128"/>
      <c r="N107" s="120" t="s">
        <v>195</v>
      </c>
      <c r="O107" s="165">
        <f>SUM(O102:O105)</f>
        <v>1296.8334886269363</v>
      </c>
      <c r="P107" s="165">
        <f>SUM(P102:P105)</f>
        <v>1568.0419224267216</v>
      </c>
      <c r="Q107" s="165">
        <f>SUM(Q102:Q105)</f>
        <v>1978.7336616557729</v>
      </c>
      <c r="R107" s="165">
        <f>SUM(R102:R105)</f>
        <v>1815.6007323677727</v>
      </c>
      <c r="U107" s="129"/>
    </row>
    <row r="108" spans="3:21" x14ac:dyDescent="0.3">
      <c r="C108" s="128"/>
      <c r="D108" s="120" t="s">
        <v>194</v>
      </c>
      <c r="E108" s="120">
        <f>E106/E107</f>
        <v>1.0143247946191667</v>
      </c>
      <c r="F108" s="120">
        <f>F106/F107</f>
        <v>1.059257261164575</v>
      </c>
      <c r="G108" s="120">
        <f>G106/G107</f>
        <v>0.94133529923384274</v>
      </c>
      <c r="H108" s="120">
        <f>H106/H107</f>
        <v>0.93427468061307695</v>
      </c>
      <c r="K108" s="129"/>
      <c r="M108" s="128"/>
      <c r="N108" s="120" t="s">
        <v>194</v>
      </c>
      <c r="O108" s="120">
        <f>O106/O107</f>
        <v>1.0240423436072978</v>
      </c>
      <c r="P108" s="120">
        <f>P106/P107</f>
        <v>1.0576603739379591</v>
      </c>
      <c r="Q108" s="120">
        <f>Q106/Q107</f>
        <v>0.96921130388465826</v>
      </c>
      <c r="R108" s="120">
        <f>R106/R107</f>
        <v>0.96658396890405385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1461.2513088719322</v>
      </c>
      <c r="F113" s="139">
        <f t="shared" ref="F113:H113" si="139">F102*F$108</f>
        <v>0</v>
      </c>
      <c r="G113" s="139">
        <f t="shared" si="139"/>
        <v>338.21655922810947</v>
      </c>
      <c r="H113" s="139">
        <f t="shared" si="139"/>
        <v>233.65344712069637</v>
      </c>
      <c r="I113" s="120">
        <f>I102</f>
        <v>2050</v>
      </c>
      <c r="J113" s="165">
        <f>SUM(E113:H113)</f>
        <v>2033.1213152207381</v>
      </c>
      <c r="K113" s="129">
        <f>I113/J113</f>
        <v>1.0083018581591279</v>
      </c>
      <c r="M113" s="128"/>
      <c r="N113" s="4" t="s">
        <v>11</v>
      </c>
      <c r="O113" s="139">
        <f>O102*O$108</f>
        <v>580.55047795490111</v>
      </c>
      <c r="P113" s="139">
        <f t="shared" ref="P113:R113" si="140">P102*P$108</f>
        <v>0</v>
      </c>
      <c r="Q113" s="139">
        <f t="shared" si="140"/>
        <v>943.53190635991496</v>
      </c>
      <c r="R113" s="139">
        <f t="shared" si="140"/>
        <v>624.7238232447512</v>
      </c>
      <c r="S113" s="120">
        <f>S102</f>
        <v>2186.7465511512801</v>
      </c>
      <c r="T113" s="165">
        <f>SUM(O113:R113)</f>
        <v>2148.8062075595672</v>
      </c>
      <c r="U113" s="129">
        <f>S113/T113</f>
        <v>1.0176564752364534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379.62182619929678</v>
      </c>
      <c r="G114" s="139">
        <f t="shared" si="141"/>
        <v>713.1685989482969</v>
      </c>
      <c r="H114" s="139">
        <f t="shared" si="141"/>
        <v>872.61376393175692</v>
      </c>
      <c r="I114" s="120">
        <f>I103</f>
        <v>2050</v>
      </c>
      <c r="J114" s="165">
        <f>SUM(E114:H114)</f>
        <v>1965.4041890793505</v>
      </c>
      <c r="K114" s="129">
        <f>I114/J114</f>
        <v>1.04304244968577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54.531014104081798</v>
      </c>
      <c r="Q114" s="139">
        <f t="shared" si="142"/>
        <v>951.08602075817851</v>
      </c>
      <c r="R114" s="139">
        <f t="shared" si="142"/>
        <v>1115.33105767184</v>
      </c>
      <c r="S114" s="120">
        <f>S103</f>
        <v>2186.7465511512801</v>
      </c>
      <c r="T114" s="165">
        <f>SUM(O114:R114)</f>
        <v>2120.9480925341004</v>
      </c>
      <c r="U114" s="129">
        <f>S114/T114</f>
        <v>1.0310231348182426</v>
      </c>
    </row>
    <row r="115" spans="3:71" x14ac:dyDescent="0.3">
      <c r="C115" s="128"/>
      <c r="D115" s="4" t="s">
        <v>13</v>
      </c>
      <c r="E115" s="139">
        <f t="shared" ref="E115:H115" si="143">E104*E$108</f>
        <v>286.73948312155392</v>
      </c>
      <c r="F115" s="139">
        <f t="shared" si="143"/>
        <v>814.07330534288462</v>
      </c>
      <c r="G115" s="139">
        <f t="shared" si="143"/>
        <v>2.6148418235936002</v>
      </c>
      <c r="H115" s="139">
        <f t="shared" si="143"/>
        <v>0</v>
      </c>
      <c r="I115" s="120">
        <f>I104</f>
        <v>1054</v>
      </c>
      <c r="J115" s="165">
        <f>SUM(E115:H115)</f>
        <v>1103.4276302880323</v>
      </c>
      <c r="K115" s="129">
        <f>I115/J115</f>
        <v>0.9552053719416741</v>
      </c>
      <c r="M115" s="128"/>
      <c r="N115" s="4" t="s">
        <v>13</v>
      </c>
      <c r="O115" s="139">
        <f t="shared" ref="O115:R115" si="144">O104*O$108</f>
        <v>362.20490057881989</v>
      </c>
      <c r="P115" s="139">
        <f t="shared" si="144"/>
        <v>777.75319232745028</v>
      </c>
      <c r="Q115" s="139">
        <f t="shared" si="144"/>
        <v>23.193105135762419</v>
      </c>
      <c r="R115" s="139">
        <f t="shared" si="144"/>
        <v>0</v>
      </c>
      <c r="S115" s="120">
        <f>S104</f>
        <v>1112.9834646689119</v>
      </c>
      <c r="T115" s="165">
        <f>SUM(O115:R115)</f>
        <v>1163.1511980420325</v>
      </c>
      <c r="U115" s="129">
        <f>S115/T115</f>
        <v>0.95686912117911282</v>
      </c>
    </row>
    <row r="116" spans="3:71" x14ac:dyDescent="0.3">
      <c r="C116" s="128"/>
      <c r="D116" s="4" t="s">
        <v>14</v>
      </c>
      <c r="E116" s="139">
        <f t="shared" ref="E116:H116" si="145">E105*E$108</f>
        <v>302.0092080065138</v>
      </c>
      <c r="F116" s="139">
        <f t="shared" si="145"/>
        <v>856.30486845781877</v>
      </c>
      <c r="G116" s="139">
        <f t="shared" si="145"/>
        <v>0</v>
      </c>
      <c r="H116" s="139">
        <f t="shared" si="145"/>
        <v>1.7327889475466849</v>
      </c>
      <c r="I116" s="120">
        <f>I105</f>
        <v>1108</v>
      </c>
      <c r="J116" s="165">
        <f>SUM(E116:H116)</f>
        <v>1160.0468654118793</v>
      </c>
      <c r="K116" s="129">
        <f>I116/J116</f>
        <v>0.95513382522403545</v>
      </c>
      <c r="M116" s="128"/>
      <c r="N116" s="4" t="s">
        <v>14</v>
      </c>
      <c r="O116" s="139">
        <f t="shared" ref="O116:R116" si="146">O105*O$108</f>
        <v>385.25702642823472</v>
      </c>
      <c r="P116" s="139">
        <f t="shared" si="146"/>
        <v>826.17159959271044</v>
      </c>
      <c r="Q116" s="139">
        <f t="shared" si="146"/>
        <v>0</v>
      </c>
      <c r="R116" s="139">
        <f t="shared" si="146"/>
        <v>14.875680920557237</v>
      </c>
      <c r="S116" s="120">
        <f>S105</f>
        <v>1172.7332381057306</v>
      </c>
      <c r="T116" s="165">
        <f>SUM(O116:R116)</f>
        <v>1226.3043069415023</v>
      </c>
      <c r="U116" s="129">
        <f>S116/T116</f>
        <v>0.95631502838852278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1328.0124049619558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1754.9305618371484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1.0000000000000002</v>
      </c>
      <c r="P119" s="120">
        <f>P117/P118</f>
        <v>1</v>
      </c>
      <c r="Q119" s="120">
        <f>Q117/Q118</f>
        <v>1</v>
      </c>
      <c r="R119" s="120">
        <f>R117/R118</f>
        <v>1.0000000000000002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1461.2513088719322</v>
      </c>
      <c r="F122" s="159">
        <f t="shared" si="148"/>
        <v>0</v>
      </c>
      <c r="G122" s="159">
        <f t="shared" si="148"/>
        <v>338.21655922810947</v>
      </c>
      <c r="H122" s="158">
        <f t="shared" si="148"/>
        <v>233.65344712069637</v>
      </c>
      <c r="N122" s="150"/>
      <c r="O122" s="160" t="str">
        <f>N36</f>
        <v>A</v>
      </c>
      <c r="P122" s="159">
        <f>O113</f>
        <v>580.55047795490111</v>
      </c>
      <c r="Q122" s="159">
        <f t="shared" ref="Q122:S122" si="149">P113</f>
        <v>0</v>
      </c>
      <c r="R122" s="159">
        <f t="shared" si="149"/>
        <v>943.53190635991496</v>
      </c>
      <c r="S122" s="159">
        <f t="shared" si="149"/>
        <v>624.7238232447512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478.42133633581892</v>
      </c>
      <c r="AA122" s="159">
        <f t="shared" ref="AA122:AC122" si="150">Z47</f>
        <v>0</v>
      </c>
      <c r="AB122" s="159">
        <f t="shared" si="150"/>
        <v>973.28848366961222</v>
      </c>
      <c r="AC122" s="159">
        <f t="shared" si="150"/>
        <v>651.94161997350568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570.78836863989409</v>
      </c>
      <c r="AK122" s="159">
        <f t="shared" ref="AK122:AM122" si="151">AJ58</f>
        <v>0</v>
      </c>
      <c r="AL122" s="159">
        <f t="shared" si="151"/>
        <v>1150.4057982101479</v>
      </c>
      <c r="AM122" s="159">
        <f t="shared" si="151"/>
        <v>771.1898731122252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536.38751375324307</v>
      </c>
      <c r="AU122" s="159">
        <f t="shared" si="147"/>
        <v>0</v>
      </c>
      <c r="AV122" s="159">
        <f t="shared" si="147"/>
        <v>1259.3183479908412</v>
      </c>
      <c r="AW122" s="158">
        <f t="shared" si="147"/>
        <v>867.23330305182196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660.87630625109534</v>
      </c>
      <c r="BE122" s="159">
        <f t="shared" ref="BE122:BG122" si="152">BD58</f>
        <v>0</v>
      </c>
      <c r="BF122" s="159">
        <f t="shared" si="152"/>
        <v>1308.1507600790937</v>
      </c>
      <c r="BG122" s="159">
        <f t="shared" si="152"/>
        <v>877.50836874596598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711.42364280630147</v>
      </c>
      <c r="BO122" s="159">
        <f t="shared" ref="BO122:BQ122" si="153">BN58</f>
        <v>0</v>
      </c>
      <c r="BP122" s="159">
        <f t="shared" si="153"/>
        <v>1395.984319131416</v>
      </c>
      <c r="BQ122" s="159">
        <f t="shared" si="153"/>
        <v>936.76561748159645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379.62182619929678</v>
      </c>
      <c r="G123" s="159">
        <f t="shared" si="148"/>
        <v>713.1685989482969</v>
      </c>
      <c r="H123" s="158">
        <f t="shared" si="148"/>
        <v>872.61376393175692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54.531014104081798</v>
      </c>
      <c r="R123" s="159">
        <f t="shared" si="154"/>
        <v>951.08602075817851</v>
      </c>
      <c r="S123" s="159">
        <f t="shared" si="154"/>
        <v>1115.33105767184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37.135422794954685</v>
      </c>
      <c r="AB123" s="159">
        <f t="shared" si="155"/>
        <v>911.62085200698368</v>
      </c>
      <c r="AC123" s="159">
        <f t="shared" si="155"/>
        <v>1081.518352991405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46.334028065287761</v>
      </c>
      <c r="AL123" s="159">
        <f t="shared" si="156"/>
        <v>1118.2933083378005</v>
      </c>
      <c r="AM123" s="159">
        <f t="shared" si="156"/>
        <v>1327.7567035591787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40.694961147398374</v>
      </c>
      <c r="AV123" s="159">
        <f t="shared" si="147"/>
        <v>1181.3508550190368</v>
      </c>
      <c r="AW123" s="158">
        <f t="shared" si="147"/>
        <v>1440.8933486294709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54.462925934250627</v>
      </c>
      <c r="BF123" s="159">
        <f t="shared" si="157"/>
        <v>1276.0371859821855</v>
      </c>
      <c r="BG123" s="159">
        <f t="shared" si="157"/>
        <v>1516.0353231597189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59.050573457588314</v>
      </c>
      <c r="BP123" s="159">
        <f t="shared" si="158"/>
        <v>1363.997741566596</v>
      </c>
      <c r="BQ123" s="159">
        <f t="shared" si="158"/>
        <v>1621.1252643951295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286.73948312155392</v>
      </c>
      <c r="F124" s="159">
        <f t="shared" si="148"/>
        <v>814.07330534288462</v>
      </c>
      <c r="G124" s="159">
        <f t="shared" si="148"/>
        <v>2.6148418235936002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362.20490057881989</v>
      </c>
      <c r="Q124" s="159">
        <f t="shared" si="159"/>
        <v>777.75319232745028</v>
      </c>
      <c r="R124" s="159">
        <f t="shared" si="159"/>
        <v>23.193105135762419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410.48687667417124</v>
      </c>
      <c r="AA124" s="159">
        <f t="shared" si="160"/>
        <v>783.88353975446705</v>
      </c>
      <c r="AB124" s="159">
        <f t="shared" si="160"/>
        <v>32.901696577259699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414.3162212341133</v>
      </c>
      <c r="AK124" s="159">
        <f t="shared" si="161"/>
        <v>797.25879023594985</v>
      </c>
      <c r="AL124" s="159">
        <f t="shared" si="161"/>
        <v>32.899996765923454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445.73811856394519</v>
      </c>
      <c r="AU124" s="159">
        <f t="shared" si="147"/>
        <v>830.70243953491013</v>
      </c>
      <c r="AV124" s="159">
        <f t="shared" si="147"/>
        <v>41.231071175136599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461.63120763352657</v>
      </c>
      <c r="BE124" s="159">
        <f t="shared" si="162"/>
        <v>898.70574140557255</v>
      </c>
      <c r="BF124" s="159">
        <f t="shared" si="162"/>
        <v>36.001512572810412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487.96157043512585</v>
      </c>
      <c r="BO124" s="159">
        <f t="shared" si="163"/>
        <v>955.20246654336688</v>
      </c>
      <c r="BP124" s="159">
        <f t="shared" si="163"/>
        <v>37.724703677196651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302.0092080065138</v>
      </c>
      <c r="F125" s="154">
        <f t="shared" si="148"/>
        <v>856.30486845781877</v>
      </c>
      <c r="G125" s="154">
        <f t="shared" si="148"/>
        <v>0</v>
      </c>
      <c r="H125" s="153">
        <f t="shared" si="148"/>
        <v>1.7327889475466849</v>
      </c>
      <c r="N125" s="152"/>
      <c r="O125" s="155" t="str">
        <f>N39</f>
        <v>D</v>
      </c>
      <c r="P125" s="159">
        <f t="shared" ref="P125:S125" si="164">O116</f>
        <v>385.25702642823472</v>
      </c>
      <c r="Q125" s="159">
        <f t="shared" si="164"/>
        <v>826.17159959271044</v>
      </c>
      <c r="R125" s="159">
        <f t="shared" si="164"/>
        <v>0</v>
      </c>
      <c r="S125" s="159">
        <f t="shared" si="164"/>
        <v>14.875680920557237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439.10419195196584</v>
      </c>
      <c r="AA125" s="159">
        <f t="shared" si="165"/>
        <v>837.43684347482076</v>
      </c>
      <c r="AB125" s="159">
        <f t="shared" si="165"/>
        <v>0</v>
      </c>
      <c r="AC125" s="159">
        <f t="shared" si="165"/>
        <v>21.470588872237744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443.51377967334832</v>
      </c>
      <c r="AK125" s="159">
        <f t="shared" si="166"/>
        <v>852.32790980583434</v>
      </c>
      <c r="AL125" s="159">
        <f t="shared" si="166"/>
        <v>0</v>
      </c>
      <c r="AM125" s="159">
        <f t="shared" si="166"/>
        <v>21.501637033202027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478.89312394093952</v>
      </c>
      <c r="AU125" s="154">
        <f t="shared" si="147"/>
        <v>891.32589640861522</v>
      </c>
      <c r="AV125" s="154">
        <f t="shared" si="147"/>
        <v>0</v>
      </c>
      <c r="AW125" s="153">
        <f t="shared" si="147"/>
        <v>27.782677274264799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496.27252387626021</v>
      </c>
      <c r="BE125" s="159">
        <f t="shared" si="167"/>
        <v>964.88332177490133</v>
      </c>
      <c r="BF125" s="159">
        <f t="shared" si="167"/>
        <v>0</v>
      </c>
      <c r="BG125" s="159">
        <f t="shared" si="167"/>
        <v>23.644466628021071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525.67952424012287</v>
      </c>
      <c r="BO125" s="159">
        <f t="shared" si="168"/>
        <v>1027.6922677965588</v>
      </c>
      <c r="BP125" s="159">
        <f t="shared" si="168"/>
        <v>0</v>
      </c>
      <c r="BQ125" s="159">
        <f t="shared" si="168"/>
        <v>24.83715883499028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1.2621053560810284E-85</v>
      </c>
      <c r="F134" s="130" t="e">
        <f t="shared" si="169"/>
        <v>#DIV/0!</v>
      </c>
      <c r="G134" s="148">
        <f t="shared" si="169"/>
        <v>338.21655922810947</v>
      </c>
      <c r="H134" s="148">
        <f t="shared" si="169"/>
        <v>233.65344712069637</v>
      </c>
      <c r="N134" s="130" t="s">
        <v>11</v>
      </c>
      <c r="O134" s="130">
        <f t="shared" ref="O134:R137" si="170">O129*P122</f>
        <v>5.0143042695915813E-86</v>
      </c>
      <c r="P134" s="130" t="e">
        <f t="shared" si="170"/>
        <v>#DIV/0!</v>
      </c>
      <c r="Q134" s="148">
        <f t="shared" si="170"/>
        <v>943.53190635991496</v>
      </c>
      <c r="R134" s="148">
        <f t="shared" si="170"/>
        <v>624.7238232447512</v>
      </c>
      <c r="W134" s="130" t="s">
        <v>11</v>
      </c>
      <c r="X134" s="130">
        <f t="shared" ref="X134:AA137" si="171">X129*Z122</f>
        <v>4.1321990775085791E-86</v>
      </c>
      <c r="Y134" s="130" t="e">
        <f t="shared" si="171"/>
        <v>#DIV/0!</v>
      </c>
      <c r="Z134" s="148">
        <f t="shared" si="171"/>
        <v>973.28848366961222</v>
      </c>
      <c r="AA134" s="148">
        <f t="shared" si="171"/>
        <v>651.94161997350568</v>
      </c>
      <c r="AG134" s="130" t="s">
        <v>11</v>
      </c>
      <c r="AH134" s="130">
        <f t="shared" ref="AH134:AK137" si="172">AH129*AJ122</f>
        <v>4.9299874215702076E-86</v>
      </c>
      <c r="AI134" s="130" t="e">
        <f t="shared" si="172"/>
        <v>#DIV/0!</v>
      </c>
      <c r="AJ134" s="148">
        <f t="shared" si="172"/>
        <v>1150.4057982101479</v>
      </c>
      <c r="AK134" s="148">
        <f t="shared" si="172"/>
        <v>771.1898731122252</v>
      </c>
      <c r="AQ134" s="130" t="s">
        <v>11</v>
      </c>
      <c r="AR134" s="130">
        <f t="shared" ref="AR134:AU137" si="173">AR129*AT122</f>
        <v>4.632861917267144E-86</v>
      </c>
      <c r="AS134" s="130" t="e">
        <f t="shared" si="173"/>
        <v>#DIV/0!</v>
      </c>
      <c r="AT134" s="148">
        <f t="shared" si="173"/>
        <v>1259.3183479908412</v>
      </c>
      <c r="AU134" s="148">
        <f t="shared" si="173"/>
        <v>867.23330305182196</v>
      </c>
      <c r="BA134" s="130" t="s">
        <v>11</v>
      </c>
      <c r="BB134" s="130">
        <f t="shared" ref="BB134:BE137" si="174">BB129*BD122</f>
        <v>5.7080908722707305E-86</v>
      </c>
      <c r="BC134" s="130" t="e">
        <f t="shared" si="174"/>
        <v>#DIV/0!</v>
      </c>
      <c r="BD134" s="148">
        <f t="shared" si="174"/>
        <v>1308.1507600790937</v>
      </c>
      <c r="BE134" s="148">
        <f t="shared" si="174"/>
        <v>877.50836874596598</v>
      </c>
      <c r="BK134" s="130" t="s">
        <v>11</v>
      </c>
      <c r="BL134" s="130">
        <f t="shared" ref="BL134:BO137" si="175">BL129*BN122</f>
        <v>6.144676036058921E-86</v>
      </c>
      <c r="BM134" s="130" t="e">
        <f t="shared" si="175"/>
        <v>#DIV/0!</v>
      </c>
      <c r="BN134" s="148">
        <f t="shared" si="175"/>
        <v>1395.984319131416</v>
      </c>
      <c r="BO134" s="148">
        <f t="shared" si="175"/>
        <v>936.76561748159645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3.2788524275216594E-86</v>
      </c>
      <c r="G135" s="148">
        <f t="shared" si="169"/>
        <v>713.1685989482969</v>
      </c>
      <c r="H135" s="148">
        <f t="shared" si="169"/>
        <v>872.61376393175692</v>
      </c>
      <c r="N135" s="130" t="s">
        <v>12</v>
      </c>
      <c r="O135" s="130" t="e">
        <f t="shared" si="170"/>
        <v>#DIV/0!</v>
      </c>
      <c r="P135" s="130">
        <f t="shared" si="170"/>
        <v>4.7099280291781513E-87</v>
      </c>
      <c r="Q135" s="148">
        <f t="shared" si="170"/>
        <v>951.08602075817851</v>
      </c>
      <c r="R135" s="148">
        <f t="shared" si="170"/>
        <v>1115.33105767184</v>
      </c>
      <c r="W135" s="130" t="s">
        <v>12</v>
      </c>
      <c r="X135" s="130" t="e">
        <f t="shared" si="171"/>
        <v>#DIV/0!</v>
      </c>
      <c r="Y135" s="130">
        <f t="shared" si="171"/>
        <v>3.2074439027211521E-87</v>
      </c>
      <c r="Z135" s="148">
        <f t="shared" si="171"/>
        <v>911.62085200698368</v>
      </c>
      <c r="AA135" s="148">
        <f t="shared" si="171"/>
        <v>1081.518352991405</v>
      </c>
      <c r="AG135" s="130" t="s">
        <v>12</v>
      </c>
      <c r="AH135" s="130" t="e">
        <f t="shared" si="172"/>
        <v>#DIV/0!</v>
      </c>
      <c r="AI135" s="130">
        <f t="shared" si="172"/>
        <v>4.0019416670465111E-87</v>
      </c>
      <c r="AJ135" s="148">
        <f t="shared" si="172"/>
        <v>1118.2933083378005</v>
      </c>
      <c r="AK135" s="148">
        <f t="shared" si="172"/>
        <v>1327.7567035591787</v>
      </c>
      <c r="AQ135" s="130" t="s">
        <v>12</v>
      </c>
      <c r="AR135" s="130" t="e">
        <f t="shared" si="173"/>
        <v>#DIV/0!</v>
      </c>
      <c r="AS135" s="130">
        <f t="shared" si="173"/>
        <v>3.5148867356218927E-87</v>
      </c>
      <c r="AT135" s="148">
        <f t="shared" si="173"/>
        <v>1181.3508550190368</v>
      </c>
      <c r="AU135" s="148">
        <f t="shared" si="173"/>
        <v>1440.8933486294709</v>
      </c>
      <c r="BA135" s="130" t="s">
        <v>12</v>
      </c>
      <c r="BB135" s="130" t="e">
        <f t="shared" si="174"/>
        <v>#DIV/0!</v>
      </c>
      <c r="BC135" s="130">
        <f t="shared" si="174"/>
        <v>4.7040471486404966E-87</v>
      </c>
      <c r="BD135" s="148">
        <f t="shared" si="174"/>
        <v>1276.0371859821855</v>
      </c>
      <c r="BE135" s="148">
        <f t="shared" si="174"/>
        <v>1516.0353231597189</v>
      </c>
      <c r="BK135" s="130" t="s">
        <v>12</v>
      </c>
      <c r="BL135" s="130" t="e">
        <f t="shared" si="175"/>
        <v>#DIV/0!</v>
      </c>
      <c r="BM135" s="130">
        <f t="shared" si="175"/>
        <v>5.100289360768008E-87</v>
      </c>
      <c r="BN135" s="148">
        <f t="shared" si="175"/>
        <v>1363.997741566596</v>
      </c>
      <c r="BO135" s="148">
        <f t="shared" si="175"/>
        <v>1621.1252643951295</v>
      </c>
    </row>
    <row r="136" spans="4:67" x14ac:dyDescent="0.3">
      <c r="D136" s="130" t="s">
        <v>13</v>
      </c>
      <c r="E136" s="148">
        <f t="shared" si="169"/>
        <v>286.73948312155392</v>
      </c>
      <c r="F136" s="148">
        <f t="shared" si="169"/>
        <v>814.07330534288462</v>
      </c>
      <c r="G136" s="130">
        <f t="shared" si="169"/>
        <v>2.2584793257840665E-88</v>
      </c>
      <c r="H136" s="130" t="e">
        <f t="shared" si="169"/>
        <v>#DIV/0!</v>
      </c>
      <c r="N136" s="130" t="s">
        <v>13</v>
      </c>
      <c r="O136" s="148">
        <f t="shared" si="170"/>
        <v>362.20490057881989</v>
      </c>
      <c r="P136" s="148">
        <f t="shared" si="170"/>
        <v>777.75319232745028</v>
      </c>
      <c r="Q136" s="130">
        <f t="shared" si="170"/>
        <v>2.0032243624537031E-87</v>
      </c>
      <c r="R136" s="130" t="e">
        <f t="shared" si="170"/>
        <v>#DIV/0!</v>
      </c>
      <c r="W136" s="130" t="s">
        <v>13</v>
      </c>
      <c r="X136" s="148">
        <f t="shared" si="171"/>
        <v>410.48687667417124</v>
      </c>
      <c r="Y136" s="148">
        <f t="shared" si="171"/>
        <v>783.88353975446705</v>
      </c>
      <c r="Z136" s="130">
        <f t="shared" si="171"/>
        <v>2.8417704211583836E-87</v>
      </c>
      <c r="AA136" s="130" t="e">
        <f t="shared" si="171"/>
        <v>#DIV/0!</v>
      </c>
      <c r="AG136" s="130" t="s">
        <v>13</v>
      </c>
      <c r="AH136" s="148">
        <f t="shared" si="172"/>
        <v>414.3162212341133</v>
      </c>
      <c r="AI136" s="148">
        <f t="shared" si="172"/>
        <v>797.25879023594985</v>
      </c>
      <c r="AJ136" s="130">
        <f t="shared" si="172"/>
        <v>2.8416236058242401E-87</v>
      </c>
      <c r="AK136" s="130" t="e">
        <f t="shared" si="172"/>
        <v>#DIV/0!</v>
      </c>
      <c r="AQ136" s="130" t="s">
        <v>13</v>
      </c>
      <c r="AR136" s="148">
        <f t="shared" si="173"/>
        <v>445.73811856394519</v>
      </c>
      <c r="AS136" s="148">
        <f t="shared" si="173"/>
        <v>830.70243953491013</v>
      </c>
      <c r="AT136" s="130">
        <f t="shared" si="173"/>
        <v>3.5611913878982702E-87</v>
      </c>
      <c r="AU136" s="130" t="e">
        <f t="shared" si="173"/>
        <v>#DIV/0!</v>
      </c>
      <c r="BA136" s="130" t="s">
        <v>13</v>
      </c>
      <c r="BB136" s="148">
        <f t="shared" si="174"/>
        <v>461.63120763352657</v>
      </c>
      <c r="BC136" s="148">
        <f t="shared" si="174"/>
        <v>898.70574140557255</v>
      </c>
      <c r="BD136" s="130">
        <f t="shared" si="174"/>
        <v>3.1095063230595046E-87</v>
      </c>
      <c r="BE136" s="130" t="e">
        <f t="shared" si="174"/>
        <v>#DIV/0!</v>
      </c>
      <c r="BK136" s="130" t="s">
        <v>13</v>
      </c>
      <c r="BL136" s="148">
        <f t="shared" si="175"/>
        <v>487.96157043512585</v>
      </c>
      <c r="BM136" s="148">
        <f t="shared" si="175"/>
        <v>955.20246654336688</v>
      </c>
      <c r="BN136" s="130">
        <f t="shared" si="175"/>
        <v>3.2583410039383199E-87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302.0092080065138</v>
      </c>
      <c r="F137" s="148">
        <f t="shared" si="169"/>
        <v>856.30486845781877</v>
      </c>
      <c r="G137" s="130" t="e">
        <f t="shared" si="169"/>
        <v>#DIV/0!</v>
      </c>
      <c r="H137" s="130">
        <f t="shared" si="169"/>
        <v>1.4966366143719567E-88</v>
      </c>
      <c r="N137" s="130" t="s">
        <v>14</v>
      </c>
      <c r="O137" s="148">
        <f t="shared" si="170"/>
        <v>385.25702642823472</v>
      </c>
      <c r="P137" s="148">
        <f t="shared" si="170"/>
        <v>826.17159959271044</v>
      </c>
      <c r="Q137" s="130" t="e">
        <f t="shared" si="170"/>
        <v>#DIV/0!</v>
      </c>
      <c r="R137" s="130">
        <f t="shared" si="170"/>
        <v>1.2848355687483671E-87</v>
      </c>
      <c r="W137" s="130" t="s">
        <v>14</v>
      </c>
      <c r="X137" s="148">
        <f t="shared" si="171"/>
        <v>439.10419195196584</v>
      </c>
      <c r="Y137" s="148">
        <f t="shared" si="171"/>
        <v>837.43684347482076</v>
      </c>
      <c r="Z137" s="130" t="e">
        <f t="shared" si="171"/>
        <v>#DIV/0!</v>
      </c>
      <c r="AA137" s="130">
        <f t="shared" si="171"/>
        <v>1.854447968623851E-87</v>
      </c>
      <c r="AG137" s="130" t="s">
        <v>14</v>
      </c>
      <c r="AH137" s="148">
        <f t="shared" si="172"/>
        <v>443.51377967334832</v>
      </c>
      <c r="AI137" s="148">
        <f t="shared" si="172"/>
        <v>852.32790980583434</v>
      </c>
      <c r="AJ137" s="130" t="e">
        <f t="shared" si="172"/>
        <v>#DIV/0!</v>
      </c>
      <c r="AK137" s="130">
        <f t="shared" si="172"/>
        <v>1.8571296463073248E-87</v>
      </c>
      <c r="AQ137" s="130" t="s">
        <v>14</v>
      </c>
      <c r="AR137" s="148">
        <f t="shared" si="173"/>
        <v>478.89312394093952</v>
      </c>
      <c r="AS137" s="148">
        <f t="shared" si="173"/>
        <v>891.32589640861522</v>
      </c>
      <c r="AT137" s="130" t="e">
        <f t="shared" si="173"/>
        <v>#DIV/0!</v>
      </c>
      <c r="AU137" s="130">
        <f t="shared" si="173"/>
        <v>2.3996328065697168E-87</v>
      </c>
      <c r="BA137" s="130" t="s">
        <v>14</v>
      </c>
      <c r="BB137" s="148">
        <f t="shared" si="174"/>
        <v>496.27252387626021</v>
      </c>
      <c r="BC137" s="148">
        <f t="shared" si="174"/>
        <v>964.88332177490133</v>
      </c>
      <c r="BD137" s="130" t="e">
        <f t="shared" si="174"/>
        <v>#DIV/0!</v>
      </c>
      <c r="BE137" s="130">
        <f t="shared" si="174"/>
        <v>2.0422091526434304E-87</v>
      </c>
      <c r="BK137" s="130" t="s">
        <v>14</v>
      </c>
      <c r="BL137" s="148">
        <f t="shared" si="175"/>
        <v>525.67952424012287</v>
      </c>
      <c r="BM137" s="148">
        <f t="shared" si="175"/>
        <v>1027.6922677965588</v>
      </c>
      <c r="BN137" s="130" t="e">
        <f t="shared" si="175"/>
        <v>#DIV/0!</v>
      </c>
      <c r="BO137" s="130">
        <f t="shared" si="175"/>
        <v>2.1452238232502283E-87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2.7313617523622555E-74</v>
      </c>
      <c r="H140" s="130">
        <f>'Mode Choice Q'!O38</f>
        <v>4.4854017251719798E-73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8.7162791033031124E-57</v>
      </c>
      <c r="H141" s="130">
        <f>'Mode Choice Q'!O39</f>
        <v>1.7900823587263329E-58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2.1794549493430032E-69</v>
      </c>
      <c r="F142" s="130">
        <f>'Mode Choice Q'!M40</f>
        <v>8.7162791033031124E-57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4.475996936558894E-71</v>
      </c>
      <c r="F143" s="130">
        <f>'Mode Choice Q'!M41</f>
        <v>1.7900823587263329E-58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1.0074160754229855E-4</v>
      </c>
      <c r="F145" s="130" t="e">
        <f t="shared" si="176"/>
        <v>#DIV/0!</v>
      </c>
      <c r="G145" s="217">
        <f t="shared" si="176"/>
        <v>9.2379177389122167E-72</v>
      </c>
      <c r="H145" s="130">
        <f t="shared" si="176"/>
        <v>1.0480295748075514E-70</v>
      </c>
      <c r="N145" s="130" t="s">
        <v>11</v>
      </c>
      <c r="O145" s="130">
        <f t="shared" ref="O145:R148" si="177">O140*P122</f>
        <v>4.0024318920047118E-5</v>
      </c>
      <c r="P145" s="130" t="e">
        <f t="shared" si="177"/>
        <v>#DIV/0!</v>
      </c>
      <c r="Q145" s="149">
        <f t="shared" si="177"/>
        <v>2.9103635153863754E-84</v>
      </c>
      <c r="R145" s="130">
        <f t="shared" si="177"/>
        <v>1.9269866870518519E-84</v>
      </c>
      <c r="W145" s="130" t="s">
        <v>11</v>
      </c>
      <c r="X145" s="130">
        <f t="shared" ref="X145:AA148" si="178">X140*Z122</f>
        <v>3.2983330254268525E-5</v>
      </c>
      <c r="Y145" s="130" t="e">
        <f t="shared" si="178"/>
        <v>#DIV/0!</v>
      </c>
      <c r="Z145" s="149">
        <f t="shared" si="178"/>
        <v>3.0021489191031648E-84</v>
      </c>
      <c r="AA145" s="130">
        <f t="shared" si="178"/>
        <v>2.0109411161862846E-84</v>
      </c>
      <c r="AG145" s="130" t="s">
        <v>11</v>
      </c>
      <c r="AH145" s="130">
        <f t="shared" ref="AH145:AK148" si="179">AH140*AJ122</f>
        <v>3.9351299447334608E-5</v>
      </c>
      <c r="AI145" s="130" t="e">
        <f t="shared" si="179"/>
        <v>#DIV/0!</v>
      </c>
      <c r="AJ145" s="149">
        <f t="shared" si="179"/>
        <v>3.5484746625225472E-84</v>
      </c>
      <c r="AK145" s="130">
        <f t="shared" si="179"/>
        <v>2.3787673262690011E-84</v>
      </c>
      <c r="AQ145" s="130" t="s">
        <v>11</v>
      </c>
      <c r="AR145" s="130">
        <f t="shared" ref="AR145:AU148" si="180">AR140*AT122</f>
        <v>3.6979635243464052E-5</v>
      </c>
      <c r="AS145" s="130" t="e">
        <f t="shared" si="180"/>
        <v>#DIV/0!</v>
      </c>
      <c r="AT145" s="149">
        <f t="shared" si="180"/>
        <v>3.8844199645445018E-84</v>
      </c>
      <c r="AU145" s="130">
        <f t="shared" si="180"/>
        <v>2.6750172914314352E-84</v>
      </c>
      <c r="BA145" s="130" t="s">
        <v>11</v>
      </c>
      <c r="BB145" s="130">
        <f t="shared" ref="BB145:BE148" si="181">BB140*BD122</f>
        <v>4.5562143263193336E-5</v>
      </c>
      <c r="BC145" s="130" t="e">
        <f t="shared" si="181"/>
        <v>#DIV/0!</v>
      </c>
      <c r="BD145" s="149">
        <f t="shared" si="181"/>
        <v>4.0350455761979042E-84</v>
      </c>
      <c r="BE145" s="130">
        <f t="shared" si="181"/>
        <v>2.7067111600890447E-84</v>
      </c>
      <c r="BK145" s="130" t="s">
        <v>11</v>
      </c>
      <c r="BL145" s="130">
        <f t="shared" ref="BL145:BO148" si="182">BL140*BN122</f>
        <v>4.9046978425109586E-5</v>
      </c>
      <c r="BM145" s="130" t="e">
        <f t="shared" si="182"/>
        <v>#DIV/0!</v>
      </c>
      <c r="BN145" s="149">
        <f t="shared" si="182"/>
        <v>4.3059718522139516E-84</v>
      </c>
      <c r="BO145" s="130">
        <f t="shared" si="182"/>
        <v>2.8894926151515389E-84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2.6171893087290984E-5</v>
      </c>
      <c r="G146" s="130">
        <f t="shared" si="176"/>
        <v>6.216176556144998E-54</v>
      </c>
      <c r="H146" s="130">
        <f t="shared" si="176"/>
        <v>1.5620505047960228E-55</v>
      </c>
      <c r="N146" s="130" t="s">
        <v>12</v>
      </c>
      <c r="O146" s="130" t="e">
        <f t="shared" si="177"/>
        <v>#DIV/0!</v>
      </c>
      <c r="P146" s="130">
        <f t="shared" si="177"/>
        <v>3.7594779134862854E-6</v>
      </c>
      <c r="Q146" s="130">
        <f t="shared" si="177"/>
        <v>7.9156151980375783E-85</v>
      </c>
      <c r="R146" s="130">
        <f t="shared" si="177"/>
        <v>9.2825793653372084E-85</v>
      </c>
      <c r="W146" s="130" t="s">
        <v>12</v>
      </c>
      <c r="X146" s="130" t="e">
        <f t="shared" si="178"/>
        <v>#DIV/0!</v>
      </c>
      <c r="Y146" s="130">
        <f t="shared" si="178"/>
        <v>2.5601908216696284E-6</v>
      </c>
      <c r="Z146" s="130">
        <f t="shared" si="178"/>
        <v>7.5871579578490974E-85</v>
      </c>
      <c r="AA146" s="130">
        <f t="shared" si="178"/>
        <v>9.0011659566511611E-85</v>
      </c>
      <c r="AG146" s="130" t="s">
        <v>12</v>
      </c>
      <c r="AH146" s="130" t="e">
        <f t="shared" si="179"/>
        <v>#DIV/0!</v>
      </c>
      <c r="AI146" s="130">
        <f t="shared" si="179"/>
        <v>3.1943611908963983E-6</v>
      </c>
      <c r="AJ146" s="130">
        <f t="shared" si="179"/>
        <v>9.30723332500027E-85</v>
      </c>
      <c r="AK146" s="130">
        <f t="shared" si="179"/>
        <v>1.1050536873216821E-84</v>
      </c>
      <c r="AQ146" s="130" t="s">
        <v>12</v>
      </c>
      <c r="AR146" s="130" t="e">
        <f t="shared" si="180"/>
        <v>#DIV/0!</v>
      </c>
      <c r="AS146" s="130">
        <f t="shared" si="180"/>
        <v>2.8055925630103919E-6</v>
      </c>
      <c r="AT146" s="130">
        <f t="shared" si="180"/>
        <v>9.8320431360655812E-85</v>
      </c>
      <c r="AU146" s="130">
        <f t="shared" si="180"/>
        <v>1.1992140605820824E-84</v>
      </c>
      <c r="BA146" s="130" t="s">
        <v>12</v>
      </c>
      <c r="BB146" s="130" t="e">
        <f t="shared" si="181"/>
        <v>#DIV/0!</v>
      </c>
      <c r="BC146" s="130">
        <f t="shared" si="181"/>
        <v>3.754783777958906E-6</v>
      </c>
      <c r="BD146" s="130">
        <f t="shared" si="181"/>
        <v>1.0620090214941617E-84</v>
      </c>
      <c r="BE146" s="130">
        <f t="shared" si="181"/>
        <v>1.2617525631591711E-84</v>
      </c>
      <c r="BK146" s="130" t="s">
        <v>12</v>
      </c>
      <c r="BL146" s="130" t="e">
        <f t="shared" si="182"/>
        <v>#DIV/0!</v>
      </c>
      <c r="BM146" s="130">
        <f t="shared" si="182"/>
        <v>4.071065435694611E-6</v>
      </c>
      <c r="BN146" s="130">
        <f t="shared" si="182"/>
        <v>1.1352160601231966E-84</v>
      </c>
      <c r="BO146" s="130">
        <f t="shared" si="182"/>
        <v>1.3492158964274662E-84</v>
      </c>
    </row>
    <row r="147" spans="4:67" x14ac:dyDescent="0.3">
      <c r="D147" s="130" t="s">
        <v>13</v>
      </c>
      <c r="E147" s="130">
        <f t="shared" si="176"/>
        <v>6.2493578566132519E-67</v>
      </c>
      <c r="F147" s="130">
        <f t="shared" si="176"/>
        <v>7.0956901399170795E-54</v>
      </c>
      <c r="G147" s="130">
        <f t="shared" si="176"/>
        <v>1.8027246044420262E-7</v>
      </c>
      <c r="H147" s="130" t="e">
        <f t="shared" si="176"/>
        <v>#DIV/0!</v>
      </c>
      <c r="N147" s="130" t="s">
        <v>13</v>
      </c>
      <c r="O147" s="130">
        <f t="shared" si="177"/>
        <v>1.1172361216756106E-84</v>
      </c>
      <c r="P147" s="130">
        <f t="shared" si="177"/>
        <v>6.473015957696138E-85</v>
      </c>
      <c r="Q147" s="130">
        <f t="shared" si="177"/>
        <v>1.5989793686330406E-6</v>
      </c>
      <c r="R147" s="130" t="e">
        <f t="shared" si="177"/>
        <v>#DIV/0!</v>
      </c>
      <c r="W147" s="130" t="s">
        <v>13</v>
      </c>
      <c r="X147" s="130">
        <f t="shared" si="178"/>
        <v>1.2661638905528471E-84</v>
      </c>
      <c r="Y147" s="130">
        <f t="shared" si="178"/>
        <v>6.524037074822705E-85</v>
      </c>
      <c r="Z147" s="130">
        <f t="shared" si="178"/>
        <v>2.2683092113846525E-6</v>
      </c>
      <c r="AA147" s="130" t="e">
        <f t="shared" si="178"/>
        <v>#DIV/0!</v>
      </c>
      <c r="AG147" s="130" t="s">
        <v>13</v>
      </c>
      <c r="AH147" s="130">
        <f t="shared" si="179"/>
        <v>1.2779756635517005E-84</v>
      </c>
      <c r="AI147" s="130">
        <f t="shared" si="179"/>
        <v>6.6353554347586297E-85</v>
      </c>
      <c r="AJ147" s="130">
        <f t="shared" si="179"/>
        <v>2.2681920229684697E-6</v>
      </c>
      <c r="AK147" s="130" t="e">
        <f t="shared" si="179"/>
        <v>#DIV/0!</v>
      </c>
      <c r="AQ147" s="130" t="s">
        <v>13</v>
      </c>
      <c r="AR147" s="130">
        <f t="shared" si="180"/>
        <v>1.374897816323157E-84</v>
      </c>
      <c r="AS147" s="130">
        <f t="shared" si="180"/>
        <v>6.9136973017305103E-85</v>
      </c>
      <c r="AT147" s="130">
        <f t="shared" si="180"/>
        <v>2.8425530678092475E-6</v>
      </c>
      <c r="AU147" s="130" t="e">
        <f t="shared" si="180"/>
        <v>#DIV/0!</v>
      </c>
      <c r="BA147" s="130" t="s">
        <v>13</v>
      </c>
      <c r="BB147" s="130">
        <f t="shared" si="181"/>
        <v>1.423920712383284E-84</v>
      </c>
      <c r="BC147" s="130">
        <f t="shared" si="181"/>
        <v>7.4796692096921532E-85</v>
      </c>
      <c r="BD147" s="130">
        <f t="shared" si="181"/>
        <v>2.4820167677653452E-6</v>
      </c>
      <c r="BE147" s="130" t="e">
        <f t="shared" si="181"/>
        <v>#DIV/0!</v>
      </c>
      <c r="BK147" s="130" t="s">
        <v>13</v>
      </c>
      <c r="BL147" s="130">
        <f t="shared" si="182"/>
        <v>1.5051378145587667E-84</v>
      </c>
      <c r="BM147" s="130">
        <f t="shared" si="182"/>
        <v>7.9498751914639979E-85</v>
      </c>
      <c r="BN147" s="130">
        <f t="shared" si="182"/>
        <v>2.6008170322403677E-6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1.3517922898497336E-68</v>
      </c>
      <c r="F148" s="130">
        <f t="shared" si="176"/>
        <v>1.5328562387178144E-55</v>
      </c>
      <c r="G148" s="130" t="e">
        <f t="shared" si="176"/>
        <v>#DIV/0!</v>
      </c>
      <c r="H148" s="130">
        <f t="shared" si="176"/>
        <v>1.1946195910828088E-7</v>
      </c>
      <c r="N148" s="130" t="s">
        <v>14</v>
      </c>
      <c r="O148" s="130">
        <f t="shared" si="177"/>
        <v>1.1883413652524401E-84</v>
      </c>
      <c r="P148" s="130">
        <f t="shared" si="177"/>
        <v>6.8759884250110718E-85</v>
      </c>
      <c r="Q148" s="130" t="e">
        <f t="shared" si="177"/>
        <v>#DIV/0!</v>
      </c>
      <c r="R148" s="130">
        <f t="shared" si="177"/>
        <v>1.0255593956525766E-6</v>
      </c>
      <c r="W148" s="130" t="s">
        <v>14</v>
      </c>
      <c r="X148" s="130">
        <f t="shared" si="178"/>
        <v>1.354435193019043E-84</v>
      </c>
      <c r="Y148" s="130">
        <f t="shared" si="178"/>
        <v>6.9697458073472643E-85</v>
      </c>
      <c r="Z148" s="130" t="e">
        <f t="shared" si="178"/>
        <v>#DIV/0!</v>
      </c>
      <c r="AA148" s="130">
        <f t="shared" si="178"/>
        <v>1.4802256290458428E-6</v>
      </c>
      <c r="AG148" s="130" t="s">
        <v>14</v>
      </c>
      <c r="AH148" s="130">
        <f t="shared" si="179"/>
        <v>1.3680367502485364E-84</v>
      </c>
      <c r="AI148" s="130">
        <f t="shared" si="179"/>
        <v>7.0936798662989386E-85</v>
      </c>
      <c r="AJ148" s="130" t="e">
        <f t="shared" si="179"/>
        <v>#DIV/0!</v>
      </c>
      <c r="AK148" s="130">
        <f t="shared" si="179"/>
        <v>1.4823661517798746E-6</v>
      </c>
      <c r="AQ148" s="130" t="s">
        <v>14</v>
      </c>
      <c r="AR148" s="130">
        <f t="shared" si="180"/>
        <v>1.4771658131457631E-84</v>
      </c>
      <c r="AS148" s="130">
        <f t="shared" si="180"/>
        <v>7.4182488839360147E-85</v>
      </c>
      <c r="AT148" s="130" t="e">
        <f t="shared" si="180"/>
        <v>#DIV/0!</v>
      </c>
      <c r="AU148" s="130">
        <f t="shared" si="180"/>
        <v>1.9153937132135161E-6</v>
      </c>
      <c r="BA148" s="130" t="s">
        <v>14</v>
      </c>
      <c r="BB148" s="130">
        <f t="shared" si="181"/>
        <v>1.5307732970582061E-84</v>
      </c>
      <c r="BC148" s="130">
        <f t="shared" si="181"/>
        <v>8.0304461630987703E-85</v>
      </c>
      <c r="BD148" s="130" t="e">
        <f t="shared" si="181"/>
        <v>#DIV/0!</v>
      </c>
      <c r="BE148" s="130">
        <f t="shared" si="181"/>
        <v>1.6300971387501674E-6</v>
      </c>
      <c r="BK148" s="130" t="s">
        <v>14</v>
      </c>
      <c r="BL148" s="130">
        <f t="shared" si="182"/>
        <v>1.6214804161063805E-84</v>
      </c>
      <c r="BM148" s="130">
        <f t="shared" si="182"/>
        <v>8.553186942429564E-85</v>
      </c>
      <c r="BN148" s="130" t="e">
        <f t="shared" si="182"/>
        <v>#DIV/0!</v>
      </c>
      <c r="BO148" s="130">
        <f t="shared" si="182"/>
        <v>1.7123237410489925E-6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1.1127557953541179E-49</v>
      </c>
      <c r="H151" s="130">
        <f>'Mode Choice Q'!T38</f>
        <v>1.8273510492924671E-48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5.078353319388266E-35</v>
      </c>
      <c r="H152" s="130">
        <f>'Mode Choice Q'!T39</f>
        <v>1.0429531432708779E-36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8.8790916234262045E-45</v>
      </c>
      <c r="F153" s="130">
        <f>'Mode Choice Q'!R40</f>
        <v>5.078353319388266E-35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1.8235195417946994E-46</v>
      </c>
      <c r="F154" s="130">
        <f>'Mode Choice Q'!R41</f>
        <v>1.0429531432708779E-36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1461.2512081303248</v>
      </c>
      <c r="F156" s="130" t="e">
        <f t="shared" si="183"/>
        <v>#DIV/0!</v>
      </c>
      <c r="G156" s="130">
        <f t="shared" si="183"/>
        <v>3.7635243636580809E-47</v>
      </c>
      <c r="H156" s="130">
        <f t="shared" si="183"/>
        <v>4.269668717668065E-46</v>
      </c>
      <c r="N156" s="130" t="s">
        <v>11</v>
      </c>
      <c r="O156" s="148">
        <f t="shared" ref="O156:R159" si="184">O151*P122</f>
        <v>580.55043793058223</v>
      </c>
      <c r="P156" s="130" t="e">
        <f t="shared" si="184"/>
        <v>#DIV/0!</v>
      </c>
      <c r="Q156" s="130">
        <f t="shared" si="184"/>
        <v>1.1856810492174797E-59</v>
      </c>
      <c r="R156" s="130">
        <f t="shared" si="184"/>
        <v>7.8505368310612199E-60</v>
      </c>
      <c r="W156" s="130" t="s">
        <v>11</v>
      </c>
      <c r="X156" s="148">
        <f t="shared" ref="X156:AA159" si="185">X151*Z122</f>
        <v>478.42130335248868</v>
      </c>
      <c r="Y156" s="130" t="e">
        <f t="shared" si="185"/>
        <v>#DIV/0!</v>
      </c>
      <c r="Z156" s="130">
        <f t="shared" si="185"/>
        <v>1.2230743896735516E-59</v>
      </c>
      <c r="AA156" s="130">
        <f t="shared" si="185"/>
        <v>8.1925668733439396E-60</v>
      </c>
      <c r="AG156" s="130" t="s">
        <v>11</v>
      </c>
      <c r="AH156" s="148">
        <f t="shared" ref="AH156:AK159" si="186">AH151*AJ122</f>
        <v>570.7883292885947</v>
      </c>
      <c r="AI156" s="130" t="e">
        <f t="shared" si="186"/>
        <v>#DIV/0!</v>
      </c>
      <c r="AJ156" s="130">
        <f t="shared" si="186"/>
        <v>1.4456473010117478E-59</v>
      </c>
      <c r="AK156" s="130">
        <f t="shared" si="186"/>
        <v>9.6910895300322924E-60</v>
      </c>
      <c r="AQ156" s="130" t="s">
        <v>11</v>
      </c>
      <c r="AR156" s="148">
        <f t="shared" ref="AR156:AU159" si="187">AR151*AT122</f>
        <v>536.38747677360789</v>
      </c>
      <c r="AS156" s="130" t="e">
        <f t="shared" si="187"/>
        <v>#DIV/0!</v>
      </c>
      <c r="AT156" s="130">
        <f t="shared" si="187"/>
        <v>1.5825112962052118E-59</v>
      </c>
      <c r="AU156" s="130">
        <f t="shared" si="187"/>
        <v>1.0898010822398082E-59</v>
      </c>
      <c r="BA156" s="130" t="s">
        <v>11</v>
      </c>
      <c r="BB156" s="148">
        <f t="shared" ref="BB156:BE159" si="188">BB151*BD122</f>
        <v>660.87626068895213</v>
      </c>
      <c r="BC156" s="130" t="e">
        <f t="shared" si="188"/>
        <v>#DIV/0!</v>
      </c>
      <c r="BD156" s="130">
        <f t="shared" si="188"/>
        <v>1.6438761162079533E-59</v>
      </c>
      <c r="BE156" s="130">
        <f t="shared" si="188"/>
        <v>1.1027131529296192E-59</v>
      </c>
      <c r="BK156" s="130" t="s">
        <v>11</v>
      </c>
      <c r="BL156" s="148">
        <f t="shared" ref="BL156:BO159" si="189">BL151*BN122</f>
        <v>711.42359375932301</v>
      </c>
      <c r="BM156" s="130" t="e">
        <f t="shared" si="189"/>
        <v>#DIV/0!</v>
      </c>
      <c r="BN156" s="130">
        <f t="shared" si="189"/>
        <v>1.7542513835960358E-59</v>
      </c>
      <c r="BO156" s="130">
        <f t="shared" si="189"/>
        <v>1.1771782519697382E-59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379.62180002740371</v>
      </c>
      <c r="G157" s="130">
        <f t="shared" si="183"/>
        <v>3.6217221217525629E-32</v>
      </c>
      <c r="H157" s="130">
        <f t="shared" si="183"/>
        <v>9.1009526795405777E-34</v>
      </c>
      <c r="N157" s="130" t="s">
        <v>12</v>
      </c>
      <c r="O157" s="130" t="e">
        <f t="shared" si="184"/>
        <v>#DIV/0!</v>
      </c>
      <c r="P157" s="148">
        <f t="shared" si="184"/>
        <v>54.531010344603885</v>
      </c>
      <c r="Q157" s="130">
        <f t="shared" si="184"/>
        <v>4.6118636449721805E-63</v>
      </c>
      <c r="R157" s="130">
        <f t="shared" si="184"/>
        <v>5.4082960370763046E-63</v>
      </c>
      <c r="W157" s="130" t="s">
        <v>12</v>
      </c>
      <c r="X157" s="130" t="e">
        <f t="shared" si="185"/>
        <v>#DIV/0!</v>
      </c>
      <c r="Y157" s="148">
        <f t="shared" si="185"/>
        <v>37.135420234763863</v>
      </c>
      <c r="Z157" s="130">
        <f t="shared" si="185"/>
        <v>4.4204950694344638E-63</v>
      </c>
      <c r="AA157" s="130">
        <f t="shared" si="185"/>
        <v>5.2443365422983582E-63</v>
      </c>
      <c r="AG157" s="130" t="s">
        <v>12</v>
      </c>
      <c r="AH157" s="130" t="e">
        <f t="shared" si="186"/>
        <v>#DIV/0!</v>
      </c>
      <c r="AI157" s="148">
        <f t="shared" si="186"/>
        <v>46.334024870926569</v>
      </c>
      <c r="AJ157" s="130">
        <f t="shared" si="186"/>
        <v>5.4226601385933762E-63</v>
      </c>
      <c r="AK157" s="130">
        <f t="shared" si="186"/>
        <v>6.4383586099091815E-63</v>
      </c>
      <c r="AQ157" s="130" t="s">
        <v>12</v>
      </c>
      <c r="AR157" s="130" t="e">
        <f t="shared" si="187"/>
        <v>#DIV/0!</v>
      </c>
      <c r="AS157" s="148">
        <f t="shared" si="187"/>
        <v>40.694958341805808</v>
      </c>
      <c r="AT157" s="130">
        <f t="shared" si="187"/>
        <v>5.7284293337377884E-63</v>
      </c>
      <c r="AU157" s="130">
        <f t="shared" si="187"/>
        <v>6.986963855834109E-63</v>
      </c>
      <c r="BA157" s="130" t="s">
        <v>12</v>
      </c>
      <c r="BB157" s="130" t="e">
        <f t="shared" si="188"/>
        <v>#DIV/0!</v>
      </c>
      <c r="BC157" s="148">
        <f t="shared" si="188"/>
        <v>54.462922179466851</v>
      </c>
      <c r="BD157" s="130">
        <f t="shared" si="188"/>
        <v>6.1875680845067674E-63</v>
      </c>
      <c r="BE157" s="130">
        <f t="shared" si="188"/>
        <v>7.3513310455350167E-63</v>
      </c>
      <c r="BK157" s="130" t="s">
        <v>12</v>
      </c>
      <c r="BL157" s="130" t="e">
        <f t="shared" si="189"/>
        <v>#DIV/0!</v>
      </c>
      <c r="BM157" s="148">
        <f t="shared" si="189"/>
        <v>59.050569386522881</v>
      </c>
      <c r="BN157" s="130">
        <f t="shared" si="189"/>
        <v>6.6140932143450917E-63</v>
      </c>
      <c r="BO157" s="130">
        <f t="shared" si="189"/>
        <v>7.86091742243234E-63</v>
      </c>
    </row>
    <row r="158" spans="4:67" x14ac:dyDescent="0.3">
      <c r="D158" s="130" t="s">
        <v>13</v>
      </c>
      <c r="E158" s="130">
        <f t="shared" si="183"/>
        <v>2.545986142690149E-42</v>
      </c>
      <c r="F158" s="130">
        <f t="shared" si="183"/>
        <v>4.1341518724134155E-32</v>
      </c>
      <c r="G158" s="148">
        <f t="shared" si="183"/>
        <v>2.6148416433211397</v>
      </c>
      <c r="H158" s="130" t="e">
        <f t="shared" si="183"/>
        <v>#DIV/0!</v>
      </c>
      <c r="N158" s="130" t="s">
        <v>13</v>
      </c>
      <c r="O158" s="130">
        <f t="shared" si="184"/>
        <v>4.5516159406504326E-60</v>
      </c>
      <c r="P158" s="130">
        <f t="shared" si="184"/>
        <v>3.7713640976414068E-63</v>
      </c>
      <c r="Q158" s="148">
        <f t="shared" si="184"/>
        <v>23.193103536783052</v>
      </c>
      <c r="R158" s="130" t="e">
        <f t="shared" si="184"/>
        <v>#DIV/0!</v>
      </c>
      <c r="W158" s="130" t="s">
        <v>13</v>
      </c>
      <c r="X158" s="130">
        <f t="shared" si="185"/>
        <v>5.158347135315431E-60</v>
      </c>
      <c r="Y158" s="130">
        <f t="shared" si="185"/>
        <v>3.8010904586777819E-63</v>
      </c>
      <c r="Z158" s="148">
        <f t="shared" si="185"/>
        <v>32.901694308950489</v>
      </c>
      <c r="AA158" s="130" t="e">
        <f t="shared" si="185"/>
        <v>#DIV/0!</v>
      </c>
      <c r="AG158" s="130" t="s">
        <v>13</v>
      </c>
      <c r="AH158" s="130">
        <f t="shared" si="186"/>
        <v>5.2064682560220312E-60</v>
      </c>
      <c r="AI158" s="130">
        <f t="shared" si="186"/>
        <v>3.8659477166877086E-63</v>
      </c>
      <c r="AJ158" s="148">
        <f t="shared" si="186"/>
        <v>32.899994497731434</v>
      </c>
      <c r="AK158" s="130" t="e">
        <f t="shared" si="186"/>
        <v>#DIV/0!</v>
      </c>
      <c r="AQ158" s="130" t="s">
        <v>13</v>
      </c>
      <c r="AR158" s="130">
        <f t="shared" si="187"/>
        <v>5.6013287577529319E-60</v>
      </c>
      <c r="AS158" s="130">
        <f t="shared" si="187"/>
        <v>4.0281176434774222E-63</v>
      </c>
      <c r="AT158" s="148">
        <f t="shared" si="187"/>
        <v>41.231068332583533</v>
      </c>
      <c r="AU158" s="130" t="e">
        <f t="shared" si="187"/>
        <v>#DIV/0!</v>
      </c>
      <c r="BA158" s="130" t="s">
        <v>13</v>
      </c>
      <c r="BB158" s="130">
        <f t="shared" si="188"/>
        <v>5.8010478599508382E-60</v>
      </c>
      <c r="BC158" s="130">
        <f t="shared" si="188"/>
        <v>4.3578690526983953E-63</v>
      </c>
      <c r="BD158" s="148">
        <f t="shared" si="188"/>
        <v>36.001510090793644</v>
      </c>
      <c r="BE158" s="130" t="e">
        <f t="shared" si="188"/>
        <v>#DIV/0!</v>
      </c>
      <c r="BK158" s="130" t="s">
        <v>13</v>
      </c>
      <c r="BL158" s="130">
        <f t="shared" si="189"/>
        <v>6.1319260420498372E-60</v>
      </c>
      <c r="BM158" s="130">
        <f t="shared" si="189"/>
        <v>4.6318244963030363E-63</v>
      </c>
      <c r="BN158" s="148">
        <f t="shared" si="189"/>
        <v>37.724701076379617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5.5071969260181812E-44</v>
      </c>
      <c r="F159" s="130">
        <f t="shared" si="183"/>
        <v>8.9308585415623762E-34</v>
      </c>
      <c r="G159" s="130" t="e">
        <f t="shared" si="183"/>
        <v>#DIV/0!</v>
      </c>
      <c r="H159" s="148">
        <f t="shared" si="183"/>
        <v>1.7327888280847259</v>
      </c>
      <c r="N159" s="130" t="s">
        <v>14</v>
      </c>
      <c r="O159" s="130">
        <f t="shared" si="184"/>
        <v>4.8412984471941113E-60</v>
      </c>
      <c r="P159" s="130">
        <f t="shared" si="184"/>
        <v>4.0061473741699614E-63</v>
      </c>
      <c r="Q159" s="130" t="e">
        <f t="shared" si="184"/>
        <v>#DIV/0!</v>
      </c>
      <c r="R159" s="148">
        <f t="shared" si="184"/>
        <v>14.875679894997841</v>
      </c>
      <c r="W159" s="130" t="s">
        <v>14</v>
      </c>
      <c r="X159" s="130">
        <f t="shared" si="185"/>
        <v>5.5179641040225791E-60</v>
      </c>
      <c r="Y159" s="130">
        <f t="shared" si="185"/>
        <v>4.0607731047324126E-63</v>
      </c>
      <c r="Z159" s="130" t="e">
        <f t="shared" si="185"/>
        <v>#DIV/0!</v>
      </c>
      <c r="AA159" s="148">
        <f t="shared" si="185"/>
        <v>21.470587392012117</v>
      </c>
      <c r="AG159" s="130" t="s">
        <v>14</v>
      </c>
      <c r="AH159" s="130">
        <f t="shared" si="186"/>
        <v>5.5733767992463795E-60</v>
      </c>
      <c r="AI159" s="130">
        <f t="shared" si="186"/>
        <v>4.1329806295492784E-63</v>
      </c>
      <c r="AJ159" s="130" t="e">
        <f t="shared" si="186"/>
        <v>#DIV/0!</v>
      </c>
      <c r="AK159" s="148">
        <f t="shared" si="186"/>
        <v>21.501635550835875</v>
      </c>
      <c r="AQ159" s="130" t="s">
        <v>14</v>
      </c>
      <c r="AR159" s="130">
        <f t="shared" si="187"/>
        <v>6.0179682089175055E-60</v>
      </c>
      <c r="AS159" s="130">
        <f t="shared" si="187"/>
        <v>4.32208381550201E-63</v>
      </c>
      <c r="AT159" s="130" t="e">
        <f t="shared" si="187"/>
        <v>#DIV/0!</v>
      </c>
      <c r="AU159" s="148">
        <f t="shared" si="187"/>
        <v>27.782675358871085</v>
      </c>
      <c r="BA159" s="130" t="s">
        <v>14</v>
      </c>
      <c r="BB159" s="130">
        <f t="shared" si="188"/>
        <v>6.2363649055335157E-60</v>
      </c>
      <c r="BC159" s="130">
        <f t="shared" si="188"/>
        <v>4.6787674471193685E-63</v>
      </c>
      <c r="BD159" s="130" t="e">
        <f t="shared" si="188"/>
        <v>#DIV/0!</v>
      </c>
      <c r="BE159" s="148">
        <f t="shared" si="188"/>
        <v>23.644464997923933</v>
      </c>
      <c r="BK159" s="130" t="s">
        <v>14</v>
      </c>
      <c r="BL159" s="130">
        <f t="shared" si="189"/>
        <v>6.6059053822332324E-60</v>
      </c>
      <c r="BM159" s="130">
        <f t="shared" si="189"/>
        <v>4.9833311652417188E-63</v>
      </c>
      <c r="BN159" s="130" t="e">
        <f t="shared" si="189"/>
        <v>#DIV/0!</v>
      </c>
      <c r="BO159" s="148">
        <f t="shared" si="189"/>
        <v>24.83715712266654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-289.73850341366199</v>
      </c>
      <c r="J28" s="206">
        <f t="shared" si="7"/>
        <v>-292.53711627376401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-277.05534213785751</v>
      </c>
      <c r="J29" s="206">
        <f t="shared" si="10"/>
        <v>-273.16982623560114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-301.02570340571361</v>
      </c>
      <c r="H30" s="206">
        <f t="shared" si="10"/>
        <v>-277.05534213785751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-297.14018750345724</v>
      </c>
      <c r="H31" s="206">
        <f t="shared" si="10"/>
        <v>-273.16982623560114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1.4728779907293373E-126</v>
      </c>
      <c r="J33" s="206">
        <f t="shared" si="13"/>
        <v>8.9690129363385655E-128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4.746721239911619E-121</v>
      </c>
      <c r="J34" s="206">
        <f t="shared" si="16"/>
        <v>2.3112761796102301E-119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1.8458571997494158E-131</v>
      </c>
      <c r="H35" s="206">
        <f t="shared" si="16"/>
        <v>4.746721239911619E-121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8.9878582733506024E-130</v>
      </c>
      <c r="H36" s="206">
        <f t="shared" si="16"/>
        <v>2.3112761796102301E-119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2.7313617523622555E-74</v>
      </c>
      <c r="O38" s="206">
        <f t="shared" si="20"/>
        <v>4.4854017251719798E-73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1.1127557953541179E-49</v>
      </c>
      <c r="T38" s="206">
        <f t="shared" si="21"/>
        <v>1.8273510492924671E-48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8.7162791033031124E-57</v>
      </c>
      <c r="O39" s="206">
        <f t="shared" si="20"/>
        <v>1.7900823587263329E-58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5.078353319388266E-35</v>
      </c>
      <c r="T39" s="206">
        <f t="shared" si="21"/>
        <v>1.0429531432708779E-36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2.1794549493430032E-69</v>
      </c>
      <c r="M40" s="206">
        <f t="shared" si="20"/>
        <v>8.7162791033031124E-57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8.8790916234262045E-45</v>
      </c>
      <c r="R40" s="206">
        <f t="shared" si="21"/>
        <v>5.078353319388266E-35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4.475996936558894E-71</v>
      </c>
      <c r="M41" s="206">
        <f t="shared" si="20"/>
        <v>1.7900823587263329E-58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1.8235195417946994E-46</v>
      </c>
      <c r="R41" s="206">
        <f t="shared" si="21"/>
        <v>1.0429531432708779E-36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13.872623206117314</v>
      </c>
      <c r="J46">
        <f>'Trip Length Frequency'!L28</f>
        <v>14.001478717885904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13.288657034755627</v>
      </c>
      <c r="J47">
        <f>'Trip Length Frequency'!L29</f>
        <v>13.109757642414527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14.39231564094634</v>
      </c>
      <c r="H48">
        <f>'Trip Length Frequency'!J30</f>
        <v>13.288657034755627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14.21341624860524</v>
      </c>
      <c r="H49">
        <f>'Trip Length Frequency'!J31</f>
        <v>13.109757642414527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79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Gravity!O134</f>
        <v>5.0143042695915813E-86</v>
      </c>
      <c r="G25" s="4" t="e">
        <f>Gravity!P134</f>
        <v>#DIV/0!</v>
      </c>
      <c r="H25" s="4">
        <f>Gravity!Q134</f>
        <v>943.53190635991496</v>
      </c>
      <c r="I25" s="4">
        <f>Gravity!R134</f>
        <v>624.7238232447512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Gravity!O135</f>
        <v>#DIV/0!</v>
      </c>
      <c r="G26" s="4">
        <f>Gravity!P135</f>
        <v>4.7099280291781513E-87</v>
      </c>
      <c r="H26" s="4">
        <f>Gravity!Q135</f>
        <v>951.08602075817851</v>
      </c>
      <c r="I26" s="4">
        <f>Gravity!R135</f>
        <v>1115.33105767184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Gravity!O136</f>
        <v>362.20490057881989</v>
      </c>
      <c r="G27" s="4">
        <f>Gravity!P136</f>
        <v>777.75319232745028</v>
      </c>
      <c r="H27" s="4">
        <f>Gravity!Q136</f>
        <v>2.0032243624537031E-87</v>
      </c>
      <c r="I27" s="4" t="e">
        <f>Gravity!R136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Gravity!O137</f>
        <v>385.25702642823472</v>
      </c>
      <c r="G28" s="4">
        <f>Gravity!P137</f>
        <v>826.17159959271044</v>
      </c>
      <c r="H28" s="4" t="e">
        <f>Gravity!Q137</f>
        <v>#DIV/0!</v>
      </c>
      <c r="I28" s="4">
        <f>Gravity!R137</f>
        <v>1.2848355687483671E-87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943.53190635991496</v>
      </c>
      <c r="D36" s="31">
        <f>E36-H36</f>
        <v>0</v>
      </c>
      <c r="E36">
        <f>W6*G66+(W6*0.17/X6^3.8)*(G66^4.8/4.8)</f>
        <v>2404.2618281934128</v>
      </c>
      <c r="F36" s="258"/>
      <c r="G36" s="32" t="s">
        <v>62</v>
      </c>
      <c r="H36" s="33">
        <f>W6*G66+0.17*W6/X6^3.8*G66^4.8/4.8</f>
        <v>2404.2618281934128</v>
      </c>
      <c r="I36" s="32" t="s">
        <v>63</v>
      </c>
      <c r="J36" s="33">
        <f>W6*(1+0.17*(G66/X6)^3.8)</f>
        <v>2.5056248822123073</v>
      </c>
      <c r="K36" s="34">
        <v>1</v>
      </c>
      <c r="L36" s="35" t="s">
        <v>61</v>
      </c>
      <c r="M36" s="36" t="s">
        <v>64</v>
      </c>
      <c r="N36" s="37">
        <f>J36+J54+J51</f>
        <v>15.016103209083505</v>
      </c>
      <c r="O36" s="38" t="s">
        <v>65</v>
      </c>
      <c r="P36" s="39">
        <v>0</v>
      </c>
      <c r="Q36" s="39">
        <f>IF(P36&lt;=0,0,P36)</f>
        <v>0</v>
      </c>
      <c r="R36" s="40">
        <f>G58</f>
        <v>943.53190635991439</v>
      </c>
      <c r="S36" s="40" t="s">
        <v>39</v>
      </c>
      <c r="T36" s="40">
        <f>I58</f>
        <v>943.53190635991496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624.7238232447512</v>
      </c>
      <c r="D37" s="31">
        <f t="shared" ref="D37:D54" si="1">E37-H37</f>
        <v>0</v>
      </c>
      <c r="E37">
        <f t="shared" ref="E37:E54" si="2">W7*G67+(W7*0.17/X7^3.8)*(G67^4.8/4.8)</f>
        <v>0</v>
      </c>
      <c r="F37" s="258"/>
      <c r="G37" s="44" t="s">
        <v>67</v>
      </c>
      <c r="H37" s="33">
        <f t="shared" ref="H37:H53" si="3">W7*G67+0.17*W7/X7^3.8*G67^4.8/4.8</f>
        <v>0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13.871026926947543</v>
      </c>
      <c r="O37" s="48" t="s">
        <v>70</v>
      </c>
      <c r="P37" s="39">
        <v>598.45293881371913</v>
      </c>
      <c r="Q37" s="39">
        <f t="shared" ref="Q37:Q60" si="5">IF(P37&lt;=0,0,P37)</f>
        <v>598.45293881371913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951.08602075817851</v>
      </c>
      <c r="D38" s="31">
        <f t="shared" si="1"/>
        <v>0</v>
      </c>
      <c r="E38">
        <f t="shared" si="2"/>
        <v>1518.0827636895667</v>
      </c>
      <c r="F38" s="258"/>
      <c r="G38" s="44" t="s">
        <v>72</v>
      </c>
      <c r="H38" s="33">
        <f t="shared" si="3"/>
        <v>1518.0827636895667</v>
      </c>
      <c r="I38" s="44" t="s">
        <v>73</v>
      </c>
      <c r="J38" s="33">
        <f t="shared" si="4"/>
        <v>2.5045771617453068</v>
      </c>
      <c r="K38" s="34">
        <v>3</v>
      </c>
      <c r="L38" s="45"/>
      <c r="M38" s="46" t="s">
        <v>74</v>
      </c>
      <c r="N38" s="47">
        <f>J36+J47+J39+J49+J43</f>
        <v>14.192445768286838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1115.33105767184</v>
      </c>
      <c r="D39" s="31">
        <f t="shared" si="1"/>
        <v>0</v>
      </c>
      <c r="E39">
        <f t="shared" si="2"/>
        <v>5898.6673818747458</v>
      </c>
      <c r="F39" s="258"/>
      <c r="G39" s="44" t="s">
        <v>77</v>
      </c>
      <c r="H39" s="33">
        <f t="shared" si="3"/>
        <v>5898.6673818747458</v>
      </c>
      <c r="I39" s="44" t="s">
        <v>78</v>
      </c>
      <c r="J39" s="33">
        <f t="shared" si="4"/>
        <v>3.8042005353528832</v>
      </c>
      <c r="K39" s="34">
        <v>4</v>
      </c>
      <c r="L39" s="45"/>
      <c r="M39" s="46" t="s">
        <v>79</v>
      </c>
      <c r="N39" s="47">
        <f>J36+J47+J48+J42+J43</f>
        <v>14.236214877695936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2363.6388829210764</v>
      </c>
      <c r="F40" s="258"/>
      <c r="G40" s="44" t="s">
        <v>81</v>
      </c>
      <c r="H40" s="33">
        <f t="shared" si="3"/>
        <v>2363.6388829210764</v>
      </c>
      <c r="I40" s="44" t="s">
        <v>82</v>
      </c>
      <c r="J40" s="33">
        <f t="shared" si="4"/>
        <v>2.5244652687912286</v>
      </c>
      <c r="K40" s="34">
        <v>5</v>
      </c>
      <c r="L40" s="45"/>
      <c r="M40" s="46" t="s">
        <v>83</v>
      </c>
      <c r="N40" s="47">
        <f>J45+J38+J39+J40+J51</f>
        <v>13.871026922292662</v>
      </c>
      <c r="O40" s="48" t="s">
        <v>84</v>
      </c>
      <c r="P40" s="39">
        <v>345.07896754619526</v>
      </c>
      <c r="Q40" s="39">
        <f t="shared" si="5"/>
        <v>345.07896754619526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5784.1263017820011</v>
      </c>
      <c r="F41" s="258"/>
      <c r="G41" s="44" t="s">
        <v>85</v>
      </c>
      <c r="H41" s="33">
        <f t="shared" si="3"/>
        <v>5784.1263017820011</v>
      </c>
      <c r="I41" s="44" t="s">
        <v>86</v>
      </c>
      <c r="J41" s="33">
        <f t="shared" si="4"/>
        <v>3.9357224097506149</v>
      </c>
      <c r="K41" s="34">
        <v>6</v>
      </c>
      <c r="L41" s="45"/>
      <c r="M41" s="46" t="s">
        <v>87</v>
      </c>
      <c r="N41" s="47">
        <f>J45+J38+J39+J49+J43</f>
        <v>14.192445763631955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5210.417172395436</v>
      </c>
      <c r="F42" s="258"/>
      <c r="G42" s="44" t="s">
        <v>89</v>
      </c>
      <c r="H42" s="33">
        <f t="shared" si="3"/>
        <v>5210.417172395436</v>
      </c>
      <c r="I42" s="44" t="s">
        <v>90</v>
      </c>
      <c r="J42" s="33">
        <f t="shared" si="4"/>
        <v>2.603075748144557</v>
      </c>
      <c r="K42" s="34">
        <v>7</v>
      </c>
      <c r="L42" s="45"/>
      <c r="M42" s="46" t="s">
        <v>91</v>
      </c>
      <c r="N42" s="47">
        <f>J45+J38+J48+J42+J43</f>
        <v>14.236214873041057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2447.3140078554347</v>
      </c>
      <c r="F43" s="258"/>
      <c r="G43" s="44" t="s">
        <v>93</v>
      </c>
      <c r="H43" s="33">
        <f t="shared" si="3"/>
        <v>2447.3140078554347</v>
      </c>
      <c r="I43" s="44" t="s">
        <v>94</v>
      </c>
      <c r="J43" s="33">
        <f t="shared" si="4"/>
        <v>2.8512563336191468</v>
      </c>
      <c r="K43" s="34">
        <v>8</v>
      </c>
      <c r="L43" s="53"/>
      <c r="M43" s="54" t="s">
        <v>95</v>
      </c>
      <c r="N43" s="55">
        <f>J45+J46+J41+J42+J43</f>
        <v>14.417360121046364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14.001231650686334</v>
      </c>
      <c r="O44" s="38" t="s">
        <v>100</v>
      </c>
      <c r="P44" s="39">
        <v>362.80121401483325</v>
      </c>
      <c r="Q44" s="39">
        <f t="shared" si="5"/>
        <v>362.80121401483325</v>
      </c>
      <c r="R44" s="40">
        <f>G59</f>
        <v>624.7238232447512</v>
      </c>
      <c r="S44" s="40" t="s">
        <v>39</v>
      </c>
      <c r="T44" s="40">
        <f>I59</f>
        <v>624.7238232447512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1520.9569753112867</v>
      </c>
      <c r="F45" s="258"/>
      <c r="G45" s="44" t="s">
        <v>101</v>
      </c>
      <c r="H45" s="33">
        <f t="shared" si="3"/>
        <v>1520.9569753112867</v>
      </c>
      <c r="I45" s="44" t="s">
        <v>102</v>
      </c>
      <c r="J45" s="33">
        <f t="shared" si="4"/>
        <v>2.5273056295320462</v>
      </c>
      <c r="K45" s="34">
        <v>10</v>
      </c>
      <c r="L45" s="45"/>
      <c r="M45" s="46" t="s">
        <v>103</v>
      </c>
      <c r="N45" s="47">
        <f>J36+J47+J48+J42+J50</f>
        <v>14.045000760095434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14.001231646031453</v>
      </c>
      <c r="O46" s="48" t="s">
        <v>108</v>
      </c>
      <c r="P46" s="39">
        <v>261.92260922991801</v>
      </c>
      <c r="Q46" s="39">
        <f t="shared" si="5"/>
        <v>261.92260922991801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2408.3938255313592</v>
      </c>
      <c r="F47" s="258"/>
      <c r="G47" s="44" t="s">
        <v>109</v>
      </c>
      <c r="H47" s="33">
        <f t="shared" si="3"/>
        <v>2408.3938255313592</v>
      </c>
      <c r="I47" s="44" t="s">
        <v>110</v>
      </c>
      <c r="J47" s="33">
        <f t="shared" si="4"/>
        <v>2.526257913719927</v>
      </c>
      <c r="K47" s="34">
        <v>12</v>
      </c>
      <c r="L47" s="45"/>
      <c r="M47" s="46" t="s">
        <v>111</v>
      </c>
      <c r="N47" s="47">
        <f>J45+J38+J48+J42+J50</f>
        <v>14.045000755440553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14.226146003445862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1562.4741215341789</v>
      </c>
      <c r="F49" s="258"/>
      <c r="G49" s="44" t="s">
        <v>117</v>
      </c>
      <c r="H49" s="33">
        <f t="shared" si="3"/>
        <v>1562.4741215341789</v>
      </c>
      <c r="I49" s="44" t="s">
        <v>118</v>
      </c>
      <c r="J49" s="33">
        <f t="shared" si="4"/>
        <v>2.5051061033825732</v>
      </c>
      <c r="K49" s="34">
        <v>14</v>
      </c>
      <c r="L49" s="53"/>
      <c r="M49" s="54" t="s">
        <v>119</v>
      </c>
      <c r="N49" s="55">
        <f>J45+J46+J53+J44</f>
        <v>15.027305629532046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4408.1543354448022</v>
      </c>
      <c r="F50" s="258"/>
      <c r="G50" s="44" t="s">
        <v>121</v>
      </c>
      <c r="H50" s="33">
        <f t="shared" si="3"/>
        <v>4408.1543354448022</v>
      </c>
      <c r="I50" s="44" t="s">
        <v>122</v>
      </c>
      <c r="J50" s="33">
        <f t="shared" si="4"/>
        <v>2.6600422160186437</v>
      </c>
      <c r="K50" s="34">
        <v>15</v>
      </c>
      <c r="L50" s="35" t="s">
        <v>71</v>
      </c>
      <c r="M50" s="36" t="s">
        <v>123</v>
      </c>
      <c r="N50" s="37">
        <f>J37+J46+J41+J42+J43</f>
        <v>14.390054491514316</v>
      </c>
      <c r="O50" s="38" t="s">
        <v>124</v>
      </c>
      <c r="P50" s="39">
        <v>0</v>
      </c>
      <c r="Q50" s="39">
        <f t="shared" si="5"/>
        <v>0</v>
      </c>
      <c r="R50" s="40">
        <f>G60</f>
        <v>951.08602075817862</v>
      </c>
      <c r="S50" s="40" t="s">
        <v>39</v>
      </c>
      <c r="T50" s="40">
        <f>I60</f>
        <v>951.08602075817851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2360.8894816765032</v>
      </c>
      <c r="F51" s="258"/>
      <c r="G51" s="44" t="s">
        <v>125</v>
      </c>
      <c r="H51" s="33">
        <f t="shared" si="3"/>
        <v>2360.8894816765032</v>
      </c>
      <c r="I51" s="44" t="s">
        <v>126</v>
      </c>
      <c r="J51" s="33">
        <f t="shared" si="4"/>
        <v>2.5104783268711977</v>
      </c>
      <c r="K51" s="34">
        <v>16</v>
      </c>
      <c r="L51" s="45"/>
      <c r="M51" s="46" t="s">
        <v>127</v>
      </c>
      <c r="N51" s="47">
        <f>J37+J38+J39+J40+J51</f>
        <v>13.843721292760616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5784.1263017820011</v>
      </c>
      <c r="F52" s="258"/>
      <c r="G52" s="44" t="s">
        <v>129</v>
      </c>
      <c r="H52" s="33">
        <f t="shared" si="3"/>
        <v>5784.1263017820011</v>
      </c>
      <c r="I52" s="44" t="s">
        <v>130</v>
      </c>
      <c r="J52" s="33">
        <f t="shared" si="4"/>
        <v>3.9357224097506149</v>
      </c>
      <c r="K52" s="34">
        <v>17</v>
      </c>
      <c r="L52" s="45"/>
      <c r="M52" s="46" t="s">
        <v>131</v>
      </c>
      <c r="N52" s="47">
        <f>J37+J38+J39+J49+J43</f>
        <v>14.165140134099911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14.208909243509009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13.325776901264934</v>
      </c>
      <c r="O54" s="56" t="s">
        <v>140</v>
      </c>
      <c r="P54" s="39">
        <v>951.08602075817862</v>
      </c>
      <c r="Q54" s="39">
        <f t="shared" si="5"/>
        <v>951.08602075817862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43671.503379991809</v>
      </c>
      <c r="K55" s="34">
        <v>20</v>
      </c>
      <c r="L55" s="35" t="s">
        <v>76</v>
      </c>
      <c r="M55" s="36" t="s">
        <v>142</v>
      </c>
      <c r="N55" s="37">
        <f>J37+J38+J39+J49+J50</f>
        <v>13.973926016499407</v>
      </c>
      <c r="O55" s="38" t="s">
        <v>143</v>
      </c>
      <c r="P55" s="39">
        <v>0</v>
      </c>
      <c r="Q55" s="39">
        <f t="shared" si="5"/>
        <v>0</v>
      </c>
      <c r="R55" s="40">
        <f>G61</f>
        <v>1115.3310576718404</v>
      </c>
      <c r="S55" s="40" t="s">
        <v>39</v>
      </c>
      <c r="T55" s="40">
        <f>I61</f>
        <v>1115.33105767184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14.017695125908507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14.198840373913814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943.53190635991439</v>
      </c>
      <c r="H58" s="68" t="s">
        <v>39</v>
      </c>
      <c r="I58" s="69">
        <f>C36</f>
        <v>943.53190635991496</v>
      </c>
      <c r="K58" s="34">
        <v>23</v>
      </c>
      <c r="L58" s="45"/>
      <c r="M58" s="46" t="s">
        <v>149</v>
      </c>
      <c r="N58" s="47">
        <f>J37+J46+J53+J44</f>
        <v>15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624.7238232447512</v>
      </c>
      <c r="H59" s="68" t="s">
        <v>39</v>
      </c>
      <c r="I59" s="69">
        <f t="shared" ref="I59:I60" si="6">C37</f>
        <v>624.7238232447512</v>
      </c>
      <c r="K59" s="34">
        <v>24</v>
      </c>
      <c r="L59" s="45"/>
      <c r="M59" s="46" t="s">
        <v>151</v>
      </c>
      <c r="N59" s="47">
        <f>J52+J53+J44</f>
        <v>13.935722409750614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951.08602075817862</v>
      </c>
      <c r="H60" s="68" t="s">
        <v>39</v>
      </c>
      <c r="I60" s="69">
        <f t="shared" si="6"/>
        <v>951.08602075817851</v>
      </c>
      <c r="K60" s="34">
        <v>25</v>
      </c>
      <c r="L60" s="53"/>
      <c r="M60" s="54" t="s">
        <v>153</v>
      </c>
      <c r="N60" s="55">
        <f>J52+J41+J42+J50</f>
        <v>13.13456278366443</v>
      </c>
      <c r="O60" s="56" t="s">
        <v>154</v>
      </c>
      <c r="P60" s="39">
        <v>1115.3310576718404</v>
      </c>
      <c r="Q60" s="71">
        <f t="shared" si="5"/>
        <v>1115.3310576718404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1115.3310576718404</v>
      </c>
      <c r="H61" s="74" t="s">
        <v>39</v>
      </c>
      <c r="I61" s="69">
        <f>C39</f>
        <v>1115.33105767184</v>
      </c>
      <c r="K61" s="264" t="s">
        <v>155</v>
      </c>
      <c r="L61" s="264"/>
      <c r="M61" s="264"/>
      <c r="N61" s="76">
        <f>SUM(N36:N60)</f>
        <v>353.57310368014311</v>
      </c>
      <c r="U61" s="77" t="s">
        <v>156</v>
      </c>
      <c r="V61" s="78">
        <f>SUMPRODUCT($Q$36:$Q$60,V36:V60)</f>
        <v>961.25415282855238</v>
      </c>
      <c r="W61" s="78">
        <f>SUMPRODUCT($Q$36:$Q$60,W36:W60)</f>
        <v>0</v>
      </c>
      <c r="X61" s="78">
        <f t="shared" ref="X61:AN61" si="7">SUMPRODUCT($Q$36:$Q$60,X36:X60)</f>
        <v>607.00157677611332</v>
      </c>
      <c r="Y61" s="78">
        <f t="shared" si="7"/>
        <v>1568.2557296046655</v>
      </c>
      <c r="Z61" s="78">
        <f t="shared" si="7"/>
        <v>943.53190635991439</v>
      </c>
      <c r="AA61" s="78">
        <f t="shared" si="7"/>
        <v>2066.417078430019</v>
      </c>
      <c r="AB61" s="78">
        <f t="shared" si="7"/>
        <v>2066.417078430019</v>
      </c>
      <c r="AC61" s="78">
        <f t="shared" si="7"/>
        <v>951.08602075817862</v>
      </c>
      <c r="AD61" s="78">
        <f t="shared" si="7"/>
        <v>0</v>
      </c>
      <c r="AE61" s="78">
        <f t="shared" si="7"/>
        <v>607.00157677611332</v>
      </c>
      <c r="AF61" s="78">
        <f t="shared" si="7"/>
        <v>0</v>
      </c>
      <c r="AG61" s="78">
        <f t="shared" si="7"/>
        <v>961.25415282855238</v>
      </c>
      <c r="AH61" s="78">
        <f t="shared" si="7"/>
        <v>0</v>
      </c>
      <c r="AI61" s="78">
        <f t="shared" si="7"/>
        <v>624.7238232447512</v>
      </c>
      <c r="AJ61" s="78">
        <f t="shared" si="7"/>
        <v>1740.0548809165916</v>
      </c>
      <c r="AK61" s="78">
        <f t="shared" si="7"/>
        <v>943.53190635991439</v>
      </c>
      <c r="AL61" s="78">
        <f t="shared" si="7"/>
        <v>2066.417078430019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0.32041805094285081</v>
      </c>
      <c r="W64">
        <f t="shared" ref="W64:AN64" si="8">W61/W63</f>
        <v>0</v>
      </c>
      <c r="X64">
        <f t="shared" si="8"/>
        <v>0.30350078838805666</v>
      </c>
      <c r="Y64">
        <f t="shared" si="8"/>
        <v>0.52275190986822184</v>
      </c>
      <c r="Z64">
        <f t="shared" si="8"/>
        <v>0.47176595317995718</v>
      </c>
      <c r="AA64">
        <f t="shared" si="8"/>
        <v>1.3776113856200127</v>
      </c>
      <c r="AB64">
        <f t="shared" si="8"/>
        <v>0.68880569281000636</v>
      </c>
      <c r="AC64">
        <f t="shared" si="8"/>
        <v>0.95108602075817861</v>
      </c>
      <c r="AD64">
        <f t="shared" si="8"/>
        <v>0</v>
      </c>
      <c r="AE64">
        <f t="shared" si="8"/>
        <v>0.48560126142089066</v>
      </c>
      <c r="AF64">
        <f t="shared" si="8"/>
        <v>0</v>
      </c>
      <c r="AG64">
        <f t="shared" si="8"/>
        <v>0.48062707641427621</v>
      </c>
      <c r="AH64">
        <f t="shared" si="8"/>
        <v>0</v>
      </c>
      <c r="AI64">
        <f t="shared" si="8"/>
        <v>0.31236191162237559</v>
      </c>
      <c r="AJ64">
        <f t="shared" si="8"/>
        <v>0.77335772485181853</v>
      </c>
      <c r="AK64">
        <f t="shared" si="8"/>
        <v>0.37741276254396577</v>
      </c>
      <c r="AL64">
        <f t="shared" si="8"/>
        <v>1.3776113856200127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961.25415282855238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2">
        <f>AA15*(1+0.17*(V61/AA16)^3.8)</f>
        <v>2.5056248822123073</v>
      </c>
      <c r="W67" s="82">
        <f t="shared" ref="W67:AN67" si="9">AB15*(1+0.17*(W61/AB16)^3.8)</f>
        <v>2.5</v>
      </c>
      <c r="X67" s="82">
        <f t="shared" si="9"/>
        <v>2.5045771617453068</v>
      </c>
      <c r="Y67" s="82">
        <f t="shared" si="9"/>
        <v>3.8042005353528832</v>
      </c>
      <c r="Z67" s="82">
        <f t="shared" si="9"/>
        <v>2.5244652687912286</v>
      </c>
      <c r="AA67" s="82">
        <f t="shared" si="9"/>
        <v>3.9357224097506149</v>
      </c>
      <c r="AB67" s="82">
        <f t="shared" si="9"/>
        <v>2.603075748144557</v>
      </c>
      <c r="AC67" s="82">
        <f t="shared" si="9"/>
        <v>2.8512563336191468</v>
      </c>
      <c r="AD67" s="82">
        <f t="shared" si="9"/>
        <v>2.5</v>
      </c>
      <c r="AE67" s="82">
        <f t="shared" si="9"/>
        <v>2.5273056295320462</v>
      </c>
      <c r="AF67" s="82">
        <f t="shared" si="9"/>
        <v>2.5</v>
      </c>
      <c r="AG67" s="82">
        <f t="shared" si="9"/>
        <v>2.526257913719927</v>
      </c>
      <c r="AH67" s="82">
        <f t="shared" si="9"/>
        <v>3.75</v>
      </c>
      <c r="AI67" s="82">
        <f t="shared" si="9"/>
        <v>2.5051061033825732</v>
      </c>
      <c r="AJ67" s="82">
        <f t="shared" si="9"/>
        <v>2.6600422160186437</v>
      </c>
      <c r="AK67" s="82">
        <f t="shared" si="9"/>
        <v>2.5104783268711977</v>
      </c>
      <c r="AL67" s="82">
        <f t="shared" si="9"/>
        <v>3.9357224097506149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607.00157677611332</v>
      </c>
      <c r="H68" s="6"/>
    </row>
    <row r="69" spans="6:40" x14ac:dyDescent="0.3">
      <c r="F69" s="4" t="s">
        <v>45</v>
      </c>
      <c r="G69" s="4">
        <f>Y61</f>
        <v>1568.2557296046655</v>
      </c>
      <c r="H69" s="6"/>
    </row>
    <row r="70" spans="6:40" x14ac:dyDescent="0.3">
      <c r="F70" s="4" t="s">
        <v>46</v>
      </c>
      <c r="G70" s="4">
        <f>Z61</f>
        <v>943.53190635991439</v>
      </c>
      <c r="U70" s="41" t="s">
        <v>65</v>
      </c>
      <c r="V70">
        <f t="shared" ref="V70:V94" si="10">SUMPRODUCT($V$67:$AN$67,V36:AN36)</f>
        <v>15.016103209083505</v>
      </c>
      <c r="X70">
        <v>15.000195603366421</v>
      </c>
    </row>
    <row r="71" spans="6:40" x14ac:dyDescent="0.3">
      <c r="F71" s="4" t="s">
        <v>47</v>
      </c>
      <c r="G71" s="4">
        <f>AA61</f>
        <v>2066.417078430019</v>
      </c>
      <c r="U71" s="41" t="s">
        <v>70</v>
      </c>
      <c r="V71">
        <f t="shared" si="10"/>
        <v>13.871026926947543</v>
      </c>
      <c r="X71">
        <v>13.75090229828113</v>
      </c>
    </row>
    <row r="72" spans="6:40" x14ac:dyDescent="0.3">
      <c r="F72" s="4" t="s">
        <v>48</v>
      </c>
      <c r="G72" s="4">
        <f>AB61</f>
        <v>2066.417078430019</v>
      </c>
      <c r="U72" s="41" t="s">
        <v>75</v>
      </c>
      <c r="V72">
        <f t="shared" si="10"/>
        <v>14.192445768286838</v>
      </c>
      <c r="X72">
        <v>14.225219683523857</v>
      </c>
    </row>
    <row r="73" spans="6:40" x14ac:dyDescent="0.3">
      <c r="F73" s="4" t="s">
        <v>49</v>
      </c>
      <c r="G73" s="4">
        <f>AC61</f>
        <v>951.08602075817862</v>
      </c>
      <c r="U73" s="41" t="s">
        <v>80</v>
      </c>
      <c r="V73">
        <f t="shared" si="10"/>
        <v>14.236214877695938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13.871026922292662</v>
      </c>
      <c r="X74">
        <v>13.805151472614</v>
      </c>
    </row>
    <row r="75" spans="6:40" x14ac:dyDescent="0.3">
      <c r="F75" s="4" t="s">
        <v>51</v>
      </c>
      <c r="G75" s="4">
        <f>AE61</f>
        <v>607.00157677611332</v>
      </c>
      <c r="U75" s="41" t="s">
        <v>88</v>
      </c>
      <c r="V75">
        <f t="shared" si="10"/>
        <v>14.192445763631957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14.236214873041057</v>
      </c>
      <c r="X76">
        <v>14.326575531725375</v>
      </c>
    </row>
    <row r="77" spans="6:40" x14ac:dyDescent="0.3">
      <c r="F77" s="4" t="s">
        <v>53</v>
      </c>
      <c r="G77" s="4">
        <f>AG61</f>
        <v>961.25415282855238</v>
      </c>
      <c r="U77" s="41" t="s">
        <v>96</v>
      </c>
      <c r="V77">
        <f t="shared" si="10"/>
        <v>14.417360121046366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14.001231650686334</v>
      </c>
      <c r="X78">
        <v>13.750771910176033</v>
      </c>
    </row>
    <row r="79" spans="6:40" x14ac:dyDescent="0.3">
      <c r="F79" s="4" t="s">
        <v>55</v>
      </c>
      <c r="G79" s="4">
        <f>AI61</f>
        <v>624.7238232447512</v>
      </c>
      <c r="U79" s="41" t="s">
        <v>104</v>
      </c>
      <c r="V79">
        <f t="shared" si="10"/>
        <v>14.045000760095435</v>
      </c>
      <c r="X79">
        <v>13.801434953032715</v>
      </c>
    </row>
    <row r="80" spans="6:40" x14ac:dyDescent="0.3">
      <c r="F80" s="4" t="s">
        <v>56</v>
      </c>
      <c r="G80" s="4">
        <f>AJ61</f>
        <v>1740.0548809165916</v>
      </c>
      <c r="U80" s="41" t="s">
        <v>108</v>
      </c>
      <c r="V80">
        <f t="shared" si="10"/>
        <v>14.001231646031453</v>
      </c>
      <c r="X80">
        <v>13.808577453496937</v>
      </c>
    </row>
    <row r="81" spans="6:24" x14ac:dyDescent="0.3">
      <c r="F81" s="4" t="s">
        <v>57</v>
      </c>
      <c r="G81" s="4">
        <f>AK61</f>
        <v>943.53190635991439</v>
      </c>
      <c r="U81" s="41" t="s">
        <v>112</v>
      </c>
      <c r="V81">
        <f t="shared" si="10"/>
        <v>14.045000755440553</v>
      </c>
      <c r="X81">
        <v>13.855684127365585</v>
      </c>
    </row>
    <row r="82" spans="6:24" x14ac:dyDescent="0.3">
      <c r="F82" s="4" t="s">
        <v>58</v>
      </c>
      <c r="G82" s="4">
        <f>AL61</f>
        <v>2066.417078430019</v>
      </c>
      <c r="U82" s="41" t="s">
        <v>116</v>
      </c>
      <c r="V82">
        <f t="shared" si="10"/>
        <v>14.226146003445862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15.027305629532046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14.39005449151432</v>
      </c>
      <c r="X84">
        <v>13.696318465991869</v>
      </c>
    </row>
    <row r="85" spans="6:24" x14ac:dyDescent="0.3">
      <c r="U85" s="41" t="s">
        <v>128</v>
      </c>
      <c r="V85">
        <f t="shared" si="10"/>
        <v>13.843721292760616</v>
      </c>
      <c r="X85">
        <v>13.75056790087643</v>
      </c>
    </row>
    <row r="86" spans="6:24" x14ac:dyDescent="0.3">
      <c r="U86" s="41" t="s">
        <v>132</v>
      </c>
      <c r="V86">
        <f t="shared" si="10"/>
        <v>14.165140134099911</v>
      </c>
      <c r="X86">
        <v>14.224885286119157</v>
      </c>
    </row>
    <row r="87" spans="6:24" x14ac:dyDescent="0.3">
      <c r="U87" s="41" t="s">
        <v>136</v>
      </c>
      <c r="V87">
        <f t="shared" si="10"/>
        <v>14.208909243509009</v>
      </c>
      <c r="X87">
        <v>14.271991959987805</v>
      </c>
    </row>
    <row r="88" spans="6:24" x14ac:dyDescent="0.3">
      <c r="U88" s="41" t="s">
        <v>140</v>
      </c>
      <c r="V88">
        <f t="shared" si="10"/>
        <v>13.325776901264934</v>
      </c>
      <c r="X88">
        <v>11.68222407686552</v>
      </c>
    </row>
    <row r="89" spans="6:24" x14ac:dyDescent="0.3">
      <c r="U89" s="41" t="s">
        <v>143</v>
      </c>
      <c r="V89">
        <f t="shared" si="10"/>
        <v>13.973926016499407</v>
      </c>
      <c r="X89">
        <v>13.753993881759367</v>
      </c>
    </row>
    <row r="90" spans="6:24" x14ac:dyDescent="0.3">
      <c r="U90" s="41" t="s">
        <v>145</v>
      </c>
      <c r="V90">
        <f t="shared" si="10"/>
        <v>14.017695125908507</v>
      </c>
      <c r="X90">
        <v>13.801100555628015</v>
      </c>
    </row>
    <row r="91" spans="6:24" x14ac:dyDescent="0.3">
      <c r="U91" s="41" t="s">
        <v>148</v>
      </c>
      <c r="V91">
        <f t="shared" si="10"/>
        <v>14.198840373913816</v>
      </c>
      <c r="X91">
        <v>13.225427061632079</v>
      </c>
    </row>
    <row r="92" spans="6:24" x14ac:dyDescent="0.3">
      <c r="U92" s="41" t="s">
        <v>150</v>
      </c>
      <c r="V92">
        <f t="shared" si="10"/>
        <v>15</v>
      </c>
      <c r="X92">
        <v>15.239521451121469</v>
      </c>
    </row>
    <row r="93" spans="6:24" x14ac:dyDescent="0.3">
      <c r="U93" s="41" t="s">
        <v>152</v>
      </c>
      <c r="V93">
        <f t="shared" si="10"/>
        <v>13.935722409750614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13.134562783664432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2.5056248822123073</v>
      </c>
      <c r="K97" s="4" t="s">
        <v>61</v>
      </c>
      <c r="L97" s="76">
        <f>MIN(N36:N43)</f>
        <v>13.871026922292662</v>
      </c>
      <c r="M97" s="135" t="s">
        <v>11</v>
      </c>
      <c r="N97" s="4">
        <v>15</v>
      </c>
      <c r="O97" s="4">
        <v>99999</v>
      </c>
      <c r="P97" s="76">
        <f>L97</f>
        <v>13.871026922292662</v>
      </c>
      <c r="Q97" s="76">
        <f>L98</f>
        <v>14.001231646031453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14.001231646031453</v>
      </c>
      <c r="M98" s="135" t="s">
        <v>12</v>
      </c>
      <c r="N98" s="4">
        <v>99999</v>
      </c>
      <c r="O98" s="4">
        <v>15</v>
      </c>
      <c r="P98" s="76">
        <f>L99</f>
        <v>13.325776901264934</v>
      </c>
      <c r="Q98" s="76">
        <f>L100</f>
        <v>13.13456278366443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2.5045771617453068</v>
      </c>
      <c r="K99" s="4" t="s">
        <v>71</v>
      </c>
      <c r="L99" s="76">
        <f>MIN(N50:N54)</f>
        <v>13.325776901264934</v>
      </c>
      <c r="M99" s="135" t="s">
        <v>13</v>
      </c>
      <c r="N99" s="76">
        <f>L101</f>
        <v>14.417360121046366</v>
      </c>
      <c r="O99" s="76">
        <f>L102</f>
        <v>13.325776901264934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3.8042005353528832</v>
      </c>
      <c r="K100" s="4" t="s">
        <v>76</v>
      </c>
      <c r="L100" s="76">
        <f>MIN(N55:N60)</f>
        <v>13.13456278366443</v>
      </c>
      <c r="M100" s="135" t="s">
        <v>14</v>
      </c>
      <c r="N100" s="76">
        <f>L104</f>
        <v>14.22614600344586</v>
      </c>
      <c r="O100" s="76">
        <f>L105</f>
        <v>13.134562783664428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2.5244652687912286</v>
      </c>
      <c r="K101" s="4" t="s">
        <v>252</v>
      </c>
      <c r="L101" s="76">
        <f>J104+J103+J102+J107+J106</f>
        <v>14.417360121046366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3.9357224097506149</v>
      </c>
      <c r="K102" s="4" t="s">
        <v>253</v>
      </c>
      <c r="L102" s="76">
        <f>J104+J103+J102+J113</f>
        <v>13.325776901264934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2.603075748144557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2.8512563336191468</v>
      </c>
      <c r="K104" s="4" t="s">
        <v>255</v>
      </c>
      <c r="L104" s="76">
        <f>J111+J103+J102+J107+J106</f>
        <v>14.22614600344586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13.134562783664428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2.5273056295320462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2.526257913719927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2.5051061033825732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2.6600422160186437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2.5104783268711977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3.9357224097506149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2024-01-07T17:04:35Z</dcterms:modified>
</cp:coreProperties>
</file>