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F0E98F52-7560-48B2-9BCA-F9A4D77F841F}" xr6:coauthVersionLast="47" xr6:coauthVersionMax="47" xr10:uidLastSave="{00000000-0000-0000-0000-000000000000}"/>
  <bookViews>
    <workbookView xWindow="1248" yWindow="144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eg" localSheetId="1" hidden="1">1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um" localSheetId="1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opt" localSheetId="1" hidden="1">'Trip Length Frequency'!$I$28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typ" localSheetId="1" hidden="1">1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6" l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9" i="4"/>
  <c r="T89" i="4"/>
  <c r="T88" i="4"/>
  <c r="U87" i="4" l="1"/>
  <c r="T87" i="4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S91" i="4" l="1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<sst xmlns="http://schemas.openxmlformats.org/spreadsheetml/2006/main" count="2044" uniqueCount="259">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</sst>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13.872460277182235</v>
      </c>
      <c r="L28" s="147">
        <v>14.001469934906904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13.291913677131042</v>
      </c>
      <c r="L29" s="147">
        <v>13.111606582735938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14.394671348138397</v>
      </c>
      <c r="J30" s="4">
        <v>13.291913677131042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14.214364253743293</v>
      </c>
      <c r="J31" s="4">
        <v>13.111606582735938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13.820851658326625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4.7803821077548688E-11</v>
      </c>
      <c r="V44" s="215">
        <f t="shared" si="1"/>
        <v>3.7603895252753861E-11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1.4057403165234445E-10</v>
      </c>
      <c r="V45" s="215">
        <f t="shared" si="1"/>
        <v>1.9642105117271727E-10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1.8083223013471906E-11</v>
      </c>
      <c r="T46" s="215">
        <f t="shared" si="1"/>
        <v>1.4057403165234445E-10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2.5300574341802191E-11</v>
      </c>
      <c r="T47" s="215">
        <f t="shared" si="1"/>
        <v>1.9642105117271727E-10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4.7803821077548688E-11</v>
      </c>
      <c r="V53" s="216">
        <f t="shared" si="2"/>
        <v>3.7603895252753861E-11</v>
      </c>
      <c r="W53" s="165">
        <f>N40</f>
        <v>2050</v>
      </c>
      <c r="X53" s="165">
        <f>SUM(S53:V53)</f>
        <v>9.1255623610172057E-11</v>
      </c>
      <c r="Y53" s="129">
        <f>W53/X53</f>
        <v>22464368976943.699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1.4057403165234445E-10</v>
      </c>
      <c r="V54" s="216">
        <f t="shared" si="2"/>
        <v>1.9642105117271727E-10</v>
      </c>
      <c r="W54" s="165">
        <f>N41</f>
        <v>2050</v>
      </c>
      <c r="X54" s="165">
        <f>SUM(S54:V54)</f>
        <v>3.4284299010493123E-10</v>
      </c>
      <c r="Y54" s="129">
        <f>W54/X54</f>
        <v>5979413490042.6953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1.8083223013471906E-11</v>
      </c>
      <c r="T55" s="216">
        <f t="shared" si="2"/>
        <v>1.4057403165234445E-10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1.6450516194568587E-10</v>
      </c>
      <c r="Y55" s="129">
        <f>W55/X55</f>
        <v>6407093780728.873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2.5300574341802191E-11</v>
      </c>
      <c r="T56" s="216">
        <f t="shared" si="2"/>
        <v>1.9642105117271727E-10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2.2756953279438896E-10</v>
      </c>
      <c r="Y56" s="129">
        <f>W56/X56</f>
        <v>4868841564134.543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4.9231704635143605E-11</v>
      </c>
      <c r="T58" s="165">
        <f>SUM(T53:T56)</f>
        <v>3.4284299010493123E-10</v>
      </c>
      <c r="U58" s="165">
        <f>SUM(U53:U56)</f>
        <v>1.9422576000976264E-10</v>
      </c>
      <c r="V58" s="165">
        <f>SUM(V53:V56)</f>
        <v>2.3987285370534066E-10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41639833826444.961</v>
      </c>
      <c r="T59" s="120">
        <f>T57/T58</f>
        <v>5979413490042.6953</v>
      </c>
      <c r="U59" s="120">
        <f>U57/U58</f>
        <v>5426674607668.0117</v>
      </c>
      <c r="V59" s="120">
        <f>V57/V58</f>
        <v>4619113763331.7402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243.50588736622402</v>
      </c>
      <c r="T64" s="216">
        <f t="shared" si="3"/>
        <v>0</v>
      </c>
      <c r="U64" s="216">
        <f t="shared" si="3"/>
        <v>259.41578199103833</v>
      </c>
      <c r="V64" s="216">
        <f t="shared" si="3"/>
        <v>173.69667011688045</v>
      </c>
      <c r="W64" s="165">
        <f>W53</f>
        <v>2050</v>
      </c>
      <c r="X64" s="165">
        <f>SUM(S64:V64)</f>
        <v>676.61833947414277</v>
      </c>
      <c r="Y64" s="129">
        <f>W64/X64</f>
        <v>3.0297730351104999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34.96705567777061</v>
      </c>
      <c r="U65" s="216">
        <f t="shared" si="3"/>
        <v>762.84952806529702</v>
      </c>
      <c r="V65" s="216">
        <f t="shared" si="3"/>
        <v>907.29118087998643</v>
      </c>
      <c r="W65" s="165">
        <f>W54</f>
        <v>2050</v>
      </c>
      <c r="X65" s="165">
        <f>SUM(S65:V65)</f>
        <v>1705.1077646230542</v>
      </c>
      <c r="Y65" s="129">
        <f>W65/X65</f>
        <v>1.2022700515079705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752.9824013275155</v>
      </c>
      <c r="T66" s="216">
        <f t="shared" si="3"/>
        <v>840.55026121171727</v>
      </c>
      <c r="U66" s="216">
        <f t="shared" si="3"/>
        <v>31.734689943664762</v>
      </c>
      <c r="V66" s="216">
        <f t="shared" si="3"/>
        <v>0</v>
      </c>
      <c r="W66" s="165">
        <f>W55</f>
        <v>1054</v>
      </c>
      <c r="X66" s="165">
        <f>SUM(S66:V66)</f>
        <v>1625.2673524828974</v>
      </c>
      <c r="Y66" s="129">
        <f>W66/X66</f>
        <v>0.64850868897958203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1053.5117113062604</v>
      </c>
      <c r="T67" s="216">
        <f t="shared" si="3"/>
        <v>1174.4826831105122</v>
      </c>
      <c r="U67" s="216">
        <f t="shared" si="3"/>
        <v>0</v>
      </c>
      <c r="V67" s="216">
        <f t="shared" si="3"/>
        <v>27.012149003133114</v>
      </c>
      <c r="W67" s="165">
        <f>W56</f>
        <v>1108</v>
      </c>
      <c r="X67" s="165">
        <f>SUM(S67:V67)</f>
        <v>2255.0065434199055</v>
      </c>
      <c r="Y67" s="129">
        <f>W67/X67</f>
        <v>0.49135112411675114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737.7675714328401</v>
      </c>
      <c r="T75" s="216">
        <f t="shared" si="4"/>
        <v>0</v>
      </c>
      <c r="U75" s="216">
        <f t="shared" si="4"/>
        <v>785.97094115855191</v>
      </c>
      <c r="V75" s="216">
        <f t="shared" si="4"/>
        <v>526.26148740860822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42.039843830795341</v>
      </c>
      <c r="U76" s="216">
        <f t="shared" si="4"/>
        <v>917.15114139989566</v>
      </c>
      <c r="V76" s="216">
        <f t="shared" si="4"/>
        <v>1090.8090147693088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488.31562990960458</v>
      </c>
      <c r="T77" s="216">
        <f t="shared" si="4"/>
        <v>545.10414791985602</v>
      </c>
      <c r="U77" s="216">
        <f t="shared" si="4"/>
        <v>20.58022217053956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517.64416362049326</v>
      </c>
      <c r="T78" s="216">
        <f t="shared" si="4"/>
        <v>577.0833866020082</v>
      </c>
      <c r="U78" s="216">
        <f t="shared" si="4"/>
        <v>0</v>
      </c>
      <c r="V78" s="216">
        <f t="shared" si="4"/>
        <v>13.272449777498634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1743.7273649629378</v>
      </c>
      <c r="T80" s="165">
        <f>SUM(T75:T78)</f>
        <v>1164.2273783526596</v>
      </c>
      <c r="U80" s="165">
        <f>SUM(U75:U78)</f>
        <v>1723.7023047289872</v>
      </c>
      <c r="V80" s="165">
        <f>SUM(V75:V78)</f>
        <v>1630.3429519554156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1.1756425007664957</v>
      </c>
      <c r="T81" s="120">
        <f>T79/T80</f>
        <v>1.7608244215152176</v>
      </c>
      <c r="U81" s="120">
        <f>U79/U80</f>
        <v>0.61147449713813395</v>
      </c>
      <c r="V81" s="120">
        <f>V79/V80</f>
        <v>0.67961161096263634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867.35091266372842</v>
      </c>
      <c r="T86" s="131">
        <f t="shared" si="5"/>
        <v>0</v>
      </c>
      <c r="U86" s="131">
        <f t="shared" si="5"/>
        <v>480.60118601011141</v>
      </c>
      <c r="V86" s="131">
        <f t="shared" si="5"/>
        <v>357.65341724535739</v>
      </c>
      <c r="W86" s="165">
        <f>W75</f>
        <v>2050</v>
      </c>
      <c r="X86" s="165">
        <f>SUM(S86:V86)</f>
        <v>1705.6055159191972</v>
      </c>
      <c r="Y86" s="129">
        <f>W86/X86</f>
        <v>1.2019191899102175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74.024783693950297</v>
      </c>
      <c r="U87" s="131">
        <f t="shared" si="5"/>
        <v>560.81453298716679</v>
      </c>
      <c r="V87" s="131">
        <f t="shared" si="5"/>
        <v>741.32647177993613</v>
      </c>
      <c r="W87" s="165">
        <f>W76</f>
        <v>2050</v>
      </c>
      <c r="X87" s="165">
        <f>SUM(S87:V87)</f>
        <v>1376.1657884610531</v>
      </c>
      <c r="Y87" s="129">
        <f>W87/X87</f>
        <v>1.4896461001929762</v>
      </c>
    </row>
    <row r="88" spans="17:25" ht="15.6" x14ac:dyDescent="0.3">
      <c r="Q88" s="128"/>
      <c r="R88" s="131">
        <v>3</v>
      </c>
      <c r="S88" s="131">
        <f t="shared" si="5"/>
        <v>574.08460831029413</v>
      </c>
      <c r="T88" s="131">
        <f t="shared" si="5"/>
        <v>959.83269592652607</v>
      </c>
      <c r="U88" s="131">
        <f t="shared" si="5"/>
        <v>12.584281002721752</v>
      </c>
      <c r="V88" s="131">
        <f t="shared" si="5"/>
        <v>0</v>
      </c>
      <c r="W88" s="165">
        <f>W77</f>
        <v>1054</v>
      </c>
      <c r="X88" s="165">
        <f>SUM(S88:V88)</f>
        <v>1546.501585239542</v>
      </c>
      <c r="Y88" s="129">
        <f>W88/X88</f>
        <v>0.68153826032887188</v>
      </c>
    </row>
    <row r="89" spans="17:25" ht="15.6" x14ac:dyDescent="0.3">
      <c r="Q89" s="128"/>
      <c r="R89" s="131">
        <v>4</v>
      </c>
      <c r="S89" s="131">
        <f t="shared" si="5"/>
        <v>608.56447902597779</v>
      </c>
      <c r="T89" s="131">
        <f t="shared" si="5"/>
        <v>1016.1425203795237</v>
      </c>
      <c r="U89" s="131">
        <f t="shared" si="5"/>
        <v>0</v>
      </c>
      <c r="V89" s="131">
        <f t="shared" si="5"/>
        <v>9.0201109747065313</v>
      </c>
      <c r="W89" s="165">
        <f>W78</f>
        <v>1108</v>
      </c>
      <c r="X89" s="165">
        <f>SUM(S89:V89)</f>
        <v>1633.7271103802079</v>
      </c>
      <c r="Y89" s="129">
        <f>W89/X89</f>
        <v>0.67820384013958213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1042.4857063166762</v>
      </c>
      <c r="T97" s="131">
        <f t="shared" si="6"/>
        <v>0</v>
      </c>
      <c r="U97" s="131">
        <f t="shared" si="6"/>
        <v>577.64378815916291</v>
      </c>
      <c r="V97" s="131">
        <f t="shared" si="6"/>
        <v>429.87050552416099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110.27073034732167</v>
      </c>
      <c r="U98" s="131">
        <f t="shared" si="6"/>
        <v>835.41518199587824</v>
      </c>
      <c r="V98" s="131">
        <f t="shared" si="6"/>
        <v>1104.3140876568002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391.26062522937968</v>
      </c>
      <c r="T99" s="131">
        <f t="shared" si="6"/>
        <v>654.16270578853562</v>
      </c>
      <c r="U99" s="131">
        <f t="shared" si="6"/>
        <v>8.5766689820846551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412.7307666479623</v>
      </c>
      <c r="T100" s="131">
        <f t="shared" si="6"/>
        <v>689.15175945050657</v>
      </c>
      <c r="U100" s="131">
        <f t="shared" si="6"/>
        <v>0</v>
      </c>
      <c r="V100" s="131">
        <f t="shared" si="6"/>
        <v>6.1174739015311586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1846.4770981940183</v>
      </c>
      <c r="T102" s="165">
        <f>SUM(T97:T100)</f>
        <v>1453.5851955863639</v>
      </c>
      <c r="U102" s="165">
        <f>SUM(U97:U100)</f>
        <v>1421.6356391371257</v>
      </c>
      <c r="V102" s="165">
        <f>SUM(V97:V100)</f>
        <v>1540.3020670824924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1.1102222724587492</v>
      </c>
      <c r="T103" s="120">
        <f>T101/T102</f>
        <v>1.4103060530779881</v>
      </c>
      <c r="U103" s="120">
        <f>U101/U102</f>
        <v>0.7413995337368825</v>
      </c>
      <c r="V103" s="120">
        <f>V101/V102</f>
        <v>0.71933942288260266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1157.3908498726644</v>
      </c>
      <c r="T108" s="131">
        <f t="shared" ref="T108:V108" si="7">T97*T$103</f>
        <v>0</v>
      </c>
      <c r="U108" s="131">
        <f t="shared" si="7"/>
        <v>428.2648352072099</v>
      </c>
      <c r="V108" s="131">
        <f t="shared" si="7"/>
        <v>309.22280135800264</v>
      </c>
      <c r="W108" s="165">
        <f>W97</f>
        <v>2050</v>
      </c>
      <c r="X108" s="165">
        <f>SUM(S108:V108)</f>
        <v>1894.878486437877</v>
      </c>
      <c r="Y108" s="129">
        <f>W108/X108</f>
        <v>1.0818635678606132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155.51547848615834</v>
      </c>
      <c r="U109" s="131">
        <f t="shared" si="8"/>
        <v>619.37642640845695</v>
      </c>
      <c r="V109" s="131">
        <f t="shared" si="8"/>
        <v>794.37665849617053</v>
      </c>
      <c r="W109" s="165">
        <f>W98</f>
        <v>2050</v>
      </c>
      <c r="X109" s="165">
        <f>SUM(S109:V109)</f>
        <v>1569.2685633907859</v>
      </c>
      <c r="Y109" s="129">
        <f>W109/X109</f>
        <v>1.3063410864297678</v>
      </c>
    </row>
    <row r="110" spans="17:25" ht="15.6" x14ac:dyDescent="0.3">
      <c r="Q110" s="70"/>
      <c r="R110" s="131">
        <v>3</v>
      </c>
      <c r="S110" s="131">
        <f t="shared" ref="S110:V110" si="9">S99*S$103</f>
        <v>434.38626046579293</v>
      </c>
      <c r="T110" s="131">
        <f t="shared" si="9"/>
        <v>922.56962367144683</v>
      </c>
      <c r="U110" s="131">
        <f t="shared" si="9"/>
        <v>6.3587383843331455</v>
      </c>
      <c r="V110" s="131">
        <f t="shared" si="9"/>
        <v>0</v>
      </c>
      <c r="W110" s="165">
        <f>W99</f>
        <v>1054</v>
      </c>
      <c r="X110" s="165">
        <f>SUM(S110:V110)</f>
        <v>1363.3146225215728</v>
      </c>
      <c r="Y110" s="129">
        <f>W110/X110</f>
        <v>0.77311574495587254</v>
      </c>
    </row>
    <row r="111" spans="17:25" ht="15.6" x14ac:dyDescent="0.3">
      <c r="Q111" s="70"/>
      <c r="R111" s="131">
        <v>4</v>
      </c>
      <c r="S111" s="131">
        <f t="shared" ref="S111:V111" si="10">S100*S$103</f>
        <v>458.22288966154241</v>
      </c>
      <c r="T111" s="131">
        <f t="shared" si="10"/>
        <v>971.91489784239502</v>
      </c>
      <c r="U111" s="131">
        <f t="shared" si="10"/>
        <v>0</v>
      </c>
      <c r="V111" s="131">
        <f t="shared" si="10"/>
        <v>4.400540145826807</v>
      </c>
      <c r="W111" s="165">
        <f>W100</f>
        <v>1108</v>
      </c>
      <c r="X111" s="165">
        <f>SUM(S111:V111)</f>
        <v>1434.5383276497644</v>
      </c>
      <c r="Y111" s="129">
        <f>W111/X111</f>
        <v>0.77237392591333598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13.820851658326625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4.7803821077548688E-11</v>
      </c>
      <c r="H7" s="132">
        <f>'Trip Length Frequency'!V44</f>
        <v>3.7603895252753861E-11</v>
      </c>
      <c r="I7" s="120">
        <f>SUMPRODUCT(E18:H18,E7:H7)</f>
        <v>1.0403855327952008E-7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4.7803821077548688E-11</v>
      </c>
      <c r="R7" s="132">
        <f t="shared" si="0"/>
        <v>3.7603895252753861E-11</v>
      </c>
      <c r="S7" s="120">
        <f>SUMPRODUCT(O18:R18,O7:R7)</f>
        <v>1.6543701388032692E-7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4.7803821077548688E-11</v>
      </c>
      <c r="AB7" s="132">
        <f t="shared" si="1"/>
        <v>3.7603895252753861E-11</v>
      </c>
      <c r="AC7" s="120">
        <f>SUMPRODUCT(Y18:AB18,Y7:AB7)</f>
        <v>1.6543701388032692E-7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4.7803821077548688E-11</v>
      </c>
      <c r="AL7" s="132">
        <f t="shared" si="2"/>
        <v>3.7603895252753861E-11</v>
      </c>
      <c r="AM7" s="120">
        <f>SUMPRODUCT(AI18:AL18,AI7:AL7)</f>
        <v>1.8743960117616567E-7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4.7803821077548688E-11</v>
      </c>
      <c r="AV7" s="132">
        <f t="shared" si="3"/>
        <v>3.7603895252753861E-11</v>
      </c>
      <c r="AW7" s="120">
        <f>SUMPRODUCT(AS18:AV18,AS7:AV7)</f>
        <v>1.9969974470325407E-7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4.7803821077548688E-11</v>
      </c>
      <c r="BF7" s="132">
        <f t="shared" si="4"/>
        <v>3.7603895252753861E-11</v>
      </c>
      <c r="BG7" s="120">
        <f>SUMPRODUCT(BC18:BF18,BC7:BF7)</f>
        <v>2.1288441774401475E-7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4.7803821077548688E-11</v>
      </c>
      <c r="BP7" s="132">
        <f t="shared" si="5"/>
        <v>3.7603895252753861E-11</v>
      </c>
      <c r="BQ7" s="120">
        <f>SUMPRODUCT(BM18:BP18,BM7:BP7)</f>
        <v>2.4080617464773222E-7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1.4057403165234445E-10</v>
      </c>
      <c r="H8" s="132">
        <f>'Trip Length Frequency'!V45</f>
        <v>1.9642105117271727E-10</v>
      </c>
      <c r="I8" s="120">
        <f>SUMPRODUCT(E18:H18,E8:H8)</f>
        <v>3.777877639846743E-7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1.4057403165234445E-10</v>
      </c>
      <c r="R8" s="132">
        <f t="shared" si="0"/>
        <v>1.9642105117271727E-10</v>
      </c>
      <c r="S8" s="120">
        <f>SUMPRODUCT(O18:R18,O8:R8)</f>
        <v>6.2399823022383991E-7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1.4057403165234445E-10</v>
      </c>
      <c r="AB8" s="132">
        <f t="shared" si="1"/>
        <v>1.9642105117271727E-10</v>
      </c>
      <c r="AC8" s="120">
        <f>SUMPRODUCT(Y18:AB18,Y8:AB8)</f>
        <v>6.2399823022383991E-7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1.4057403165234445E-10</v>
      </c>
      <c r="AL8" s="132">
        <f t="shared" si="2"/>
        <v>1.9642105117271727E-10</v>
      </c>
      <c r="AM8" s="120">
        <f>SUMPRODUCT(AI18:AL18,AI8:AL8)</f>
        <v>7.0713550308294052E-7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1.4057403165234445E-10</v>
      </c>
      <c r="AV8" s="132">
        <f t="shared" si="3"/>
        <v>1.9642105117271727E-10</v>
      </c>
      <c r="AW8" s="120">
        <f>SUMPRODUCT(AS18:AV18,AS8:AV8)</f>
        <v>7.5346346954058014E-7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1.4057403165234445E-10</v>
      </c>
      <c r="BF8" s="132">
        <f t="shared" si="4"/>
        <v>1.9642105117271727E-10</v>
      </c>
      <c r="BG8" s="120">
        <f>SUMPRODUCT(BC18:BF18,BC8:BF8)</f>
        <v>8.0328690700859277E-7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1.4057403165234445E-10</v>
      </c>
      <c r="BP8" s="132">
        <f t="shared" si="5"/>
        <v>1.9642105117271727E-10</v>
      </c>
      <c r="BQ8" s="120">
        <f>SUMPRODUCT(BM18:BP18,BM8:BP8)</f>
        <v>9.0873086165163463E-7</v>
      </c>
      <c r="BS8" s="129"/>
    </row>
    <row r="9" spans="2:71" x14ac:dyDescent="0.3">
      <c r="C9" s="128"/>
      <c r="D9" s="4" t="s">
        <v>13</v>
      </c>
      <c r="E9" s="132">
        <f>'Trip Length Frequency'!S46</f>
        <v>1.8083223013471906E-11</v>
      </c>
      <c r="F9" s="132">
        <f>'Trip Length Frequency'!T46</f>
        <v>1.4057403165234445E-10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3.3141106633790598E-7</v>
      </c>
      <c r="K9" s="129"/>
      <c r="M9" s="128"/>
      <c r="N9" s="4" t="s">
        <v>13</v>
      </c>
      <c r="O9" s="132">
        <f t="shared" si="0"/>
        <v>1.8083223013471906E-11</v>
      </c>
      <c r="P9" s="132">
        <f t="shared" si="0"/>
        <v>1.4057403165234445E-10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2.6836574455058193E-7</v>
      </c>
      <c r="U9" s="129"/>
      <c r="W9" s="128"/>
      <c r="X9" s="4" t="s">
        <v>13</v>
      </c>
      <c r="Y9" s="132">
        <f t="shared" si="1"/>
        <v>1.8083223013471906E-11</v>
      </c>
      <c r="Z9" s="132">
        <f t="shared" si="1"/>
        <v>1.4057403165234445E-10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2.6836574455058193E-7</v>
      </c>
      <c r="AE9" s="129"/>
      <c r="AG9" s="128"/>
      <c r="AH9" s="4" t="s">
        <v>13</v>
      </c>
      <c r="AI9" s="132">
        <f t="shared" si="2"/>
        <v>1.8083223013471906E-11</v>
      </c>
      <c r="AJ9" s="132">
        <f t="shared" si="2"/>
        <v>1.4057403165234445E-10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3.0440873049221742E-7</v>
      </c>
      <c r="AO9" s="129"/>
      <c r="AQ9" s="128"/>
      <c r="AR9" s="4" t="s">
        <v>13</v>
      </c>
      <c r="AS9" s="132">
        <f t="shared" si="3"/>
        <v>1.8083223013471906E-11</v>
      </c>
      <c r="AT9" s="132">
        <f t="shared" si="3"/>
        <v>1.4057403165234445E-10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3.2453225284035581E-7</v>
      </c>
      <c r="AY9" s="129"/>
      <c r="BA9" s="128"/>
      <c r="BB9" s="4" t="s">
        <v>13</v>
      </c>
      <c r="BC9" s="132">
        <f t="shared" si="4"/>
        <v>1.8083223013471906E-11</v>
      </c>
      <c r="BD9" s="132">
        <f t="shared" si="4"/>
        <v>1.4057403165234445E-10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3.4620232740660614E-7</v>
      </c>
      <c r="BI9" s="129"/>
      <c r="BK9" s="128"/>
      <c r="BL9" s="4" t="s">
        <v>13</v>
      </c>
      <c r="BM9" s="132">
        <f t="shared" si="5"/>
        <v>1.8083223013471906E-11</v>
      </c>
      <c r="BN9" s="132">
        <f t="shared" si="5"/>
        <v>1.4057403165234445E-10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3.9190389265974649E-7</v>
      </c>
      <c r="BS9" s="129"/>
    </row>
    <row r="10" spans="2:71" x14ac:dyDescent="0.3">
      <c r="C10" s="128"/>
      <c r="D10" s="4" t="s">
        <v>14</v>
      </c>
      <c r="E10" s="132">
        <f>'Trip Length Frequency'!S47</f>
        <v>2.5300574341802191E-11</v>
      </c>
      <c r="F10" s="132">
        <f>'Trip Length Frequency'!T47</f>
        <v>1.9642105117271727E-10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4.6100881357086035E-7</v>
      </c>
      <c r="K10" s="129"/>
      <c r="M10" s="128"/>
      <c r="N10" s="4" t="s">
        <v>14</v>
      </c>
      <c r="O10" s="132">
        <f t="shared" si="0"/>
        <v>2.5300574341802191E-11</v>
      </c>
      <c r="P10" s="132">
        <f t="shared" si="0"/>
        <v>1.9642105117271727E-10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3.6961778052958622E-7</v>
      </c>
      <c r="U10" s="129"/>
      <c r="W10" s="128"/>
      <c r="X10" s="4" t="s">
        <v>14</v>
      </c>
      <c r="Y10" s="132">
        <f t="shared" si="1"/>
        <v>2.5300574341802191E-11</v>
      </c>
      <c r="Z10" s="132">
        <f t="shared" si="1"/>
        <v>1.9642105117271727E-10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3.6961778052958622E-7</v>
      </c>
      <c r="AE10" s="129"/>
      <c r="AG10" s="128"/>
      <c r="AH10" s="4" t="s">
        <v>14</v>
      </c>
      <c r="AI10" s="132">
        <f t="shared" si="2"/>
        <v>2.5300574341802191E-11</v>
      </c>
      <c r="AJ10" s="132">
        <f t="shared" si="2"/>
        <v>1.9642105117271727E-10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4.1928030372684693E-7</v>
      </c>
      <c r="AO10" s="129"/>
      <c r="AQ10" s="128"/>
      <c r="AR10" s="4" t="s">
        <v>14</v>
      </c>
      <c r="AS10" s="132">
        <f t="shared" si="3"/>
        <v>2.5300574341802191E-11</v>
      </c>
      <c r="AT10" s="132">
        <f t="shared" si="3"/>
        <v>1.9642105117271727E-10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4.4700979574982001E-7</v>
      </c>
      <c r="AY10" s="129"/>
      <c r="BA10" s="128"/>
      <c r="BB10" s="4" t="s">
        <v>14</v>
      </c>
      <c r="BC10" s="132">
        <f t="shared" si="4"/>
        <v>2.5300574341802191E-11</v>
      </c>
      <c r="BD10" s="132">
        <f t="shared" si="4"/>
        <v>1.9642105117271727E-10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4.768717513130844E-7</v>
      </c>
      <c r="BI10" s="129"/>
      <c r="BK10" s="128"/>
      <c r="BL10" s="4" t="s">
        <v>14</v>
      </c>
      <c r="BM10" s="132">
        <f t="shared" si="5"/>
        <v>2.5300574341802191E-11</v>
      </c>
      <c r="BN10" s="132">
        <f t="shared" si="5"/>
        <v>1.9642105117271727E-10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5.3983893137035084E-7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236.21849371188188</v>
      </c>
      <c r="F14" s="139">
        <f t="shared" si="6"/>
        <v>0</v>
      </c>
      <c r="G14" s="139">
        <f t="shared" si="6"/>
        <v>992.80231170411673</v>
      </c>
      <c r="H14" s="139">
        <f t="shared" si="6"/>
        <v>820.97919458400133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102.65222747628918</v>
      </c>
      <c r="P14" s="139">
        <f t="shared" si="7"/>
        <v>0</v>
      </c>
      <c r="Q14" s="139">
        <f t="shared" si="7"/>
        <v>1211.8090527583599</v>
      </c>
      <c r="R14" s="139">
        <f t="shared" si="7"/>
        <v>872.28527091663102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109.56195266670194</v>
      </c>
      <c r="Z14" s="139">
        <f t="shared" ref="Z14:AB14" si="8">$AC14*(Z$18*Z7*1)/$AC7</f>
        <v>0</v>
      </c>
      <c r="AA14" s="139">
        <f t="shared" si="8"/>
        <v>1293.3783254733503</v>
      </c>
      <c r="AB14" s="139">
        <f t="shared" si="8"/>
        <v>931.00052393996009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116.88818824909411</v>
      </c>
      <c r="AJ14" s="139">
        <f t="shared" ref="AJ14:AL14" si="9">$AM14*(AJ$18*AJ7*1)/$AM7</f>
        <v>0</v>
      </c>
      <c r="AK14" s="139">
        <f t="shared" si="9"/>
        <v>1380.6697825967306</v>
      </c>
      <c r="AL14" s="139">
        <f t="shared" si="9"/>
        <v>994.82606911644223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124.85319896352063</v>
      </c>
      <c r="AT14" s="139">
        <f t="shared" ref="AT14:AV14" si="10">$AW14*(AT$18*AT7*1)/$AW7</f>
        <v>0</v>
      </c>
      <c r="AU14" s="139">
        <f t="shared" si="10"/>
        <v>1474.8412926429198</v>
      </c>
      <c r="AV14" s="139">
        <f t="shared" si="10"/>
        <v>1063.2446731894654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133.44252629648028</v>
      </c>
      <c r="BD14" s="139">
        <f t="shared" ref="BD14:BF14" si="11">$BG14*(BD$18*BD7*1)/$BG7</f>
        <v>0</v>
      </c>
      <c r="BE14" s="139">
        <f t="shared" si="11"/>
        <v>1576.1717787292832</v>
      </c>
      <c r="BF14" s="139">
        <f t="shared" si="11"/>
        <v>1136.9211300503912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142.70534108671541</v>
      </c>
      <c r="BN14" s="139">
        <f t="shared" ref="BN14:BP14" si="12">$BQ14*(BN$18*BN7*1)/$BQ7</f>
        <v>0</v>
      </c>
      <c r="BO14" s="139">
        <f t="shared" si="12"/>
        <v>1685.2077674302452</v>
      </c>
      <c r="BP14" s="139">
        <f t="shared" si="12"/>
        <v>1216.2604709023533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65.051948968491658</v>
      </c>
      <c r="G15" s="139">
        <f t="shared" si="6"/>
        <v>803.99192125116679</v>
      </c>
      <c r="H15" s="139">
        <f t="shared" si="6"/>
        <v>1180.9561297803414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33.987519794253714</v>
      </c>
      <c r="Q15" s="139">
        <f t="shared" si="7"/>
        <v>944.76980659057256</v>
      </c>
      <c r="R15" s="139">
        <f t="shared" si="7"/>
        <v>1207.9892247664538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36.275287214948534</v>
      </c>
      <c r="AA15" s="139">
        <f t="shared" si="13"/>
        <v>1008.3641375879018</v>
      </c>
      <c r="AB15" s="139">
        <f t="shared" si="13"/>
        <v>1289.3013772771624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38.785800184208142</v>
      </c>
      <c r="AK15" s="139">
        <f t="shared" si="14"/>
        <v>1076.1951175684067</v>
      </c>
      <c r="AL15" s="139">
        <f t="shared" si="14"/>
        <v>1377.4031222096521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41.468614977031415</v>
      </c>
      <c r="AU15" s="139">
        <f t="shared" si="15"/>
        <v>1149.4844097249604</v>
      </c>
      <c r="AV15" s="139">
        <f t="shared" si="15"/>
        <v>1471.9861400939142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44.360397755023079</v>
      </c>
      <c r="BE15" s="139">
        <f t="shared" si="16"/>
        <v>1228.3417724782569</v>
      </c>
      <c r="BF15" s="139">
        <f t="shared" si="16"/>
        <v>1573.8332648428755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47.477505445636766</v>
      </c>
      <c r="BO15" s="139">
        <f t="shared" si="17"/>
        <v>1313.1921614935832</v>
      </c>
      <c r="BP15" s="139">
        <f t="shared" si="17"/>
        <v>1683.503912480094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117.89714929244576</v>
      </c>
      <c r="F16" s="139">
        <f t="shared" si="6"/>
        <v>916.50020485897039</v>
      </c>
      <c r="G16" s="139">
        <f t="shared" si="6"/>
        <v>19.60264584858389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99.595473942615911</v>
      </c>
      <c r="P16" s="139">
        <f t="shared" si="7"/>
        <v>966.87567919765638</v>
      </c>
      <c r="Q16" s="139">
        <f t="shared" si="7"/>
        <v>46.512311528639565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105.26714145404654</v>
      </c>
      <c r="Z16" s="139">
        <f t="shared" si="18"/>
        <v>1021.9363878846532</v>
      </c>
      <c r="AA16" s="139">
        <f t="shared" si="18"/>
        <v>49.161050027846066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111.12747660305534</v>
      </c>
      <c r="AJ16" s="139">
        <f t="shared" si="19"/>
        <v>1081.4193456738949</v>
      </c>
      <c r="AK16" s="139">
        <f t="shared" si="19"/>
        <v>51.928185959036448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117.55487113086441</v>
      </c>
      <c r="AT16" s="139">
        <f t="shared" si="20"/>
        <v>1145.1818060985618</v>
      </c>
      <c r="AU16" s="139">
        <f t="shared" si="20"/>
        <v>54.93495204456547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124.46797172280355</v>
      </c>
      <c r="BD16" s="139">
        <f t="shared" si="21"/>
        <v>1213.7098186419039</v>
      </c>
      <c r="BE16" s="139">
        <f t="shared" si="21"/>
        <v>58.160671247202153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131.90359988618093</v>
      </c>
      <c r="BN16" s="139">
        <f t="shared" si="22"/>
        <v>1287.3636247871152</v>
      </c>
      <c r="BO16" s="139">
        <f t="shared" si="22"/>
        <v>61.621515982393298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124.65645529602504</v>
      </c>
      <c r="F17" s="139">
        <f t="shared" si="6"/>
        <v>967.77059895652837</v>
      </c>
      <c r="G17" s="139">
        <f t="shared" si="6"/>
        <v>0</v>
      </c>
      <c r="H17" s="139">
        <f t="shared" si="6"/>
        <v>15.572945747446568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106.60532323470416</v>
      </c>
      <c r="P17" s="139">
        <f t="shared" si="7"/>
        <v>1033.5662355589509</v>
      </c>
      <c r="Q17" s="139">
        <f t="shared" si="7"/>
        <v>0</v>
      </c>
      <c r="R17" s="139">
        <f t="shared" si="7"/>
        <v>32.561679312075448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112.93725341157113</v>
      </c>
      <c r="Z17" s="139">
        <f t="shared" si="23"/>
        <v>1094.9559395451029</v>
      </c>
      <c r="AA17" s="139">
        <f t="shared" si="23"/>
        <v>0</v>
      </c>
      <c r="AB17" s="139">
        <f t="shared" si="23"/>
        <v>34.495712938066802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119.49271626813625</v>
      </c>
      <c r="AJ17" s="139">
        <f t="shared" si="24"/>
        <v>1161.2948596588251</v>
      </c>
      <c r="AK17" s="139">
        <f t="shared" si="24"/>
        <v>0</v>
      </c>
      <c r="AL17" s="139">
        <f t="shared" si="24"/>
        <v>36.555750585423269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126.68829730523034</v>
      </c>
      <c r="AT17" s="139">
        <f t="shared" si="25"/>
        <v>1232.5334023003993</v>
      </c>
      <c r="AU17" s="139">
        <f t="shared" si="25"/>
        <v>0</v>
      </c>
      <c r="AV17" s="139">
        <f t="shared" si="25"/>
        <v>38.779998018189907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134.43671454546237</v>
      </c>
      <c r="BD17" s="139">
        <f t="shared" si="26"/>
        <v>1309.1925693547712</v>
      </c>
      <c r="BE17" s="139">
        <f t="shared" si="26"/>
        <v>0</v>
      </c>
      <c r="BF17" s="139">
        <f t="shared" si="26"/>
        <v>41.171028378948861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142.78041409704625</v>
      </c>
      <c r="BN17" s="139">
        <f t="shared" si="27"/>
        <v>1391.6871302992852</v>
      </c>
      <c r="BO17" s="139">
        <f t="shared" si="27"/>
        <v>0</v>
      </c>
      <c r="BP17" s="139">
        <f t="shared" si="27"/>
        <v>43.741406475340703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478.7720983003527</v>
      </c>
      <c r="F19" s="165">
        <f>SUM(F14:F17)</f>
        <v>1949.3227527839904</v>
      </c>
      <c r="G19" s="165">
        <f>SUM(G14:G17)</f>
        <v>1816.3968788038674</v>
      </c>
      <c r="H19" s="165">
        <f>SUM(H14:H17)</f>
        <v>2017.5082701117892</v>
      </c>
      <c r="K19" s="129"/>
      <c r="M19" s="128"/>
      <c r="N19" s="120" t="s">
        <v>195</v>
      </c>
      <c r="O19" s="165">
        <f>SUM(O14:O17)</f>
        <v>308.85302465360922</v>
      </c>
      <c r="P19" s="165">
        <f>SUM(P14:P17)</f>
        <v>2034.4294345508611</v>
      </c>
      <c r="Q19" s="165">
        <f>SUM(Q14:Q17)</f>
        <v>2203.091170877572</v>
      </c>
      <c r="R19" s="165">
        <f>SUM(R14:R17)</f>
        <v>2112.83617499516</v>
      </c>
      <c r="U19" s="129"/>
      <c r="W19" s="128"/>
      <c r="X19" s="120" t="s">
        <v>195</v>
      </c>
      <c r="Y19" s="165">
        <f>SUM(Y14:Y17)</f>
        <v>327.76634753231963</v>
      </c>
      <c r="Z19" s="165">
        <f>SUM(Z14:Z17)</f>
        <v>2153.1676146447044</v>
      </c>
      <c r="AA19" s="165">
        <f>SUM(AA14:AA17)</f>
        <v>2350.9035130890984</v>
      </c>
      <c r="AB19" s="165">
        <f>SUM(AB14:AB17)</f>
        <v>2254.7976141551894</v>
      </c>
      <c r="AE19" s="129"/>
      <c r="AG19" s="128"/>
      <c r="AH19" s="120" t="s">
        <v>195</v>
      </c>
      <c r="AI19" s="165">
        <f>SUM(AI14:AI17)</f>
        <v>347.50838112028572</v>
      </c>
      <c r="AJ19" s="165">
        <f>SUM(AJ14:AJ17)</f>
        <v>2281.5000055169285</v>
      </c>
      <c r="AK19" s="165">
        <f>SUM(AK14:AK17)</f>
        <v>2508.7930861241739</v>
      </c>
      <c r="AL19" s="165">
        <f>SUM(AL14:AL17)</f>
        <v>2408.7849419115173</v>
      </c>
      <c r="AO19" s="129"/>
      <c r="AQ19" s="128"/>
      <c r="AR19" s="120" t="s">
        <v>195</v>
      </c>
      <c r="AS19" s="165">
        <f>SUM(AS14:AS17)</f>
        <v>369.09636739961536</v>
      </c>
      <c r="AT19" s="165">
        <f>SUM(AT14:AT17)</f>
        <v>2419.1838233759927</v>
      </c>
      <c r="AU19" s="165">
        <f>SUM(AU14:AU17)</f>
        <v>2679.2606544124455</v>
      </c>
      <c r="AV19" s="165">
        <f>SUM(AV14:AV17)</f>
        <v>2574.0108113015694</v>
      </c>
      <c r="AY19" s="129"/>
      <c r="BA19" s="128"/>
      <c r="BB19" s="120" t="s">
        <v>195</v>
      </c>
      <c r="BC19" s="165">
        <f>SUM(BC14:BC17)</f>
        <v>392.3472125647462</v>
      </c>
      <c r="BD19" s="165">
        <f>SUM(BD14:BD17)</f>
        <v>2567.2627857516982</v>
      </c>
      <c r="BE19" s="165">
        <f>SUM(BE14:BE17)</f>
        <v>2862.6742224547424</v>
      </c>
      <c r="BF19" s="165">
        <f>SUM(BF14:BF17)</f>
        <v>2751.9254232722155</v>
      </c>
      <c r="BI19" s="129"/>
      <c r="BK19" s="128"/>
      <c r="BL19" s="120" t="s">
        <v>195</v>
      </c>
      <c r="BM19" s="165">
        <f>SUM(BM14:BM17)</f>
        <v>417.38935506994255</v>
      </c>
      <c r="BN19" s="165">
        <f>SUM(BN14:BN17)</f>
        <v>2726.5282605320372</v>
      </c>
      <c r="BO19" s="165">
        <f>SUM(BO14:BO17)</f>
        <v>3060.0214449062214</v>
      </c>
      <c r="BP19" s="165">
        <f>SUM(BP14:BP17)</f>
        <v>2943.5057898577879</v>
      </c>
      <c r="BS19" s="129"/>
    </row>
    <row r="20" spans="3:71" x14ac:dyDescent="0.3">
      <c r="C20" s="128"/>
      <c r="D20" s="120" t="s">
        <v>194</v>
      </c>
      <c r="E20" s="120">
        <f>E18/E19</f>
        <v>4.2817866940816458</v>
      </c>
      <c r="F20" s="120">
        <f>F18/F19</f>
        <v>1.0516472949757674</v>
      </c>
      <c r="G20" s="120">
        <f>G18/G19</f>
        <v>0.58026966039166472</v>
      </c>
      <c r="H20" s="120">
        <f>H18/H19</f>
        <v>0.54919229646508771</v>
      </c>
      <c r="K20" s="129"/>
      <c r="M20" s="128"/>
      <c r="N20" s="120" t="s">
        <v>194</v>
      </c>
      <c r="O20" s="120">
        <f>O18/O19</f>
        <v>4.2998199757032456</v>
      </c>
      <c r="P20" s="120">
        <f>P18/P19</f>
        <v>0.8151945591518529</v>
      </c>
      <c r="Q20" s="120">
        <f>Q18/Q19</f>
        <v>0.87050915441230758</v>
      </c>
      <c r="R20" s="120">
        <f>R18/R19</f>
        <v>0.8306041815292039</v>
      </c>
      <c r="U20" s="129"/>
      <c r="W20" s="128"/>
      <c r="X20" s="120" t="s">
        <v>194</v>
      </c>
      <c r="Y20" s="120">
        <f>Y18/Y19</f>
        <v>4.051704560154719</v>
      </c>
      <c r="Z20" s="120">
        <f>Z18/Z19</f>
        <v>0.77023999188186998</v>
      </c>
      <c r="AA20" s="120">
        <f>AA18/AA19</f>
        <v>0.81577615651858171</v>
      </c>
      <c r="AB20" s="120">
        <f>AB18/AB19</f>
        <v>0.77830957014502289</v>
      </c>
      <c r="AE20" s="129"/>
      <c r="AG20" s="128"/>
      <c r="AH20" s="120" t="s">
        <v>194</v>
      </c>
      <c r="AI20" s="120">
        <f>AI18/AI19</f>
        <v>4.3256487961111789</v>
      </c>
      <c r="AJ20" s="120">
        <f>AJ18/AJ19</f>
        <v>0.82478258847825658</v>
      </c>
      <c r="AK20" s="120">
        <f>AK18/AK19</f>
        <v>0.86578240097009329</v>
      </c>
      <c r="AL20" s="120">
        <f>AL18/AL19</f>
        <v>0.8259669793756601</v>
      </c>
      <c r="AO20" s="129"/>
      <c r="AQ20" s="128"/>
      <c r="AR20" s="120" t="s">
        <v>194</v>
      </c>
      <c r="AS20" s="120">
        <f>AS18/AS19</f>
        <v>4.3378615809408769</v>
      </c>
      <c r="AT20" s="120">
        <f>AT18/AT19</f>
        <v>0.82937537885954615</v>
      </c>
      <c r="AU20" s="120">
        <f>AU18/AU19</f>
        <v>0.86354301273612277</v>
      </c>
      <c r="AV20" s="120">
        <f>AV18/AV19</f>
        <v>0.82377058321280694</v>
      </c>
      <c r="AY20" s="129"/>
      <c r="BA20" s="128"/>
      <c r="BB20" s="120" t="s">
        <v>194</v>
      </c>
      <c r="BC20" s="120">
        <f>BC18/BC19</f>
        <v>4.3496116700549265</v>
      </c>
      <c r="BD20" s="120">
        <f>BD18/BD19</f>
        <v>0.83383231442959849</v>
      </c>
      <c r="BE20" s="120">
        <f>BE18/BE19</f>
        <v>0.86138298177336481</v>
      </c>
      <c r="BF20" s="120">
        <f>BF18/BF19</f>
        <v>0.8216523901630689</v>
      </c>
      <c r="BI20" s="129"/>
      <c r="BK20" s="128"/>
      <c r="BL20" s="120" t="s">
        <v>194</v>
      </c>
      <c r="BM20" s="120">
        <f>BM18/BM19</f>
        <v>4.6248386662291647</v>
      </c>
      <c r="BN20" s="120">
        <f>BN18/BN19</f>
        <v>0.8888802888599332</v>
      </c>
      <c r="BO20" s="120">
        <f>BO18/BO19</f>
        <v>0.9113067272854839</v>
      </c>
      <c r="BP20" s="120">
        <f>BP18/BP19</f>
        <v>0.86921471488554525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1011.4372032715447</v>
      </c>
      <c r="F25" s="139">
        <f t="shared" si="28"/>
        <v>0</v>
      </c>
      <c r="G25" s="139">
        <f t="shared" si="28"/>
        <v>576.09306024860746</v>
      </c>
      <c r="H25" s="139">
        <f t="shared" si="28"/>
        <v>450.87544922364577</v>
      </c>
      <c r="I25" s="120">
        <f>I14</f>
        <v>2050</v>
      </c>
      <c r="J25" s="165">
        <f>SUM(E25:H25)</f>
        <v>2038.4057127437979</v>
      </c>
      <c r="K25" s="129">
        <f>I25/J25</f>
        <v>1.0056879193301491</v>
      </c>
      <c r="M25" s="128"/>
      <c r="N25" s="4" t="s">
        <v>11</v>
      </c>
      <c r="O25" s="139">
        <f t="shared" ref="O25:R28" si="29">O14*O$20</f>
        <v>441.38609825298181</v>
      </c>
      <c r="P25" s="139">
        <f t="shared" si="29"/>
        <v>0</v>
      </c>
      <c r="Q25" s="139">
        <f t="shared" si="29"/>
        <v>1054.8908738258594</v>
      </c>
      <c r="R25" s="139">
        <f t="shared" si="29"/>
        <v>724.52379350968818</v>
      </c>
      <c r="S25" s="120">
        <f>S14</f>
        <v>2186.7465511512801</v>
      </c>
      <c r="T25" s="165">
        <f>SUM(O25:R25)</f>
        <v>2220.8007655885294</v>
      </c>
      <c r="U25" s="129">
        <f>S25/T25</f>
        <v>0.98466579489483164</v>
      </c>
      <c r="W25" s="128"/>
      <c r="X25" s="4" t="s">
        <v>11</v>
      </c>
      <c r="Y25" s="139">
        <f>Y14*Y$20</f>
        <v>443.91266323913175</v>
      </c>
      <c r="Z25" s="139">
        <f t="shared" ref="Z25:AB25" si="30">Z14*Z$20</f>
        <v>0</v>
      </c>
      <c r="AA25" s="139">
        <f t="shared" si="30"/>
        <v>1055.1071992790889</v>
      </c>
      <c r="AB25" s="139">
        <f t="shared" si="30"/>
        <v>724.60661759250138</v>
      </c>
      <c r="AC25" s="120">
        <f>AC14</f>
        <v>2333.9408020800124</v>
      </c>
      <c r="AD25" s="165">
        <f>SUM(Y25:AB25)</f>
        <v>2223.6264801107218</v>
      </c>
      <c r="AE25" s="129">
        <f>AC25/AD25</f>
        <v>1.0496100954706196</v>
      </c>
      <c r="AG25" s="128"/>
      <c r="AH25" s="4" t="s">
        <v>11</v>
      </c>
      <c r="AI25" s="139">
        <f t="shared" ref="AI25:AL28" si="31">AI14*AI$20</f>
        <v>505.61725077931078</v>
      </c>
      <c r="AJ25" s="139">
        <f t="shared" si="31"/>
        <v>0</v>
      </c>
      <c r="AK25" s="139">
        <f t="shared" si="31"/>
        <v>1195.3595993234542</v>
      </c>
      <c r="AL25" s="139">
        <f t="shared" si="31"/>
        <v>821.69348331226945</v>
      </c>
      <c r="AM25" s="120">
        <f>AM14</f>
        <v>2492.3840399622668</v>
      </c>
      <c r="AN25" s="165">
        <f>SUM(AI25:AL25)</f>
        <v>2522.6703334150343</v>
      </c>
      <c r="AO25" s="129">
        <f>AM25/AN25</f>
        <v>0.98799435144116998</v>
      </c>
      <c r="AQ25" s="128"/>
      <c r="AR25" s="4" t="s">
        <v>11</v>
      </c>
      <c r="AS25" s="139">
        <f t="shared" ref="AS25:AV28" si="32">AS14*AS$20</f>
        <v>541.59589504142343</v>
      </c>
      <c r="AT25" s="139">
        <f t="shared" si="32"/>
        <v>0</v>
      </c>
      <c r="AU25" s="139">
        <f t="shared" si="32"/>
        <v>1273.5888931565046</v>
      </c>
      <c r="AV25" s="139">
        <f t="shared" si="32"/>
        <v>875.86968453119619</v>
      </c>
      <c r="AW25" s="120">
        <f>AW14</f>
        <v>2662.939164795906</v>
      </c>
      <c r="AX25" s="165">
        <f>SUM(AS25:AV25)</f>
        <v>2691.054472729124</v>
      </c>
      <c r="AY25" s="129">
        <f>AW25/AX25</f>
        <v>0.98955230813120443</v>
      </c>
      <c r="BA25" s="128"/>
      <c r="BB25" s="4" t="s">
        <v>11</v>
      </c>
      <c r="BC25" s="139">
        <f t="shared" ref="BC25:BF28" si="33">BC14*BC$20</f>
        <v>580.42316966078204</v>
      </c>
      <c r="BD25" s="139">
        <f t="shared" si="33"/>
        <v>0</v>
      </c>
      <c r="BE25" s="139">
        <f t="shared" si="33"/>
        <v>1357.6875465488581</v>
      </c>
      <c r="BF25" s="139">
        <f t="shared" si="33"/>
        <v>934.15396393280116</v>
      </c>
      <c r="BG25" s="120">
        <f>BG14</f>
        <v>2846.535435076155</v>
      </c>
      <c r="BH25" s="165">
        <f>SUM(BC25:BF25)</f>
        <v>2872.2646801424412</v>
      </c>
      <c r="BI25" s="129">
        <f>BG25/BH25</f>
        <v>0.99104217475354317</v>
      </c>
      <c r="BK25" s="128"/>
      <c r="BL25" s="4" t="s">
        <v>11</v>
      </c>
      <c r="BM25" s="139">
        <f t="shared" ref="BM25:BP28" si="34">BM14*BM$20</f>
        <v>659.98917933526286</v>
      </c>
      <c r="BN25" s="139">
        <f t="shared" si="34"/>
        <v>0</v>
      </c>
      <c r="BO25" s="139">
        <f t="shared" si="34"/>
        <v>1535.7411753329336</v>
      </c>
      <c r="BP25" s="139">
        <f t="shared" si="34"/>
        <v>1057.1914984419479</v>
      </c>
      <c r="BQ25" s="120">
        <f>BQ14</f>
        <v>3044.1735794193137</v>
      </c>
      <c r="BR25" s="165">
        <f>SUM(BM25:BP25)</f>
        <v>3252.9218531101442</v>
      </c>
      <c r="BS25" s="129">
        <f>BQ25/BR25</f>
        <v>0.93582745509510334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68.411706165615911</v>
      </c>
      <c r="G26" s="139">
        <f t="shared" si="28"/>
        <v>466.53211910205658</v>
      </c>
      <c r="H26" s="139">
        <f t="shared" si="28"/>
        <v>648.57200893858783</v>
      </c>
      <c r="I26" s="120">
        <f>I15</f>
        <v>2050</v>
      </c>
      <c r="J26" s="165">
        <f>SUM(E26:H26)</f>
        <v>1183.5158342062605</v>
      </c>
      <c r="K26" s="129">
        <f>I26/J26</f>
        <v>1.7321272269879329</v>
      </c>
      <c r="M26" s="128"/>
      <c r="N26" s="4" t="s">
        <v>12</v>
      </c>
      <c r="O26" s="139">
        <f t="shared" si="29"/>
        <v>0</v>
      </c>
      <c r="P26" s="139">
        <f t="shared" si="29"/>
        <v>27.706441215341531</v>
      </c>
      <c r="Q26" s="139">
        <f t="shared" si="29"/>
        <v>822.4307654494387</v>
      </c>
      <c r="R26" s="139">
        <f t="shared" si="29"/>
        <v>1003.360901333238</v>
      </c>
      <c r="S26" s="120">
        <f>S15</f>
        <v>2186.7465511512801</v>
      </c>
      <c r="T26" s="165">
        <f>SUM(O26:R26)</f>
        <v>1853.4981079980182</v>
      </c>
      <c r="U26" s="129">
        <f>S26/T26</f>
        <v>1.1797943260450408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27.94067692995446</v>
      </c>
      <c r="AA26" s="139">
        <f t="shared" si="35"/>
        <v>822.59942053263285</v>
      </c>
      <c r="AB26" s="139">
        <f t="shared" si="35"/>
        <v>1003.4756007359742</v>
      </c>
      <c r="AC26" s="120">
        <f>AC15</f>
        <v>2333.9408020800124</v>
      </c>
      <c r="AD26" s="165">
        <f>SUM(Y26:AB26)</f>
        <v>1854.0156981985615</v>
      </c>
      <c r="AE26" s="129">
        <f>AC26/AD26</f>
        <v>1.258857087535864</v>
      </c>
      <c r="AG26" s="128"/>
      <c r="AH26" s="4" t="s">
        <v>12</v>
      </c>
      <c r="AI26" s="139">
        <f t="shared" si="31"/>
        <v>0</v>
      </c>
      <c r="AJ26" s="139">
        <f t="shared" si="31"/>
        <v>31.989852672131633</v>
      </c>
      <c r="AK26" s="139">
        <f t="shared" si="31"/>
        <v>931.750792800667</v>
      </c>
      <c r="AL26" s="139">
        <f t="shared" si="31"/>
        <v>1137.6894962341096</v>
      </c>
      <c r="AM26" s="120">
        <f>AM15</f>
        <v>2492.3840399622668</v>
      </c>
      <c r="AN26" s="165">
        <f>SUM(AI26:AL26)</f>
        <v>2101.4301417069082</v>
      </c>
      <c r="AO26" s="129">
        <f>AM26/AN26</f>
        <v>1.1860418248011815</v>
      </c>
      <c r="AQ26" s="128"/>
      <c r="AR26" s="4" t="s">
        <v>12</v>
      </c>
      <c r="AS26" s="139">
        <f t="shared" si="32"/>
        <v>0</v>
      </c>
      <c r="AT26" s="139">
        <f t="shared" si="32"/>
        <v>34.393048257356078</v>
      </c>
      <c r="AU26" s="139">
        <f t="shared" si="32"/>
        <v>992.62923026709609</v>
      </c>
      <c r="AV26" s="139">
        <f t="shared" si="32"/>
        <v>1212.5788811063321</v>
      </c>
      <c r="AW26" s="120">
        <f>AW15</f>
        <v>2662.939164795906</v>
      </c>
      <c r="AX26" s="165">
        <f>SUM(AS26:AV26)</f>
        <v>2239.6011596307844</v>
      </c>
      <c r="AY26" s="129">
        <f>AW26/AX26</f>
        <v>1.1890238372777553</v>
      </c>
      <c r="BA26" s="128"/>
      <c r="BB26" s="4" t="s">
        <v>12</v>
      </c>
      <c r="BC26" s="139">
        <f t="shared" si="33"/>
        <v>0</v>
      </c>
      <c r="BD26" s="139">
        <f t="shared" si="33"/>
        <v>36.989133129088458</v>
      </c>
      <c r="BE26" s="139">
        <f t="shared" si="33"/>
        <v>1058.072698614101</v>
      </c>
      <c r="BF26" s="139">
        <f t="shared" si="33"/>
        <v>1293.1438637762949</v>
      </c>
      <c r="BG26" s="120">
        <f>BG15</f>
        <v>2846.535435076155</v>
      </c>
      <c r="BH26" s="165">
        <f>SUM(BC26:BF26)</f>
        <v>2388.2056955194844</v>
      </c>
      <c r="BI26" s="129">
        <f>BG26/BH26</f>
        <v>1.191913845786627</v>
      </c>
      <c r="BK26" s="128"/>
      <c r="BL26" s="4" t="s">
        <v>12</v>
      </c>
      <c r="BM26" s="139">
        <f t="shared" si="34"/>
        <v>0</v>
      </c>
      <c r="BN26" s="139">
        <f t="shared" si="34"/>
        <v>42.201818754866657</v>
      </c>
      <c r="BO26" s="139">
        <f t="shared" si="34"/>
        <v>1196.720850987668</v>
      </c>
      <c r="BP26" s="139">
        <f t="shared" si="34"/>
        <v>1463.3263732950847</v>
      </c>
      <c r="BQ26" s="120">
        <f>BQ15</f>
        <v>3044.1735794193137</v>
      </c>
      <c r="BR26" s="165">
        <f>SUM(BM26:BP26)</f>
        <v>2702.2490430376192</v>
      </c>
      <c r="BS26" s="129">
        <f>BQ26/BR26</f>
        <v>1.1265333175943453</v>
      </c>
    </row>
    <row r="27" spans="3:71" x14ac:dyDescent="0.3">
      <c r="C27" s="128"/>
      <c r="D27" s="4" t="s">
        <v>13</v>
      </c>
      <c r="E27" s="139">
        <f t="shared" si="28"/>
        <v>504.8104451105516</v>
      </c>
      <c r="F27" s="139">
        <f t="shared" si="28"/>
        <v>963.83496128467289</v>
      </c>
      <c r="G27" s="139">
        <f t="shared" si="28"/>
        <v>11.374820649335851</v>
      </c>
      <c r="H27" s="139">
        <f t="shared" si="28"/>
        <v>0</v>
      </c>
      <c r="I27" s="120">
        <f>I16</f>
        <v>1054</v>
      </c>
      <c r="J27" s="165">
        <f>SUM(E27:H27)</f>
        <v>1480.0202270445602</v>
      </c>
      <c r="K27" s="129">
        <f>I27/J27</f>
        <v>0.71215242923045963</v>
      </c>
      <c r="M27" s="128"/>
      <c r="N27" s="4" t="s">
        <v>13</v>
      </c>
      <c r="O27" s="139">
        <f t="shared" si="29"/>
        <v>428.24260834809195</v>
      </c>
      <c r="P27" s="139">
        <f t="shared" si="29"/>
        <v>788.19179305818182</v>
      </c>
      <c r="Q27" s="139">
        <f t="shared" si="29"/>
        <v>40.489392978557852</v>
      </c>
      <c r="R27" s="139">
        <f t="shared" si="29"/>
        <v>0</v>
      </c>
      <c r="S27" s="120">
        <f>S16</f>
        <v>1112.9834646689119</v>
      </c>
      <c r="T27" s="165">
        <f>SUM(O27:R27)</f>
        <v>1256.9237943848316</v>
      </c>
      <c r="U27" s="129">
        <f>S27/T27</f>
        <v>0.88548205518985534</v>
      </c>
      <c r="W27" s="128"/>
      <c r="X27" s="4" t="s">
        <v>13</v>
      </c>
      <c r="Y27" s="139">
        <f t="shared" ref="Y27:AB27" si="36">Y16*Y$20</f>
        <v>426.51135706381223</v>
      </c>
      <c r="Z27" s="139">
        <f t="shared" si="36"/>
        <v>787.13627510806282</v>
      </c>
      <c r="AA27" s="139">
        <f t="shared" si="36"/>
        <v>40.104412442133977</v>
      </c>
      <c r="AB27" s="139">
        <f t="shared" si="36"/>
        <v>0</v>
      </c>
      <c r="AC27" s="120">
        <f>AC16</f>
        <v>1176.364579366546</v>
      </c>
      <c r="AD27" s="165">
        <f>SUM(Y27:AB27)</f>
        <v>1253.752044614009</v>
      </c>
      <c r="AE27" s="129">
        <f>AC27/AD27</f>
        <v>0.93827530285600591</v>
      </c>
      <c r="AG27" s="128"/>
      <c r="AH27" s="4" t="s">
        <v>13</v>
      </c>
      <c r="AI27" s="139">
        <f t="shared" si="31"/>
        <v>480.69843538287955</v>
      </c>
      <c r="AJ27" s="139">
        <f t="shared" si="31"/>
        <v>891.93584715537759</v>
      </c>
      <c r="AK27" s="139">
        <f t="shared" si="31"/>
        <v>44.95850951763606</v>
      </c>
      <c r="AL27" s="139">
        <f t="shared" si="31"/>
        <v>0</v>
      </c>
      <c r="AM27" s="120">
        <f>AM16</f>
        <v>1244.4750082359867</v>
      </c>
      <c r="AN27" s="165">
        <f>SUM(AI27:AL27)</f>
        <v>1417.5927920558931</v>
      </c>
      <c r="AO27" s="129">
        <f>AM27/AN27</f>
        <v>0.87787904623242419</v>
      </c>
      <c r="AQ27" s="128"/>
      <c r="AR27" s="4" t="s">
        <v>13</v>
      </c>
      <c r="AS27" s="139">
        <f t="shared" si="32"/>
        <v>509.93675913103255</v>
      </c>
      <c r="AT27" s="139">
        <f t="shared" si="32"/>
        <v>949.785594296054</v>
      </c>
      <c r="AU27" s="139">
        <f t="shared" si="32"/>
        <v>47.438693993078495</v>
      </c>
      <c r="AV27" s="139">
        <f t="shared" si="32"/>
        <v>0</v>
      </c>
      <c r="AW27" s="120">
        <f>AW16</f>
        <v>1317.6716292739918</v>
      </c>
      <c r="AX27" s="165">
        <f>SUM(AS27:AV27)</f>
        <v>1507.161047420165</v>
      </c>
      <c r="AY27" s="129">
        <f>AW27/AX27</f>
        <v>0.87427394141420678</v>
      </c>
      <c r="BA27" s="128"/>
      <c r="BB27" s="4" t="s">
        <v>13</v>
      </c>
      <c r="BC27" s="139">
        <f t="shared" si="33"/>
        <v>541.38734235357299</v>
      </c>
      <c r="BD27" s="139">
        <f t="shared" si="33"/>
        <v>1012.030467124107</v>
      </c>
      <c r="BE27" s="139">
        <f t="shared" si="33"/>
        <v>50.098612420855396</v>
      </c>
      <c r="BF27" s="139">
        <f t="shared" si="33"/>
        <v>0</v>
      </c>
      <c r="BG27" s="120">
        <f>BG16</f>
        <v>1396.3384616119097</v>
      </c>
      <c r="BH27" s="165">
        <f>SUM(BC27:BF27)</f>
        <v>1603.5164218985353</v>
      </c>
      <c r="BI27" s="129">
        <f>BG27/BH27</f>
        <v>0.87079773087616363</v>
      </c>
      <c r="BK27" s="128"/>
      <c r="BL27" s="4" t="s">
        <v>13</v>
      </c>
      <c r="BM27" s="139">
        <f t="shared" si="34"/>
        <v>610.03286896843042</v>
      </c>
      <c r="BN27" s="139">
        <f t="shared" si="34"/>
        <v>1144.3121506685416</v>
      </c>
      <c r="BO27" s="139">
        <f t="shared" si="34"/>
        <v>56.156102060284979</v>
      </c>
      <c r="BP27" s="139">
        <f t="shared" si="34"/>
        <v>0</v>
      </c>
      <c r="BQ27" s="120">
        <f>BQ16</f>
        <v>1480.8887406556896</v>
      </c>
      <c r="BR27" s="165">
        <f>SUM(BM27:BP27)</f>
        <v>1810.5011216972571</v>
      </c>
      <c r="BS27" s="129">
        <f>BQ27/BR27</f>
        <v>0.81794411663629796</v>
      </c>
    </row>
    <row r="28" spans="3:71" x14ac:dyDescent="0.3">
      <c r="C28" s="128"/>
      <c r="D28" s="4" t="s">
        <v>14</v>
      </c>
      <c r="E28" s="139">
        <f t="shared" si="28"/>
        <v>533.75235161790351</v>
      </c>
      <c r="F28" s="139">
        <f t="shared" si="28"/>
        <v>1017.7533325497112</v>
      </c>
      <c r="G28" s="139">
        <f t="shared" si="28"/>
        <v>0</v>
      </c>
      <c r="H28" s="139">
        <f t="shared" si="28"/>
        <v>8.5525418377664018</v>
      </c>
      <c r="I28" s="120">
        <f>I17</f>
        <v>1108</v>
      </c>
      <c r="J28" s="165">
        <f>SUM(E28:H28)</f>
        <v>1560.0582260053811</v>
      </c>
      <c r="K28" s="129">
        <f>I28/J28</f>
        <v>0.71022990137816699</v>
      </c>
      <c r="M28" s="128"/>
      <c r="N28" s="4" t="s">
        <v>14</v>
      </c>
      <c r="O28" s="139">
        <f t="shared" si="29"/>
        <v>458.38369836088231</v>
      </c>
      <c r="P28" s="139">
        <f t="shared" si="29"/>
        <v>842.55757175071915</v>
      </c>
      <c r="Q28" s="139">
        <f t="shared" si="29"/>
        <v>0</v>
      </c>
      <c r="R28" s="139">
        <f t="shared" si="29"/>
        <v>27.045866994222838</v>
      </c>
      <c r="S28" s="120">
        <f>S17</f>
        <v>1172.7332381057306</v>
      </c>
      <c r="T28" s="165">
        <f>SUM(O28:R28)</f>
        <v>1327.9871371058243</v>
      </c>
      <c r="U28" s="129">
        <f>S28/T28</f>
        <v>0.88309081115164301</v>
      </c>
      <c r="W28" s="128"/>
      <c r="X28" s="4" t="s">
        <v>14</v>
      </c>
      <c r="Y28" s="139">
        <f t="shared" ref="Y28:AB28" si="37">Y17*Y$20</f>
        <v>457.58838465901187</v>
      </c>
      <c r="Z28" s="139">
        <f t="shared" si="37"/>
        <v>843.37885398622529</v>
      </c>
      <c r="AA28" s="139">
        <f t="shared" si="37"/>
        <v>0</v>
      </c>
      <c r="AB28" s="139">
        <f t="shared" si="37"/>
        <v>26.848343508672876</v>
      </c>
      <c r="AC28" s="120">
        <f>AC17</f>
        <v>1242.3889058947407</v>
      </c>
      <c r="AD28" s="165">
        <f>SUM(Y28:AB28)</f>
        <v>1327.8155821539099</v>
      </c>
      <c r="AE28" s="129">
        <f>AC28/AD28</f>
        <v>0.93566374923798179</v>
      </c>
      <c r="AG28" s="128"/>
      <c r="AH28" s="4" t="s">
        <v>14</v>
      </c>
      <c r="AI28" s="139">
        <f t="shared" si="31"/>
        <v>516.88352426931829</v>
      </c>
      <c r="AJ28" s="139">
        <f t="shared" si="31"/>
        <v>957.81578033589949</v>
      </c>
      <c r="AK28" s="139">
        <f t="shared" si="31"/>
        <v>0</v>
      </c>
      <c r="AL28" s="139">
        <f t="shared" si="31"/>
        <v>30.193842889852075</v>
      </c>
      <c r="AM28" s="120">
        <f>AM17</f>
        <v>1317.3433265123847</v>
      </c>
      <c r="AN28" s="165">
        <f>SUM(AI28:AL28)</f>
        <v>1504.8931474950698</v>
      </c>
      <c r="AO28" s="129">
        <f>AM28/AN28</f>
        <v>0.87537333046212207</v>
      </c>
      <c r="AQ28" s="128"/>
      <c r="AR28" s="4" t="s">
        <v>14</v>
      </c>
      <c r="AS28" s="139">
        <f t="shared" si="32"/>
        <v>549.55629763517425</v>
      </c>
      <c r="AT28" s="139">
        <f t="shared" si="32"/>
        <v>1022.2328574899391</v>
      </c>
      <c r="AU28" s="139">
        <f t="shared" si="32"/>
        <v>0</v>
      </c>
      <c r="AV28" s="139">
        <f t="shared" si="32"/>
        <v>31.945821584435798</v>
      </c>
      <c r="AW28" s="120">
        <f>AW17</f>
        <v>1398.0016976238194</v>
      </c>
      <c r="AX28" s="165">
        <f>SUM(AS28:AV28)</f>
        <v>1603.7349767095491</v>
      </c>
      <c r="AY28" s="129">
        <f>AW28/AX28</f>
        <v>0.8717161612900397</v>
      </c>
      <c r="BA28" s="128"/>
      <c r="BB28" s="4" t="s">
        <v>14</v>
      </c>
      <c r="BC28" s="139">
        <f t="shared" si="33"/>
        <v>584.747502470786</v>
      </c>
      <c r="BD28" s="139">
        <f t="shared" si="33"/>
        <v>1091.6470701391215</v>
      </c>
      <c r="BE28" s="139">
        <f t="shared" si="33"/>
        <v>0</v>
      </c>
      <c r="BF28" s="139">
        <f t="shared" si="33"/>
        <v>33.828273873034874</v>
      </c>
      <c r="BG28" s="120">
        <f>BG17</f>
        <v>1484.8003122791824</v>
      </c>
      <c r="BH28" s="165">
        <f>SUM(BC28:BF28)</f>
        <v>1710.2228464829425</v>
      </c>
      <c r="BI28" s="129">
        <f>BG28/BH28</f>
        <v>0.86819113388214908</v>
      </c>
      <c r="BK28" s="128"/>
      <c r="BL28" s="4" t="s">
        <v>14</v>
      </c>
      <c r="BM28" s="139">
        <f t="shared" si="34"/>
        <v>660.33637989623116</v>
      </c>
      <c r="BN28" s="139">
        <f t="shared" si="34"/>
        <v>1237.04325838308</v>
      </c>
      <c r="BO28" s="139">
        <f t="shared" si="34"/>
        <v>0</v>
      </c>
      <c r="BP28" s="139">
        <f t="shared" si="34"/>
        <v>38.020674158156012</v>
      </c>
      <c r="BQ28" s="120">
        <f>BQ17</f>
        <v>1578.2089508716722</v>
      </c>
      <c r="BR28" s="165">
        <f>SUM(BM28:BP28)</f>
        <v>1935.4003124374672</v>
      </c>
      <c r="BS28" s="129">
        <f>BQ28/BR28</f>
        <v>0.81544316218697732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1754.9305618371491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2006.4115000433492</v>
      </c>
      <c r="AU30" s="165">
        <f>SUM(AU25:AU28)</f>
        <v>2313.6568174166791</v>
      </c>
      <c r="AV30" s="165">
        <f>SUM(AV25:AV28)</f>
        <v>2120.3943872219638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0.99999999999999978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1.0000000000000002</v>
      </c>
      <c r="AU31" s="120">
        <f>AU29/AU30</f>
        <v>1</v>
      </c>
      <c r="AV31" s="120">
        <f>AV29/AV30</f>
        <v>1.0000000000000002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1017.1901764912649</v>
      </c>
      <c r="F36" s="139">
        <f t="shared" si="38"/>
        <v>0</v>
      </c>
      <c r="G36" s="139">
        <f t="shared" si="38"/>
        <v>579.36983110196024</v>
      </c>
      <c r="H36" s="139">
        <f t="shared" si="38"/>
        <v>453.43999240677459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434.61779329180058</v>
      </c>
      <c r="P36" s="139">
        <f t="shared" ref="P36:R36" si="39">P25*$U25</f>
        <v>0</v>
      </c>
      <c r="Q36" s="139">
        <f t="shared" si="39"/>
        <v>1038.7149608030434</v>
      </c>
      <c r="R36" s="139">
        <f t="shared" si="39"/>
        <v>713.41379705643601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465.93521284304205</v>
      </c>
      <c r="Z36" s="139">
        <f t="shared" ref="Z36:AB36" si="40">Z25*$AE25</f>
        <v>0</v>
      </c>
      <c r="AA36" s="139">
        <f t="shared" si="40"/>
        <v>1107.4511681670626</v>
      </c>
      <c r="AB36" s="139">
        <f t="shared" si="40"/>
        <v>760.55442106990813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499.54698776117255</v>
      </c>
      <c r="AJ36" s="139">
        <f t="shared" ref="AJ36:AL36" si="41">AJ25*$AO25</f>
        <v>0</v>
      </c>
      <c r="AK36" s="139">
        <f t="shared" si="41"/>
        <v>1181.008532072553</v>
      </c>
      <c r="AL36" s="139">
        <f t="shared" si="41"/>
        <v>811.82852012854153</v>
      </c>
      <c r="AM36" s="120">
        <f>AM25</f>
        <v>2492.3840399622668</v>
      </c>
      <c r="AN36" s="165">
        <f>SUM(AI36:AL36)</f>
        <v>2492.3840399622673</v>
      </c>
      <c r="AO36" s="129">
        <f>AM36/AN36</f>
        <v>0.99999999999999978</v>
      </c>
      <c r="AQ36" s="128"/>
      <c r="AR36" s="4" t="s">
        <v>11</v>
      </c>
      <c r="AS36" s="139">
        <f>AS25*$AY25</f>
        <v>535.93746801262614</v>
      </c>
      <c r="AT36" s="139">
        <f t="shared" ref="AT36:AV36" si="42">AT25*$AY25</f>
        <v>0</v>
      </c>
      <c r="AU36" s="139">
        <f t="shared" si="42"/>
        <v>1260.2828288332851</v>
      </c>
      <c r="AV36" s="139">
        <f t="shared" si="42"/>
        <v>866.71886794999511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575.22384033796618</v>
      </c>
      <c r="BD36" s="139">
        <f t="shared" ref="BD36:BF36" si="43">BD25*$BI25</f>
        <v>0</v>
      </c>
      <c r="BE36" s="139">
        <f t="shared" si="43"/>
        <v>1345.5256187675827</v>
      </c>
      <c r="BF36" s="139">
        <f t="shared" si="43"/>
        <v>925.78597597060616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617.63599408762479</v>
      </c>
      <c r="BN36" s="139">
        <f t="shared" ref="BN36:BP36" si="44">BN25*$BS25</f>
        <v>0</v>
      </c>
      <c r="BO36" s="139">
        <f t="shared" si="44"/>
        <v>1437.1887557965822</v>
      </c>
      <c r="BP36" s="139">
        <f t="shared" si="44"/>
        <v>989.34882953510703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118.49777889416156</v>
      </c>
      <c r="G37" s="139">
        <f t="shared" si="38"/>
        <v>808.09298576104925</v>
      </c>
      <c r="H37" s="139">
        <f t="shared" si="38"/>
        <v>1123.4092353447888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32.6879021407604</v>
      </c>
      <c r="Q37" s="139">
        <f t="shared" si="45"/>
        <v>970.29915064212753</v>
      </c>
      <c r="R37" s="139">
        <f t="shared" si="45"/>
        <v>1183.7594983683921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35.173319183822976</v>
      </c>
      <c r="AA37" s="139">
        <f t="shared" si="46"/>
        <v>1035.5351107403997</v>
      </c>
      <c r="AB37" s="139">
        <f t="shared" si="46"/>
        <v>1263.23237215579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37.941303238375951</v>
      </c>
      <c r="AK37" s="139">
        <f t="shared" si="47"/>
        <v>1105.0954105532505</v>
      </c>
      <c r="AL37" s="139">
        <f t="shared" si="47"/>
        <v>1349.3473261706401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40.894154214640537</v>
      </c>
      <c r="AU37" s="139">
        <f t="shared" si="48"/>
        <v>1180.2598163662472</v>
      </c>
      <c r="AV37" s="139">
        <f t="shared" si="48"/>
        <v>1441.785194215018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44.087859920205354</v>
      </c>
      <c r="BE37" s="139">
        <f t="shared" si="49"/>
        <v>1261.1314993269677</v>
      </c>
      <c r="BF37" s="139">
        <f t="shared" si="49"/>
        <v>1541.3160758289816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47.5417548904352</v>
      </c>
      <c r="BO37" s="139">
        <f t="shared" si="50"/>
        <v>1348.1459104974658</v>
      </c>
      <c r="BP37" s="139">
        <f t="shared" si="50"/>
        <v>1648.4859140314131</v>
      </c>
      <c r="BQ37" s="120">
        <f>BQ26</f>
        <v>3044.1735794193137</v>
      </c>
      <c r="BR37" s="165">
        <f>SUM(BM37:BP37)</f>
        <v>3044.1735794193141</v>
      </c>
      <c r="BS37" s="129">
        <f>BQ37/BR37</f>
        <v>0.99999999999999989</v>
      </c>
    </row>
    <row r="38" spans="3:71" x14ac:dyDescent="0.3">
      <c r="C38" s="128"/>
      <c r="D38" s="4" t="s">
        <v>13</v>
      </c>
      <c r="E38" s="139">
        <f t="shared" si="38"/>
        <v>359.5019847863889</v>
      </c>
      <c r="F38" s="139">
        <f t="shared" si="38"/>
        <v>686.39740905612575</v>
      </c>
      <c r="G38" s="139">
        <f t="shared" si="38"/>
        <v>8.1006061574853199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379.20114495993278</v>
      </c>
      <c r="P38" s="139">
        <f t="shared" si="51"/>
        <v>697.92968880093599</v>
      </c>
      <c r="Q38" s="139">
        <f t="shared" si="51"/>
        <v>35.852630908043103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400.18507272057451</v>
      </c>
      <c r="Z38" s="139">
        <f t="shared" si="52"/>
        <v>738.55052691596597</v>
      </c>
      <c r="AA38" s="139">
        <f t="shared" si="52"/>
        <v>37.628979730005426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421.9950839793409</v>
      </c>
      <c r="AJ38" s="139">
        <f t="shared" si="53"/>
        <v>783.01179080127213</v>
      </c>
      <c r="AK38" s="139">
        <f t="shared" si="53"/>
        <v>39.46813345537371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445.82442027747481</v>
      </c>
      <c r="AT38" s="139">
        <f t="shared" si="54"/>
        <v>830.37279502364584</v>
      </c>
      <c r="AU38" s="139">
        <f t="shared" si="54"/>
        <v>41.47441397287119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471.43886924656812</v>
      </c>
      <c r="BD38" s="139">
        <f t="shared" si="55"/>
        <v>881.27383434921626</v>
      </c>
      <c r="BE38" s="139">
        <f t="shared" si="55"/>
        <v>43.625758016125268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498.97279612748935</v>
      </c>
      <c r="BN38" s="139">
        <f t="shared" si="56"/>
        <v>935.98339123476251</v>
      </c>
      <c r="BO38" s="139">
        <f t="shared" si="56"/>
        <v>45.932553293437586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379.08688004994832</v>
      </c>
      <c r="F39" s="139">
        <f t="shared" si="38"/>
        <v>722.83884900408225</v>
      </c>
      <c r="G39" s="139">
        <f t="shared" si="38"/>
        <v>0</v>
      </c>
      <c r="H39" s="139">
        <f t="shared" si="38"/>
        <v>6.074270945969479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404.79443200420161</v>
      </c>
      <c r="P39" s="139">
        <f t="shared" si="57"/>
        <v>744.0548494793012</v>
      </c>
      <c r="Q39" s="139">
        <f t="shared" si="57"/>
        <v>0</v>
      </c>
      <c r="R39" s="139">
        <f t="shared" si="57"/>
        <v>23.883956622227693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428.14886359780286</v>
      </c>
      <c r="Z39" s="139">
        <f t="shared" si="58"/>
        <v>789.11902054878396</v>
      </c>
      <c r="AA39" s="139">
        <f t="shared" si="58"/>
        <v>0</v>
      </c>
      <c r="AB39" s="139">
        <f t="shared" si="58"/>
        <v>25.121021748154096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452.46605210063223</v>
      </c>
      <c r="AJ39" s="139">
        <f t="shared" si="59"/>
        <v>838.44638960181271</v>
      </c>
      <c r="AK39" s="139">
        <f t="shared" si="59"/>
        <v>0</v>
      </c>
      <c r="AL39" s="139">
        <f t="shared" si="59"/>
        <v>26.430884809939876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479.05710618730063</v>
      </c>
      <c r="AT39" s="139">
        <f t="shared" si="60"/>
        <v>891.09690247567789</v>
      </c>
      <c r="AU39" s="139">
        <f t="shared" si="60"/>
        <v>0</v>
      </c>
      <c r="AV39" s="139">
        <f t="shared" si="60"/>
        <v>27.847688960840866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507.67259720486646</v>
      </c>
      <c r="BD39" s="139">
        <f t="shared" si="61"/>
        <v>947.75830762320982</v>
      </c>
      <c r="BE39" s="139">
        <f t="shared" si="61"/>
        <v>0</v>
      </c>
      <c r="BF39" s="139">
        <f t="shared" si="61"/>
        <v>29.369407451106024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538.46678572968392</v>
      </c>
      <c r="BN39" s="139">
        <f t="shared" si="62"/>
        <v>1008.7384663779808</v>
      </c>
      <c r="BO39" s="139">
        <f t="shared" si="62"/>
        <v>0</v>
      </c>
      <c r="BP39" s="139">
        <f t="shared" si="62"/>
        <v>31.003698764007432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1755.779041327602</v>
      </c>
      <c r="F41" s="165">
        <f>SUM(F36:F39)</f>
        <v>1527.7340369543695</v>
      </c>
      <c r="G41" s="165">
        <f>SUM(G36:G39)</f>
        <v>1395.5634230204948</v>
      </c>
      <c r="H41" s="165">
        <f>SUM(H36:H39)</f>
        <v>1582.9234986975328</v>
      </c>
      <c r="K41" s="129"/>
      <c r="M41" s="128"/>
      <c r="N41" s="120" t="s">
        <v>195</v>
      </c>
      <c r="O41" s="165">
        <f>SUM(O36:O39)</f>
        <v>1218.613370255935</v>
      </c>
      <c r="P41" s="165">
        <f>SUM(P36:P39)</f>
        <v>1474.6724404209976</v>
      </c>
      <c r="Q41" s="165">
        <f>SUM(Q36:Q39)</f>
        <v>2044.8667423532138</v>
      </c>
      <c r="R41" s="165">
        <f>SUM(R36:R39)</f>
        <v>1921.057252047056</v>
      </c>
      <c r="U41" s="129"/>
      <c r="W41" s="128"/>
      <c r="X41" s="120" t="s">
        <v>195</v>
      </c>
      <c r="Y41" s="165">
        <f>SUM(Y36:Y39)</f>
        <v>1294.2691491614194</v>
      </c>
      <c r="Z41" s="165">
        <f>SUM(Z36:Z39)</f>
        <v>1562.8428666485729</v>
      </c>
      <c r="AA41" s="165">
        <f>SUM(AA36:AA39)</f>
        <v>2180.6152586374678</v>
      </c>
      <c r="AB41" s="165">
        <f>SUM(AB36:AB39)</f>
        <v>2048.9078149738521</v>
      </c>
      <c r="AE41" s="129"/>
      <c r="AG41" s="128"/>
      <c r="AH41" s="120" t="s">
        <v>195</v>
      </c>
      <c r="AI41" s="165">
        <f>SUM(AI36:AI39)</f>
        <v>1374.0081238411456</v>
      </c>
      <c r="AJ41" s="165">
        <f>SUM(AJ36:AJ39)</f>
        <v>1659.3994836414608</v>
      </c>
      <c r="AK41" s="165">
        <f>SUM(AK36:AK39)</f>
        <v>2325.5720760811773</v>
      </c>
      <c r="AL41" s="165">
        <f>SUM(AL36:AL39)</f>
        <v>2187.6067311091215</v>
      </c>
      <c r="AO41" s="129"/>
      <c r="AQ41" s="128"/>
      <c r="AR41" s="120" t="s">
        <v>195</v>
      </c>
      <c r="AS41" s="165">
        <f>SUM(AS36:AS39)</f>
        <v>1460.8189944774017</v>
      </c>
      <c r="AT41" s="165">
        <f>SUM(AT36:AT39)</f>
        <v>1762.3638517139643</v>
      </c>
      <c r="AU41" s="165">
        <f>SUM(AU36:AU39)</f>
        <v>2482.0170591724036</v>
      </c>
      <c r="AV41" s="165">
        <f>SUM(AV36:AV39)</f>
        <v>2336.3517511258542</v>
      </c>
      <c r="AY41" s="129"/>
      <c r="BA41" s="128"/>
      <c r="BB41" s="120" t="s">
        <v>195</v>
      </c>
      <c r="BC41" s="165">
        <f>SUM(BC36:BC39)</f>
        <v>1554.3353067894006</v>
      </c>
      <c r="BD41" s="165">
        <f>SUM(BD36:BD39)</f>
        <v>1873.1200018926315</v>
      </c>
      <c r="BE41" s="165">
        <f>SUM(BE36:BE39)</f>
        <v>2650.2828761106757</v>
      </c>
      <c r="BF41" s="165">
        <f>SUM(BF36:BF39)</f>
        <v>2496.4714592506934</v>
      </c>
      <c r="BI41" s="129"/>
      <c r="BK41" s="128"/>
      <c r="BL41" s="120" t="s">
        <v>195</v>
      </c>
      <c r="BM41" s="165">
        <f>SUM(BM36:BM39)</f>
        <v>1655.0755759447979</v>
      </c>
      <c r="BN41" s="165">
        <f>SUM(BN36:BN39)</f>
        <v>1992.2636125031786</v>
      </c>
      <c r="BO41" s="165">
        <f>SUM(BO36:BO39)</f>
        <v>2831.2672195874857</v>
      </c>
      <c r="BP41" s="165">
        <f>SUM(BP36:BP39)</f>
        <v>2668.8384423305274</v>
      </c>
      <c r="BS41" s="129"/>
    </row>
    <row r="42" spans="3:71" x14ac:dyDescent="0.3">
      <c r="C42" s="128"/>
      <c r="D42" s="120" t="s">
        <v>194</v>
      </c>
      <c r="E42" s="120">
        <f>E40/E41</f>
        <v>1.1675728845982396</v>
      </c>
      <c r="F42" s="120">
        <f>F40/F41</f>
        <v>1.3418565996518605</v>
      </c>
      <c r="G42" s="120">
        <f>G40/G41</f>
        <v>0.75525051933416953</v>
      </c>
      <c r="H42" s="120">
        <f>H40/H41</f>
        <v>0.69997065613827125</v>
      </c>
      <c r="K42" s="129"/>
      <c r="M42" s="128"/>
      <c r="N42" s="120" t="s">
        <v>194</v>
      </c>
      <c r="O42" s="120">
        <f>O40/O41</f>
        <v>1.0897733747029583</v>
      </c>
      <c r="P42" s="120">
        <f>P40/P41</f>
        <v>1.1246265682911776</v>
      </c>
      <c r="Q42" s="120">
        <f>Q40/Q41</f>
        <v>0.93786601959541716</v>
      </c>
      <c r="R42" s="120">
        <f>R40/R41</f>
        <v>0.91352330075905619</v>
      </c>
      <c r="U42" s="129"/>
      <c r="W42" s="128"/>
      <c r="X42" s="120" t="s">
        <v>194</v>
      </c>
      <c r="Y42" s="120">
        <f>Y40/Y41</f>
        <v>1.0260712818677626</v>
      </c>
      <c r="Z42" s="120">
        <f>Z40/Z41</f>
        <v>1.0611788564391673</v>
      </c>
      <c r="AA42" s="120">
        <f>AA40/AA41</f>
        <v>0.87948161632702593</v>
      </c>
      <c r="AB42" s="120">
        <f>AB40/AB41</f>
        <v>0.85652001959860979</v>
      </c>
      <c r="AE42" s="129"/>
      <c r="AG42" s="128"/>
      <c r="AH42" s="120" t="s">
        <v>194</v>
      </c>
      <c r="AI42" s="120">
        <f>AI40/AI41</f>
        <v>1.0940249801647457</v>
      </c>
      <c r="AJ42" s="120">
        <f>AJ40/AJ41</f>
        <v>1.1339894333545475</v>
      </c>
      <c r="AK42" s="120">
        <f>AK40/AK41</f>
        <v>0.93399337048366682</v>
      </c>
      <c r="AL42" s="120">
        <f>AL40/AL41</f>
        <v>0.90947645851661407</v>
      </c>
      <c r="AO42" s="129"/>
      <c r="AQ42" s="128"/>
      <c r="AR42" s="120" t="s">
        <v>194</v>
      </c>
      <c r="AS42" s="120">
        <f>AS40/AS41</f>
        <v>1.0960214495160019</v>
      </c>
      <c r="AT42" s="120">
        <f>AT40/AT41</f>
        <v>1.1384774478278363</v>
      </c>
      <c r="AU42" s="120">
        <f>AU40/AU41</f>
        <v>0.93216797558520326</v>
      </c>
      <c r="AV42" s="120">
        <f>AV40/AV41</f>
        <v>0.90756641682921968</v>
      </c>
      <c r="AY42" s="129"/>
      <c r="BA42" s="128"/>
      <c r="BB42" s="120" t="s">
        <v>194</v>
      </c>
      <c r="BC42" s="120">
        <f>BC40/BC41</f>
        <v>1.0979342790650288</v>
      </c>
      <c r="BD42" s="120">
        <f>BD40/BD41</f>
        <v>1.1428347720537668</v>
      </c>
      <c r="BE42" s="120">
        <f>BE40/BE41</f>
        <v>0.9304134588087799</v>
      </c>
      <c r="BF42" s="120">
        <f>BF40/BF41</f>
        <v>0.90572880102574838</v>
      </c>
      <c r="BI42" s="129"/>
      <c r="BK42" s="128"/>
      <c r="BL42" s="120" t="s">
        <v>194</v>
      </c>
      <c r="BM42" s="120">
        <f>BM40/BM41</f>
        <v>1.1663264543662795</v>
      </c>
      <c r="BN42" s="120">
        <f>BN40/BN41</f>
        <v>1.2164842105214235</v>
      </c>
      <c r="BO42" s="120">
        <f>BO40/BO41</f>
        <v>0.98493639494303431</v>
      </c>
      <c r="BP42" s="120">
        <f>BP40/BP41</f>
        <v>0.95867119766941722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1187.6436685508986</v>
      </c>
      <c r="F47" s="139">
        <f t="shared" ref="F47:H47" si="63">F36*F$42</f>
        <v>0</v>
      </c>
      <c r="G47" s="139">
        <f t="shared" si="63"/>
        <v>437.56936582630556</v>
      </c>
      <c r="H47" s="139">
        <f t="shared" si="63"/>
        <v>317.39468900430273</v>
      </c>
      <c r="I47" s="120">
        <f>I36</f>
        <v>2050</v>
      </c>
      <c r="J47" s="165">
        <f>SUM(E47:H47)</f>
        <v>1942.607723381507</v>
      </c>
      <c r="K47" s="129">
        <f>I47/J47</f>
        <v>1.0552825335377307</v>
      </c>
      <c r="L47" s="150"/>
      <c r="M47" s="128"/>
      <c r="N47" s="4" t="s">
        <v>11</v>
      </c>
      <c r="O47" s="139">
        <f>O36*O$42</f>
        <v>473.63489930155828</v>
      </c>
      <c r="P47" s="139">
        <f t="shared" ref="P47:R47" si="64">P36*P$42</f>
        <v>0</v>
      </c>
      <c r="Q47" s="139">
        <f t="shared" si="64"/>
        <v>974.17546578256008</v>
      </c>
      <c r="R47" s="139">
        <f t="shared" si="64"/>
        <v>651.72012669404683</v>
      </c>
      <c r="S47" s="120">
        <f>S36</f>
        <v>2186.7465511512801</v>
      </c>
      <c r="T47" s="165">
        <f>SUM(O47:R47)</f>
        <v>2099.530491778165</v>
      </c>
      <c r="U47" s="129">
        <f>S47/T47</f>
        <v>1.0415407443305331</v>
      </c>
      <c r="W47" s="128"/>
      <c r="X47" s="4" t="s">
        <v>11</v>
      </c>
      <c r="Y47" s="139">
        <f>Y36*Y$42</f>
        <v>478.08274110918899</v>
      </c>
      <c r="Z47" s="139">
        <f t="shared" ref="Z47:AB47" si="65">Z36*Z$42</f>
        <v>0</v>
      </c>
      <c r="AA47" s="139">
        <f t="shared" si="65"/>
        <v>973.9829433828213</v>
      </c>
      <c r="AB47" s="139">
        <f t="shared" si="65"/>
        <v>651.43008764060698</v>
      </c>
      <c r="AC47" s="120">
        <f>AC36</f>
        <v>2333.9408020800124</v>
      </c>
      <c r="AD47" s="165">
        <f>SUM(Y47:AB47)</f>
        <v>2103.4957721326173</v>
      </c>
      <c r="AE47" s="129">
        <f>AC47/AD47</f>
        <v>1.1095533601732699</v>
      </c>
      <c r="AG47" s="128"/>
      <c r="AH47" s="4" t="s">
        <v>11</v>
      </c>
      <c r="AI47" s="139">
        <f>AI36*AI$42</f>
        <v>546.51688337677524</v>
      </c>
      <c r="AJ47" s="139">
        <f t="shared" ref="AJ47:AL47" si="66">AJ36*AJ$42</f>
        <v>0</v>
      </c>
      <c r="AK47" s="139">
        <f t="shared" si="66"/>
        <v>1103.0541394404115</v>
      </c>
      <c r="AL47" s="139">
        <f t="shared" si="66"/>
        <v>738.33892740928968</v>
      </c>
      <c r="AM47" s="120">
        <f>AM36</f>
        <v>2492.3840399622668</v>
      </c>
      <c r="AN47" s="165">
        <f>SUM(AI47:AL47)</f>
        <v>2387.9099502264762</v>
      </c>
      <c r="AO47" s="129">
        <f>AM47/AN47</f>
        <v>1.0437512686464085</v>
      </c>
      <c r="BA47" s="128"/>
      <c r="BB47" s="4" t="s">
        <v>11</v>
      </c>
      <c r="BC47" s="139">
        <f>BC36*BC$42</f>
        <v>631.5579724424822</v>
      </c>
      <c r="BD47" s="139">
        <f t="shared" ref="BD47:BF47" si="67">BD36*BD$42</f>
        <v>0</v>
      </c>
      <c r="BE47" s="139">
        <f t="shared" si="67"/>
        <v>1251.8951448733703</v>
      </c>
      <c r="BF47" s="139">
        <f t="shared" si="67"/>
        <v>838.51102202230936</v>
      </c>
      <c r="BG47" s="120">
        <f>BG36</f>
        <v>2846.535435076155</v>
      </c>
      <c r="BH47" s="165">
        <f>SUM(BC47:BF47)</f>
        <v>2721.9641393381617</v>
      </c>
      <c r="BI47" s="129">
        <f>BG47/BH47</f>
        <v>1.0457652229644299</v>
      </c>
      <c r="BK47" s="128"/>
      <c r="BL47" s="4" t="s">
        <v>11</v>
      </c>
      <c r="BM47" s="139">
        <f>BM36*BM$42</f>
        <v>720.36519907321178</v>
      </c>
      <c r="BN47" s="139">
        <f t="shared" ref="BN47:BP47" si="68">BN36*BN$42</f>
        <v>0</v>
      </c>
      <c r="BO47" s="139">
        <f t="shared" si="68"/>
        <v>1415.5395119869506</v>
      </c>
      <c r="BP47" s="139">
        <f t="shared" si="68"/>
        <v>948.46022732325719</v>
      </c>
      <c r="BQ47" s="120">
        <f>BQ36</f>
        <v>3044.1735794193137</v>
      </c>
      <c r="BR47" s="165">
        <f>SUM(BM47:BP47)</f>
        <v>3084.3649383834195</v>
      </c>
      <c r="BS47" s="129">
        <f>BQ47/BR47</f>
        <v>0.98696932439351004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159.00702665321762</v>
      </c>
      <c r="G48" s="139">
        <f t="shared" si="69"/>
        <v>610.31264716633211</v>
      </c>
      <c r="H48" s="139">
        <f t="shared" si="69"/>
        <v>786.35349957608548</v>
      </c>
      <c r="I48" s="120">
        <f>I37</f>
        <v>2050</v>
      </c>
      <c r="J48" s="165">
        <f>SUM(E48:H48)</f>
        <v>1555.6731733956353</v>
      </c>
      <c r="K48" s="129">
        <f>I48/J48</f>
        <v>1.3177575052768802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36.761683209201209</v>
      </c>
      <c r="Q48" s="139">
        <f t="shared" si="70"/>
        <v>910.01060222954618</v>
      </c>
      <c r="R48" s="139">
        <f t="shared" si="70"/>
        <v>1081.3918842543781</v>
      </c>
      <c r="S48" s="120">
        <f>S37</f>
        <v>2186.7465511512801</v>
      </c>
      <c r="T48" s="165">
        <f>SUM(O48:R48)</f>
        <v>2028.1641696931256</v>
      </c>
      <c r="U48" s="129">
        <f>S48/T48</f>
        <v>1.0781901109524823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37.325182628659093</v>
      </c>
      <c r="AA48" s="139">
        <f t="shared" si="71"/>
        <v>910.73409295735246</v>
      </c>
      <c r="AB48" s="139">
        <f t="shared" si="71"/>
        <v>1081.9838161564755</v>
      </c>
      <c r="AC48" s="120">
        <f>AC37</f>
        <v>2333.9408020800124</v>
      </c>
      <c r="AD48" s="165">
        <f>SUM(Y48:AB48)</f>
        <v>2030.0430917424871</v>
      </c>
      <c r="AE48" s="129">
        <f>AC48/AD48</f>
        <v>1.149700127831609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43.025036960019001</v>
      </c>
      <c r="AK48" s="139">
        <f t="shared" si="72"/>
        <v>1032.151787208662</v>
      </c>
      <c r="AL48" s="139">
        <f t="shared" si="72"/>
        <v>1227.1996275145364</v>
      </c>
      <c r="AM48" s="120">
        <f>AM37</f>
        <v>2492.3840399622668</v>
      </c>
      <c r="AN48" s="165">
        <f>SUM(AI48:AL48)</f>
        <v>2302.3764516832171</v>
      </c>
      <c r="AO48" s="129">
        <f>AM48/AN48</f>
        <v>1.0825267250019601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50.385139342246291</v>
      </c>
      <c r="BE48" s="139">
        <f t="shared" si="73"/>
        <v>1173.3737203015066</v>
      </c>
      <c r="BF48" s="139">
        <f t="shared" si="73"/>
        <v>1396.0143613622949</v>
      </c>
      <c r="BG48" s="120">
        <f>BG37</f>
        <v>2846.535435076155</v>
      </c>
      <c r="BH48" s="165">
        <f>SUM(BC48:BF48)</f>
        <v>2619.7732210060476</v>
      </c>
      <c r="BI48" s="129">
        <f>BG48/BH48</f>
        <v>1.0865579555710649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57.833794164694091</v>
      </c>
      <c r="BO48" s="139">
        <f t="shared" si="74"/>
        <v>1327.8379729425685</v>
      </c>
      <c r="BP48" s="139">
        <f t="shared" si="74"/>
        <v>1580.3559655456588</v>
      </c>
      <c r="BQ48" s="120">
        <f>BQ37</f>
        <v>3044.1735794193137</v>
      </c>
      <c r="BR48" s="165">
        <f>SUM(BM48:BP48)</f>
        <v>2966.0277326529213</v>
      </c>
      <c r="BS48" s="129">
        <f>BQ48/BR48</f>
        <v>1.0263469710367461</v>
      </c>
    </row>
    <row r="49" spans="3:71" x14ac:dyDescent="0.3">
      <c r="C49" s="128"/>
      <c r="D49" s="4" t="s">
        <v>13</v>
      </c>
      <c r="E49" s="139">
        <f t="shared" ref="E49:H49" si="75">E38*E$42</f>
        <v>419.74476939583656</v>
      </c>
      <c r="F49" s="139">
        <f t="shared" si="75"/>
        <v>921.0468933259001</v>
      </c>
      <c r="G49" s="139">
        <f t="shared" si="75"/>
        <v>6.117987007362359</v>
      </c>
      <c r="H49" s="139">
        <f t="shared" si="75"/>
        <v>0</v>
      </c>
      <c r="I49" s="120">
        <f>I38</f>
        <v>1054</v>
      </c>
      <c r="J49" s="165">
        <f>SUM(E49:H49)</f>
        <v>1346.9096497290991</v>
      </c>
      <c r="K49" s="129">
        <f>I49/J49</f>
        <v>0.78253207274295544</v>
      </c>
      <c r="L49" s="150"/>
      <c r="M49" s="128"/>
      <c r="N49" s="4" t="s">
        <v>13</v>
      </c>
      <c r="O49" s="139">
        <f t="shared" ref="O49:R49" si="76">O38*O$42</f>
        <v>413.24331143421165</v>
      </c>
      <c r="P49" s="139">
        <f t="shared" si="76"/>
        <v>784.91027082472613</v>
      </c>
      <c r="Q49" s="139">
        <f t="shared" si="76"/>
        <v>33.624964241750014</v>
      </c>
      <c r="R49" s="139">
        <f t="shared" si="76"/>
        <v>0</v>
      </c>
      <c r="S49" s="120">
        <f>S38</f>
        <v>1112.9834646689119</v>
      </c>
      <c r="T49" s="165">
        <f>SUM(O49:R49)</f>
        <v>1231.7785465006878</v>
      </c>
      <c r="U49" s="129">
        <f>S49/T49</f>
        <v>0.90355808503950952</v>
      </c>
      <c r="W49" s="128"/>
      <c r="X49" s="4" t="s">
        <v>13</v>
      </c>
      <c r="Y49" s="139">
        <f t="shared" ref="Y49:AB49" si="77">Y38*Y$42</f>
        <v>410.6184105507437</v>
      </c>
      <c r="Z49" s="139">
        <f t="shared" si="77"/>
        <v>783.73420357522923</v>
      </c>
      <c r="AA49" s="139">
        <f t="shared" si="77"/>
        <v>33.093995913682065</v>
      </c>
      <c r="AB49" s="139">
        <f t="shared" si="77"/>
        <v>0</v>
      </c>
      <c r="AC49" s="120">
        <f>AC38</f>
        <v>1176.364579366546</v>
      </c>
      <c r="AD49" s="165">
        <f>SUM(Y49:AB49)</f>
        <v>1227.4466100396548</v>
      </c>
      <c r="AE49" s="129">
        <f>AC49/AD49</f>
        <v>0.95838350095613645</v>
      </c>
      <c r="AG49" s="128"/>
      <c r="AH49" s="4" t="s">
        <v>13</v>
      </c>
      <c r="AI49" s="139">
        <f t="shared" ref="AI49:AL49" si="78">AI38*AI$42</f>
        <v>461.67316338011864</v>
      </c>
      <c r="AJ49" s="139">
        <f t="shared" si="78"/>
        <v>887.92709696066402</v>
      </c>
      <c r="AK49" s="139">
        <f t="shared" si="78"/>
        <v>36.862974992683661</v>
      </c>
      <c r="AL49" s="139">
        <f t="shared" si="78"/>
        <v>0</v>
      </c>
      <c r="AM49" s="120">
        <f>AM38</f>
        <v>1244.4750082359867</v>
      </c>
      <c r="AN49" s="165">
        <f>SUM(AI49:AL49)</f>
        <v>1386.4632353334662</v>
      </c>
      <c r="AO49" s="129">
        <f>AM49/AN49</f>
        <v>0.89758961977572449</v>
      </c>
      <c r="BA49" s="128"/>
      <c r="BB49" s="4" t="s">
        <v>13</v>
      </c>
      <c r="BC49" s="139">
        <f t="shared" ref="BC49:BF49" si="79">BC38*BC$42</f>
        <v>517.60889502946316</v>
      </c>
      <c r="BD49" s="139">
        <f t="shared" si="79"/>
        <v>1007.1503815954356</v>
      </c>
      <c r="BE49" s="139">
        <f t="shared" si="79"/>
        <v>40.589992408937967</v>
      </c>
      <c r="BF49" s="139">
        <f t="shared" si="79"/>
        <v>0</v>
      </c>
      <c r="BG49" s="120">
        <f>BG38</f>
        <v>1396.3384616119097</v>
      </c>
      <c r="BH49" s="165">
        <f>SUM(BC49:BF49)</f>
        <v>1565.3492690338367</v>
      </c>
      <c r="BI49" s="129">
        <f>BG49/BH49</f>
        <v>0.89202997007419071</v>
      </c>
      <c r="BK49" s="128"/>
      <c r="BL49" s="4" t="s">
        <v>13</v>
      </c>
      <c r="BM49" s="139">
        <f t="shared" ref="BM49:BP49" si="80">BM38*BM$42</f>
        <v>581.96517213260302</v>
      </c>
      <c r="BN49" s="139">
        <f t="shared" si="80"/>
        <v>1138.6090167473847</v>
      </c>
      <c r="BO49" s="139">
        <f t="shared" si="80"/>
        <v>45.240643451367212</v>
      </c>
      <c r="BP49" s="139">
        <f t="shared" si="80"/>
        <v>0</v>
      </c>
      <c r="BQ49" s="120">
        <f>BQ38</f>
        <v>1480.8887406556896</v>
      </c>
      <c r="BR49" s="165">
        <f>SUM(BM49:BP49)</f>
        <v>1765.8148323313549</v>
      </c>
      <c r="BS49" s="129">
        <f>BQ49/BR49</f>
        <v>0.83864327875223166</v>
      </c>
    </row>
    <row r="50" spans="3:71" x14ac:dyDescent="0.3">
      <c r="C50" s="128"/>
      <c r="D50" s="4" t="s">
        <v>14</v>
      </c>
      <c r="E50" s="139">
        <f t="shared" ref="E50:H50" si="81">E39*E$42</f>
        <v>442.611562053265</v>
      </c>
      <c r="F50" s="139">
        <f t="shared" si="81"/>
        <v>969.9460800208825</v>
      </c>
      <c r="G50" s="139">
        <f t="shared" si="81"/>
        <v>0</v>
      </c>
      <c r="H50" s="139">
        <f t="shared" si="81"/>
        <v>4.2518114196118937</v>
      </c>
      <c r="I50" s="120">
        <f>I39</f>
        <v>1108</v>
      </c>
      <c r="J50" s="165">
        <f>SUM(E50:H50)</f>
        <v>1416.8094534937593</v>
      </c>
      <c r="K50" s="129">
        <f>I50/J50</f>
        <v>0.78203882481708786</v>
      </c>
      <c r="L50" s="150"/>
      <c r="M50" s="128"/>
      <c r="N50" s="4" t="s">
        <v>14</v>
      </c>
      <c r="O50" s="139">
        <f t="shared" ref="O50:R50" si="82">O39*O$42</f>
        <v>441.13419422618597</v>
      </c>
      <c r="P50" s="139">
        <f t="shared" si="82"/>
        <v>836.78385199031516</v>
      </c>
      <c r="Q50" s="139">
        <f t="shared" si="82"/>
        <v>0</v>
      </c>
      <c r="R50" s="139">
        <f t="shared" si="82"/>
        <v>21.818550888723561</v>
      </c>
      <c r="S50" s="120">
        <f>S39</f>
        <v>1172.7332381057306</v>
      </c>
      <c r="T50" s="165">
        <f>SUM(O50:R50)</f>
        <v>1299.7365971052247</v>
      </c>
      <c r="U50" s="129">
        <f>S50/T50</f>
        <v>0.90228530974479271</v>
      </c>
      <c r="W50" s="128"/>
      <c r="X50" s="4" t="s">
        <v>14</v>
      </c>
      <c r="Y50" s="139">
        <f t="shared" ref="Y50:AB50" si="83">Y39*Y$42</f>
        <v>439.31125330202343</v>
      </c>
      <c r="Z50" s="139">
        <f t="shared" si="83"/>
        <v>837.39641982035437</v>
      </c>
      <c r="AA50" s="139">
        <f t="shared" si="83"/>
        <v>0</v>
      </c>
      <c r="AB50" s="139">
        <f t="shared" si="83"/>
        <v>21.516658040066048</v>
      </c>
      <c r="AC50" s="120">
        <f>AC39</f>
        <v>1242.3889058947407</v>
      </c>
      <c r="AD50" s="165">
        <f>SUM(Y50:AB50)</f>
        <v>1298.2243311624438</v>
      </c>
      <c r="AE50" s="129">
        <f>AC50/AD50</f>
        <v>0.95699092681639431</v>
      </c>
      <c r="AG50" s="128"/>
      <c r="AH50" s="4" t="s">
        <v>14</v>
      </c>
      <c r="AI50" s="139">
        <f t="shared" ref="AI50:AL50" si="84">AI39*AI$42</f>
        <v>495.00916367461497</v>
      </c>
      <c r="AJ50" s="139">
        <f t="shared" si="84"/>
        <v>950.78934624272574</v>
      </c>
      <c r="AK50" s="139">
        <f t="shared" si="84"/>
        <v>0</v>
      </c>
      <c r="AL50" s="139">
        <f t="shared" si="84"/>
        <v>24.038267512404687</v>
      </c>
      <c r="AM50" s="120">
        <f>AM39</f>
        <v>1317.3433265123847</v>
      </c>
      <c r="AN50" s="165">
        <f>SUM(AI50:AL50)</f>
        <v>1469.8367774297453</v>
      </c>
      <c r="AO50" s="129">
        <f>AM50/AN50</f>
        <v>0.89625143875905677</v>
      </c>
      <c r="BA50" s="128"/>
      <c r="BB50" s="4" t="s">
        <v>14</v>
      </c>
      <c r="BC50" s="139">
        <f t="shared" ref="BC50:BF50" si="85">BC39*BC$42</f>
        <v>557.39114701319579</v>
      </c>
      <c r="BD50" s="139">
        <f t="shared" si="85"/>
        <v>1083.1311494546349</v>
      </c>
      <c r="BE50" s="139">
        <f t="shared" si="85"/>
        <v>0</v>
      </c>
      <c r="BF50" s="139">
        <f t="shared" si="85"/>
        <v>26.600718197526941</v>
      </c>
      <c r="BG50" s="120">
        <f>BG39</f>
        <v>1484.8003122791824</v>
      </c>
      <c r="BH50" s="165">
        <f>SUM(BC50:BF50)</f>
        <v>1667.1230146653575</v>
      </c>
      <c r="BI50" s="129">
        <f>BG50/BH50</f>
        <v>0.89063632330528841</v>
      </c>
      <c r="BK50" s="128"/>
      <c r="BL50" s="4" t="s">
        <v>14</v>
      </c>
      <c r="BM50" s="139">
        <f t="shared" ref="BM50:BP50" si="86">BM39*BM$42</f>
        <v>628.02805699410942</v>
      </c>
      <c r="BN50" s="139">
        <f t="shared" si="86"/>
        <v>1227.1144168944095</v>
      </c>
      <c r="BO50" s="139">
        <f t="shared" si="86"/>
        <v>0</v>
      </c>
      <c r="BP50" s="139">
        <f t="shared" si="86"/>
        <v>29.722353026272835</v>
      </c>
      <c r="BQ50" s="120">
        <f>BQ39</f>
        <v>1578.2089508716722</v>
      </c>
      <c r="BR50" s="165">
        <f>SUM(BM50:BP50)</f>
        <v>1884.8648269147918</v>
      </c>
      <c r="BS50" s="129">
        <f>BQ50/BR50</f>
        <v>0.83730617089127612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1658.4558060242427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1881.7414801634086</v>
      </c>
      <c r="AK52" s="165">
        <f>SUM(AK47:AK50)</f>
        <v>2172.0689016417568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0.99999999999999989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0.99999999999999989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1.0000000000000002</v>
      </c>
      <c r="AK53" s="120">
        <f>AK51/AK52</f>
        <v>1.0000000000000002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1253.2996194884372</v>
      </c>
      <c r="F58" s="139">
        <f t="shared" ref="F58:H58" si="87">F47*$K47</f>
        <v>0</v>
      </c>
      <c r="G58" s="139">
        <f t="shared" si="87"/>
        <v>461.75930896768187</v>
      </c>
      <c r="H58" s="139">
        <f t="shared" si="87"/>
        <v>334.9410715438807</v>
      </c>
      <c r="I58" s="120">
        <f>I47</f>
        <v>2050</v>
      </c>
      <c r="J58" s="165">
        <f>SUM(E58:H58)</f>
        <v>2049.9999999999995</v>
      </c>
      <c r="K58" s="129">
        <f>I58/J58</f>
        <v>1.0000000000000002</v>
      </c>
      <c r="M58" s="128"/>
      <c r="N58" s="4" t="s">
        <v>11</v>
      </c>
      <c r="O58" s="139">
        <f>O47*$U47</f>
        <v>493.31004555946208</v>
      </c>
      <c r="P58" s="139">
        <f t="shared" ref="P58:R58" si="88">P47*$U47</f>
        <v>0</v>
      </c>
      <c r="Q58" s="139">
        <f t="shared" si="88"/>
        <v>1014.6434397397114</v>
      </c>
      <c r="R58" s="139">
        <f t="shared" si="88"/>
        <v>678.79306585210691</v>
      </c>
      <c r="S58" s="120">
        <f>S47</f>
        <v>2186.7465511512801</v>
      </c>
      <c r="T58" s="165">
        <f>SUM(O58:R58)</f>
        <v>2186.7465511512805</v>
      </c>
      <c r="U58" s="129">
        <f>S58/T58</f>
        <v>0.99999999999999978</v>
      </c>
      <c r="AG58" s="128"/>
      <c r="AH58" s="4" t="s">
        <v>11</v>
      </c>
      <c r="AI58" s="139">
        <f>AI47*$AO47</f>
        <v>570.42769036119046</v>
      </c>
      <c r="AJ58" s="139">
        <f t="shared" ref="AJ58:AL58" si="89">AJ47*$AO47</f>
        <v>0</v>
      </c>
      <c r="AK58" s="139">
        <f t="shared" si="89"/>
        <v>1151.3141574266019</v>
      </c>
      <c r="AL58" s="139">
        <f t="shared" si="89"/>
        <v>770.64219217447464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660.46136386627563</v>
      </c>
      <c r="BD58" s="139">
        <f t="shared" ref="BD58:BF58" si="90">BD47*$BI47</f>
        <v>0</v>
      </c>
      <c r="BE58" s="139">
        <f t="shared" si="90"/>
        <v>1309.1884053065874</v>
      </c>
      <c r="BF58" s="139">
        <f t="shared" si="90"/>
        <v>876.88566590329231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710.97835384588416</v>
      </c>
      <c r="BN58" s="139">
        <f t="shared" ref="BN58:BP58" si="91">BN47*$BS47</f>
        <v>0</v>
      </c>
      <c r="BO58" s="139">
        <f t="shared" si="91"/>
        <v>1397.0940757980795</v>
      </c>
      <c r="BP58" s="139">
        <f t="shared" si="91"/>
        <v>936.10114977535011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209.53270276403845</v>
      </c>
      <c r="G59" s="139">
        <f t="shared" si="92"/>
        <v>804.24407136883462</v>
      </c>
      <c r="H59" s="139">
        <f t="shared" si="92"/>
        <v>1036.2232258671268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39.636083298128653</v>
      </c>
      <c r="Q59" s="139">
        <f t="shared" si="93"/>
        <v>981.16443218580957</v>
      </c>
      <c r="R59" s="139">
        <f t="shared" si="93"/>
        <v>1165.9460356673417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46.575752353417663</v>
      </c>
      <c r="AK59" s="139">
        <f t="shared" si="94"/>
        <v>1117.3318939119129</v>
      </c>
      <c r="AL59" s="139">
        <f t="shared" si="94"/>
        <v>1328.4763936969364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54.746373994874361</v>
      </c>
      <c r="BE59" s="139">
        <f t="shared" si="95"/>
        <v>1274.9385506516196</v>
      </c>
      <c r="BF59" s="139">
        <f t="shared" si="95"/>
        <v>1516.850510429661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59.357539464496419</v>
      </c>
      <c r="BO59" s="139">
        <f t="shared" si="96"/>
        <v>1362.822481557178</v>
      </c>
      <c r="BP59" s="139">
        <f t="shared" si="96"/>
        <v>1621.9935583976392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328.46374441833785</v>
      </c>
      <c r="F60" s="139">
        <f t="shared" si="97"/>
        <v>720.74873452777638</v>
      </c>
      <c r="G60" s="139">
        <f t="shared" si="97"/>
        <v>4.7875210538857376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373.38933513488195</v>
      </c>
      <c r="P60" s="139">
        <f t="shared" si="98"/>
        <v>709.21202123423234</v>
      </c>
      <c r="Q60" s="139">
        <f t="shared" si="98"/>
        <v>30.382108299797626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414.39303917901663</v>
      </c>
      <c r="AJ60" s="139">
        <f t="shared" si="99"/>
        <v>796.99414534948528</v>
      </c>
      <c r="AK60" s="139">
        <f t="shared" si="99"/>
        <v>33.087823707484965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461.72264714326695</v>
      </c>
      <c r="BD60" s="139">
        <f t="shared" si="100"/>
        <v>898.40832475478624</v>
      </c>
      <c r="BE60" s="139">
        <f t="shared" si="100"/>
        <v>36.20748971385656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488.06118007689309</v>
      </c>
      <c r="BN60" s="139">
        <f t="shared" si="101"/>
        <v>954.8867990218813</v>
      </c>
      <c r="BO60" s="139">
        <f t="shared" si="101"/>
        <v>37.940761556915277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346.13942583859091</v>
      </c>
      <c r="F61" s="139">
        <f t="shared" si="102"/>
        <v>758.53549255547205</v>
      </c>
      <c r="G61" s="139">
        <f t="shared" si="102"/>
        <v>0</v>
      </c>
      <c r="H61" s="139">
        <f t="shared" si="102"/>
        <v>3.3250816059371595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398.02890307639376</v>
      </c>
      <c r="P61" s="139">
        <f t="shared" si="103"/>
        <v>755.01777708252234</v>
      </c>
      <c r="Q61" s="139">
        <f t="shared" si="103"/>
        <v>0</v>
      </c>
      <c r="R61" s="139">
        <f t="shared" si="103"/>
        <v>19.68655794681446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443.65267514229106</v>
      </c>
      <c r="AJ61" s="139">
        <f t="shared" si="104"/>
        <v>852.14631952682589</v>
      </c>
      <c r="AK61" s="139">
        <f t="shared" si="104"/>
        <v>0</v>
      </c>
      <c r="AL61" s="139">
        <f t="shared" si="104"/>
        <v>21.544331843267795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496.43280181875019</v>
      </c>
      <c r="BD61" s="139">
        <f t="shared" si="105"/>
        <v>964.67594460770681</v>
      </c>
      <c r="BE61" s="139">
        <f t="shared" si="105"/>
        <v>0</v>
      </c>
      <c r="BF61" s="139">
        <f t="shared" si="105"/>
        <v>23.691565852725475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525.8517676140259</v>
      </c>
      <c r="BN61" s="139">
        <f t="shared" si="106"/>
        <v>1027.470473655339</v>
      </c>
      <c r="BO61" s="139">
        <f t="shared" si="106"/>
        <v>0</v>
      </c>
      <c r="BP61" s="139">
        <f t="shared" si="106"/>
        <v>24.886709602307238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1927.9027897453661</v>
      </c>
      <c r="F63" s="165">
        <f>SUM(F58:F61)</f>
        <v>1688.8169298472869</v>
      </c>
      <c r="G63" s="165">
        <f>SUM(G58:G61)</f>
        <v>1270.7909013904023</v>
      </c>
      <c r="H63" s="165">
        <f>SUM(H58:H61)</f>
        <v>1374.4893790169447</v>
      </c>
      <c r="K63" s="129"/>
      <c r="M63" s="128"/>
      <c r="N63" s="120" t="s">
        <v>195</v>
      </c>
      <c r="O63" s="165">
        <f>SUM(O58:O61)</f>
        <v>1264.7282837707378</v>
      </c>
      <c r="P63" s="165">
        <f>SUM(P58:P61)</f>
        <v>1503.8658816148834</v>
      </c>
      <c r="Q63" s="165">
        <f>SUM(Q58:Q61)</f>
        <v>2026.1899802253185</v>
      </c>
      <c r="R63" s="165">
        <f>SUM(R58:R61)</f>
        <v>1864.4256594662629</v>
      </c>
      <c r="U63" s="129"/>
      <c r="AG63" s="128"/>
      <c r="AH63" s="120" t="s">
        <v>195</v>
      </c>
      <c r="AI63" s="165">
        <f>SUM(AI58:AI61)</f>
        <v>1428.4734046824983</v>
      </c>
      <c r="AJ63" s="165">
        <f>SUM(AJ58:AJ61)</f>
        <v>1695.716217229729</v>
      </c>
      <c r="AK63" s="165">
        <f>SUM(AK58:AK61)</f>
        <v>2301.7338750459994</v>
      </c>
      <c r="AL63" s="165">
        <f>SUM(AL58:AL61)</f>
        <v>2120.6629177146788</v>
      </c>
      <c r="AO63" s="129"/>
      <c r="BA63" s="128"/>
      <c r="BB63" s="120" t="s">
        <v>195</v>
      </c>
      <c r="BC63" s="165">
        <f>SUM(BC58:BC61)</f>
        <v>1618.616812828293</v>
      </c>
      <c r="BD63" s="165">
        <f>SUM(BD58:BD61)</f>
        <v>1917.8306433573675</v>
      </c>
      <c r="BE63" s="165">
        <f>SUM(BE58:BE61)</f>
        <v>2620.3344456720633</v>
      </c>
      <c r="BF63" s="165">
        <f>SUM(BF58:BF61)</f>
        <v>2417.4277421856787</v>
      </c>
      <c r="BI63" s="129"/>
      <c r="BK63" s="128"/>
      <c r="BL63" s="120" t="s">
        <v>195</v>
      </c>
      <c r="BM63" s="165">
        <f>SUM(BM58:BM61)</f>
        <v>1724.8913015368032</v>
      </c>
      <c r="BN63" s="165">
        <f>SUM(BN58:BN61)</f>
        <v>2041.7148121417167</v>
      </c>
      <c r="BO63" s="165">
        <f>SUM(BO58:BO61)</f>
        <v>2797.8573189121726</v>
      </c>
      <c r="BP63" s="165">
        <f>SUM(BP58:BP61)</f>
        <v>2582.9814177752964</v>
      </c>
      <c r="BS63" s="129"/>
    </row>
    <row r="64" spans="3:71" x14ac:dyDescent="0.3">
      <c r="C64" s="128"/>
      <c r="D64" s="120" t="s">
        <v>194</v>
      </c>
      <c r="E64" s="120">
        <f>E62/E63</f>
        <v>1.0633316217519246</v>
      </c>
      <c r="F64" s="120">
        <f>F62/F63</f>
        <v>1.2138675091239011</v>
      </c>
      <c r="G64" s="120">
        <f>G62/G63</f>
        <v>0.82940474223319804</v>
      </c>
      <c r="H64" s="120">
        <f>H62/H63</f>
        <v>0.80611754220498821</v>
      </c>
      <c r="K64" s="129"/>
      <c r="M64" s="128"/>
      <c r="N64" s="120" t="s">
        <v>194</v>
      </c>
      <c r="O64" s="120">
        <f>O62/O63</f>
        <v>1.0500377211479284</v>
      </c>
      <c r="P64" s="120">
        <f>P62/P63</f>
        <v>1.1027950206858588</v>
      </c>
      <c r="Q64" s="120">
        <f>Q62/Q63</f>
        <v>0.94651096440650129</v>
      </c>
      <c r="R64" s="120">
        <f>R62/R63</f>
        <v>0.94127140598329895</v>
      </c>
      <c r="U64" s="129"/>
      <c r="AG64" s="128"/>
      <c r="AH64" s="120" t="s">
        <v>194</v>
      </c>
      <c r="AI64" s="120">
        <f>AI62/AI63</f>
        <v>1.0523116534785044</v>
      </c>
      <c r="AJ64" s="120">
        <f>AJ62/AJ63</f>
        <v>1.1097030629556561</v>
      </c>
      <c r="AK64" s="120">
        <f>AK62/AK63</f>
        <v>0.94366639218808435</v>
      </c>
      <c r="AL64" s="120">
        <f>AL62/AL63</f>
        <v>0.93818626516103165</v>
      </c>
      <c r="AO64" s="129"/>
      <c r="BA64" s="128"/>
      <c r="BB64" s="120" t="s">
        <v>194</v>
      </c>
      <c r="BC64" s="120">
        <f>BC62/BC63</f>
        <v>1.0543310813034148</v>
      </c>
      <c r="BD64" s="120">
        <f>BD62/BD63</f>
        <v>1.1161917126555301</v>
      </c>
      <c r="BE64" s="120">
        <f>BE62/BE63</f>
        <v>0.94104737723713405</v>
      </c>
      <c r="BF64" s="120">
        <f>BF62/BF63</f>
        <v>0.93534382108884462</v>
      </c>
      <c r="BI64" s="129"/>
      <c r="BK64" s="128"/>
      <c r="BL64" s="120" t="s">
        <v>194</v>
      </c>
      <c r="BM64" s="120">
        <f>BM62/BM63</f>
        <v>1.1191188838856447</v>
      </c>
      <c r="BN64" s="120">
        <f>BN62/BN63</f>
        <v>1.1870204464374858</v>
      </c>
      <c r="BO64" s="120">
        <f>BO62/BO63</f>
        <v>0.99669776208070593</v>
      </c>
      <c r="BP64" s="120">
        <f>BP62/BP63</f>
        <v>0.99053695403617725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1332.67311693171</v>
      </c>
      <c r="F69" s="139">
        <f t="shared" ref="F69:H69" si="107">F58*F$64</f>
        <v>0</v>
      </c>
      <c r="G69" s="139">
        <f t="shared" si="107"/>
        <v>382.98536062811985</v>
      </c>
      <c r="H69" s="139">
        <f t="shared" si="107"/>
        <v>270.00187337645821</v>
      </c>
      <c r="I69" s="120">
        <f>I58</f>
        <v>2050</v>
      </c>
      <c r="J69" s="165">
        <f>SUM(E69:H69)</f>
        <v>1985.6603509362881</v>
      </c>
      <c r="K69" s="129">
        <f>I69/J69</f>
        <v>1.0324021422059286</v>
      </c>
      <c r="M69" s="128"/>
      <c r="N69" s="4" t="s">
        <v>11</v>
      </c>
      <c r="O69" s="139">
        <f>O58*O$64</f>
        <v>517.99415605863828</v>
      </c>
      <c r="P69" s="139">
        <f t="shared" ref="P69:R69" si="108">P58*P$64</f>
        <v>0</v>
      </c>
      <c r="Q69" s="139">
        <f t="shared" si="108"/>
        <v>960.37114067676407</v>
      </c>
      <c r="R69" s="139">
        <f t="shared" si="108"/>
        <v>638.92850346632667</v>
      </c>
      <c r="S69" s="120">
        <f>S58</f>
        <v>2186.7465511512801</v>
      </c>
      <c r="T69" s="165">
        <f>SUM(O69:R69)</f>
        <v>2117.293800201729</v>
      </c>
      <c r="U69" s="129">
        <f>S69/T69</f>
        <v>1.0328026044108445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254.34493998418208</v>
      </c>
      <c r="G70" s="139">
        <f t="shared" si="109"/>
        <v>667.04384670624597</v>
      </c>
      <c r="H70" s="139">
        <f t="shared" si="109"/>
        <v>835.3177200117326</v>
      </c>
      <c r="I70" s="120">
        <f>I59</f>
        <v>2050</v>
      </c>
      <c r="J70" s="165">
        <f>SUM(E70:H70)</f>
        <v>1756.7065067021608</v>
      </c>
      <c r="K70" s="129">
        <f>I70/J70</f>
        <v>1.1669564564022903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43.710475300666211</v>
      </c>
      <c r="Q70" s="139">
        <f t="shared" si="110"/>
        <v>928.68289294954786</v>
      </c>
      <c r="R70" s="139">
        <f t="shared" si="110"/>
        <v>1097.4716642932524</v>
      </c>
      <c r="S70" s="120">
        <f>S59</f>
        <v>2186.7465511512801</v>
      </c>
      <c r="T70" s="165">
        <f>SUM(O70:R70)</f>
        <v>2069.8650325434664</v>
      </c>
      <c r="U70" s="129">
        <f>S70/T70</f>
        <v>1.0564681835627654</v>
      </c>
    </row>
    <row r="71" spans="3:21" x14ac:dyDescent="0.3">
      <c r="C71" s="128"/>
      <c r="D71" s="4" t="s">
        <v>13</v>
      </c>
      <c r="E71" s="139">
        <f t="shared" ref="E71:H71" si="111">E60*E$64</f>
        <v>349.26588603906089</v>
      </c>
      <c r="F71" s="139">
        <f t="shared" si="111"/>
        <v>874.89347108543575</v>
      </c>
      <c r="G71" s="139">
        <f t="shared" si="111"/>
        <v>3.9707926656341086</v>
      </c>
      <c r="H71" s="139">
        <f t="shared" si="111"/>
        <v>0</v>
      </c>
      <c r="I71" s="120">
        <f>I60</f>
        <v>1054</v>
      </c>
      <c r="J71" s="165">
        <f>SUM(E71:H71)</f>
        <v>1228.1301497901306</v>
      </c>
      <c r="K71" s="129">
        <f>I71/J71</f>
        <v>0.8582152308369867</v>
      </c>
      <c r="M71" s="128"/>
      <c r="N71" s="4" t="s">
        <v>13</v>
      </c>
      <c r="O71" s="139">
        <f t="shared" ref="O71:R71" si="112">O60*O$64</f>
        <v>392.07288656597154</v>
      </c>
      <c r="P71" s="139">
        <f t="shared" si="112"/>
        <v>782.11548562766495</v>
      </c>
      <c r="Q71" s="139">
        <f t="shared" si="112"/>
        <v>28.756998627544217</v>
      </c>
      <c r="R71" s="139">
        <f t="shared" si="112"/>
        <v>0</v>
      </c>
      <c r="S71" s="120">
        <f>S60</f>
        <v>1112.9834646689119</v>
      </c>
      <c r="T71" s="165">
        <f>SUM(O71:R71)</f>
        <v>1202.9453708211806</v>
      </c>
      <c r="U71" s="129">
        <f>S71/T71</f>
        <v>0.9252153020956746</v>
      </c>
    </row>
    <row r="72" spans="3:21" x14ac:dyDescent="0.3">
      <c r="C72" s="128"/>
      <c r="D72" s="4" t="s">
        <v>14</v>
      </c>
      <c r="E72" s="139">
        <f t="shared" ref="E72:H72" si="113">E61*E$64</f>
        <v>368.06099702922893</v>
      </c>
      <c r="F72" s="139">
        <f t="shared" si="113"/>
        <v>920.76158893038223</v>
      </c>
      <c r="G72" s="139">
        <f t="shared" si="113"/>
        <v>0</v>
      </c>
      <c r="H72" s="139">
        <f t="shared" si="113"/>
        <v>2.6804066118090781</v>
      </c>
      <c r="I72" s="120">
        <f>I61</f>
        <v>1108</v>
      </c>
      <c r="J72" s="165">
        <f>SUM(E72:H72)</f>
        <v>1291.5029925714202</v>
      </c>
      <c r="K72" s="129">
        <f>I72/J72</f>
        <v>0.85791516270042822</v>
      </c>
      <c r="M72" s="128"/>
      <c r="N72" s="4" t="s">
        <v>14</v>
      </c>
      <c r="O72" s="139">
        <f t="shared" ref="O72:R72" si="114">O61*O$64</f>
        <v>417.94536233734618</v>
      </c>
      <c r="P72" s="139">
        <f t="shared" si="114"/>
        <v>832.62984509591138</v>
      </c>
      <c r="Q72" s="139">
        <f t="shared" si="114"/>
        <v>0</v>
      </c>
      <c r="R72" s="139">
        <f t="shared" si="114"/>
        <v>18.530394077569735</v>
      </c>
      <c r="S72" s="120">
        <f>S61</f>
        <v>1172.7332381057306</v>
      </c>
      <c r="T72" s="165">
        <f>SUM(O72:R72)</f>
        <v>1269.1056015108275</v>
      </c>
      <c r="U72" s="129">
        <f>S72/T72</f>
        <v>0.924062770434258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0.99999999999999989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1375.8545807805494</v>
      </c>
      <c r="F80" s="139">
        <f t="shared" ref="F80:H80" si="115">F69*$K69</f>
        <v>0</v>
      </c>
      <c r="G80" s="139">
        <f t="shared" si="115"/>
        <v>395.39490674598107</v>
      </c>
      <c r="H80" s="139">
        <f t="shared" si="115"/>
        <v>278.75051247346931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534.98571344695904</v>
      </c>
      <c r="P80" s="139">
        <f t="shared" ref="P80:R80" si="116">P69*$U69</f>
        <v>0</v>
      </c>
      <c r="Q80" s="139">
        <f t="shared" si="116"/>
        <v>991.87381529197546</v>
      </c>
      <c r="R80" s="139">
        <f t="shared" si="116"/>
        <v>659.88702241234546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296.80946986779429</v>
      </c>
      <c r="G81" s="139">
        <f t="shared" si="117"/>
        <v>778.41112361727335</v>
      </c>
      <c r="H81" s="139">
        <f t="shared" si="117"/>
        <v>974.77940651493191</v>
      </c>
      <c r="I81" s="120">
        <f>I70</f>
        <v>2050</v>
      </c>
      <c r="J81" s="165">
        <f>SUM(E81:H81)</f>
        <v>2049.9999999999995</v>
      </c>
      <c r="K81" s="129">
        <f>I81/J81</f>
        <v>1.0000000000000002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46.178726443559952</v>
      </c>
      <c r="Q81" s="139">
        <f t="shared" si="118"/>
        <v>981.12392902022293</v>
      </c>
      <c r="R81" s="139">
        <f t="shared" si="118"/>
        <v>1159.4438956874974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299.74530301049731</v>
      </c>
      <c r="F82" s="139">
        <f t="shared" si="119"/>
        <v>750.84690224535984</v>
      </c>
      <c r="G82" s="139">
        <f t="shared" si="119"/>
        <v>3.4077947441429903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362.75183418765852</v>
      </c>
      <c r="P82" s="139">
        <f t="shared" si="120"/>
        <v>723.62521530870526</v>
      </c>
      <c r="Q82" s="139">
        <f t="shared" si="120"/>
        <v>26.606415172548221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315.76511015001279</v>
      </c>
      <c r="F83" s="139">
        <f t="shared" si="121"/>
        <v>789.93532837551368</v>
      </c>
      <c r="G83" s="139">
        <f t="shared" si="121"/>
        <v>0</v>
      </c>
      <c r="H83" s="139">
        <f t="shared" si="121"/>
        <v>2.2995614744734887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386.20774941159789</v>
      </c>
      <c r="P83" s="139">
        <f t="shared" si="122"/>
        <v>769.40224140557496</v>
      </c>
      <c r="Q83" s="139">
        <f t="shared" si="122"/>
        <v>0</v>
      </c>
      <c r="R83" s="139">
        <f t="shared" si="122"/>
        <v>17.123247288557657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1991.3649939410595</v>
      </c>
      <c r="F85" s="165">
        <f>SUM(F80:F83)</f>
        <v>1837.5917004886678</v>
      </c>
      <c r="G85" s="165">
        <f>SUM(G80:G83)</f>
        <v>1177.2138251073975</v>
      </c>
      <c r="H85" s="165">
        <f>SUM(H80:H83)</f>
        <v>1255.8294804628747</v>
      </c>
      <c r="K85" s="129"/>
      <c r="M85" s="128"/>
      <c r="N85" s="120" t="s">
        <v>195</v>
      </c>
      <c r="O85" s="165">
        <f>SUM(O80:O83)</f>
        <v>1283.9452970462155</v>
      </c>
      <c r="P85" s="165">
        <f>SUM(P80:P83)</f>
        <v>1539.2061831578403</v>
      </c>
      <c r="Q85" s="165">
        <f>SUM(Q80:Q83)</f>
        <v>1999.6041594847466</v>
      </c>
      <c r="R85" s="165">
        <f>SUM(R80:R83)</f>
        <v>1836.4541653884005</v>
      </c>
      <c r="U85" s="129"/>
    </row>
    <row r="86" spans="3:21" x14ac:dyDescent="0.3">
      <c r="C86" s="128"/>
      <c r="D86" s="120" t="s">
        <v>194</v>
      </c>
      <c r="E86" s="120">
        <f>E84/E85</f>
        <v>1.0294446303100355</v>
      </c>
      <c r="F86" s="120">
        <f>F84/F85</f>
        <v>1.1155905849241956</v>
      </c>
      <c r="G86" s="120">
        <f>G84/G85</f>
        <v>0.8953343713100238</v>
      </c>
      <c r="H86" s="120">
        <f>H84/H85</f>
        <v>0.88228538765598374</v>
      </c>
      <c r="K86" s="129"/>
      <c r="M86" s="128"/>
      <c r="N86" s="120" t="s">
        <v>194</v>
      </c>
      <c r="O86" s="120">
        <f>O84/O85</f>
        <v>1.034321639728047</v>
      </c>
      <c r="P86" s="120">
        <f>P84/P85</f>
        <v>1.0774747556053532</v>
      </c>
      <c r="Q86" s="120">
        <f>Q84/Q85</f>
        <v>0.95909534052381307</v>
      </c>
      <c r="R86" s="120">
        <f>R84/R85</f>
        <v>0.95560814689104423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1416.3661102720016</v>
      </c>
      <c r="F91" s="139">
        <f t="shared" ref="F91:H91" si="123">F80*F$86</f>
        <v>0</v>
      </c>
      <c r="G91" s="139">
        <f t="shared" si="123"/>
        <v>354.01065025059847</v>
      </c>
      <c r="H91" s="139">
        <f t="shared" si="123"/>
        <v>245.93750395695901</v>
      </c>
      <c r="I91" s="120">
        <f>I80</f>
        <v>2050</v>
      </c>
      <c r="J91" s="165">
        <f>SUM(E91:H91)</f>
        <v>2016.3142644795591</v>
      </c>
      <c r="K91" s="129">
        <f>I91/J91</f>
        <v>1.0167065898971537</v>
      </c>
      <c r="M91" s="128"/>
      <c r="N91" s="4" t="s">
        <v>11</v>
      </c>
      <c r="O91" s="139">
        <f>O80*O$86</f>
        <v>553.34730036353778</v>
      </c>
      <c r="P91" s="139">
        <f t="shared" ref="P91:R91" si="124">P80*P$86</f>
        <v>0</v>
      </c>
      <c r="Q91" s="139">
        <f t="shared" si="124"/>
        <v>951.30155463411086</v>
      </c>
      <c r="R91" s="139">
        <f t="shared" si="124"/>
        <v>630.59341464491047</v>
      </c>
      <c r="S91" s="120">
        <f>S80</f>
        <v>2186.7465511512801</v>
      </c>
      <c r="T91" s="165">
        <f>SUM(O91:R91)</f>
        <v>2135.2422696425592</v>
      </c>
      <c r="U91" s="129">
        <f>S91/T91</f>
        <v>1.024121048108205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331.11785010085305</v>
      </c>
      <c r="G92" s="139">
        <f t="shared" si="125"/>
        <v>696.93823398460063</v>
      </c>
      <c r="H92" s="139">
        <f t="shared" si="125"/>
        <v>860.03362655609646</v>
      </c>
      <c r="I92" s="120">
        <f>I81</f>
        <v>2050</v>
      </c>
      <c r="J92" s="165">
        <f>SUM(E92:H92)</f>
        <v>1888.08971064155</v>
      </c>
      <c r="K92" s="129">
        <f>I92/J92</f>
        <v>1.0857534938334232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49.756411988941224</v>
      </c>
      <c r="Q92" s="139">
        <f t="shared" si="126"/>
        <v>940.99138879971213</v>
      </c>
      <c r="R92" s="139">
        <f t="shared" si="126"/>
        <v>1107.9740325820626</v>
      </c>
      <c r="S92" s="120">
        <f>S81</f>
        <v>2186.7465511512801</v>
      </c>
      <c r="T92" s="165">
        <f>SUM(O92:R92)</f>
        <v>2098.721833370716</v>
      </c>
      <c r="U92" s="129">
        <f>S92/T92</f>
        <v>1.0419420603440281</v>
      </c>
    </row>
    <row r="93" spans="3:21" x14ac:dyDescent="0.3">
      <c r="C93" s="128"/>
      <c r="D93" s="4" t="s">
        <v>13</v>
      </c>
      <c r="E93" s="139">
        <f t="shared" ref="E93:H93" si="127">E82*E$86</f>
        <v>308.57119264481099</v>
      </c>
      <c r="F93" s="139">
        <f t="shared" si="127"/>
        <v>837.6377348644213</v>
      </c>
      <c r="G93" s="139">
        <f t="shared" si="127"/>
        <v>3.0511157648008678</v>
      </c>
      <c r="H93" s="139">
        <f t="shared" si="127"/>
        <v>0</v>
      </c>
      <c r="I93" s="120">
        <f>I82</f>
        <v>1054</v>
      </c>
      <c r="J93" s="165">
        <f>SUM(E93:H93)</f>
        <v>1149.2600432740333</v>
      </c>
      <c r="K93" s="129">
        <f>I93/J93</f>
        <v>0.91711184615567531</v>
      </c>
      <c r="M93" s="128"/>
      <c r="N93" s="4" t="s">
        <v>13</v>
      </c>
      <c r="O93" s="139">
        <f t="shared" ref="O93:R93" si="128">O82*O$86</f>
        <v>375.2020719513356</v>
      </c>
      <c r="P93" s="139">
        <f t="shared" si="128"/>
        <v>779.68790201461832</v>
      </c>
      <c r="Q93" s="139">
        <f t="shared" si="128"/>
        <v>25.518088820033082</v>
      </c>
      <c r="R93" s="139">
        <f t="shared" si="128"/>
        <v>0</v>
      </c>
      <c r="S93" s="120">
        <f>S82</f>
        <v>1112.9834646689119</v>
      </c>
      <c r="T93" s="165">
        <f>SUM(O93:R93)</f>
        <v>1180.4080627859869</v>
      </c>
      <c r="U93" s="129">
        <f>S93/T93</f>
        <v>0.94288026298470029</v>
      </c>
    </row>
    <row r="94" spans="3:21" x14ac:dyDescent="0.3">
      <c r="C94" s="128"/>
      <c r="D94" s="4" t="s">
        <v>14</v>
      </c>
      <c r="E94" s="139">
        <f t="shared" ref="E94:H94" si="129">E83*E$86</f>
        <v>325.06269708318757</v>
      </c>
      <c r="F94" s="139">
        <f t="shared" si="129"/>
        <v>881.24441503472588</v>
      </c>
      <c r="G94" s="139">
        <f t="shared" si="129"/>
        <v>0</v>
      </c>
      <c r="H94" s="139">
        <f t="shared" si="129"/>
        <v>2.0288694869446076</v>
      </c>
      <c r="I94" s="120">
        <f>I83</f>
        <v>1108</v>
      </c>
      <c r="J94" s="165">
        <f>SUM(E94:H94)</f>
        <v>1208.335981604858</v>
      </c>
      <c r="K94" s="129">
        <f>I94/J94</f>
        <v>0.91696350755723066</v>
      </c>
      <c r="M94" s="128"/>
      <c r="N94" s="4" t="s">
        <v>14</v>
      </c>
      <c r="O94" s="139">
        <f t="shared" ref="O94:R94" si="130">O83*O$86</f>
        <v>399.46303264708263</v>
      </c>
      <c r="P94" s="139">
        <f t="shared" si="130"/>
        <v>829.01149202068291</v>
      </c>
      <c r="Q94" s="139">
        <f t="shared" si="130"/>
        <v>0</v>
      </c>
      <c r="R94" s="139">
        <f t="shared" si="130"/>
        <v>16.363114610175682</v>
      </c>
      <c r="S94" s="120">
        <f>S83</f>
        <v>1172.7332381057306</v>
      </c>
      <c r="T94" s="165">
        <f>SUM(O94:R94)</f>
        <v>1244.8376392779412</v>
      </c>
      <c r="U94" s="129">
        <f>S94/T94</f>
        <v>0.94207726461899544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2050.0000000000005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0.99999999999999978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1440.0287580205427</v>
      </c>
      <c r="F102" s="139">
        <f t="shared" ref="F102:H102" si="131">F91*$K91</f>
        <v>0</v>
      </c>
      <c r="G102" s="139">
        <f t="shared" si="131"/>
        <v>359.92496100355993</v>
      </c>
      <c r="H102" s="139">
        <f t="shared" si="131"/>
        <v>250.04628097589753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566.6946172161521</v>
      </c>
      <c r="P102" s="139">
        <f t="shared" ref="P102:R102" si="132">P91*$U91</f>
        <v>0</v>
      </c>
      <c r="Q102" s="139">
        <f t="shared" si="132"/>
        <v>974.24794519885052</v>
      </c>
      <c r="R102" s="139">
        <f t="shared" si="132"/>
        <v>645.80398873627769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359.51236261761289</v>
      </c>
      <c r="G103" s="139">
        <f t="shared" si="133"/>
        <v>756.703122534876</v>
      </c>
      <c r="H103" s="139">
        <f t="shared" si="133"/>
        <v>933.78451484751133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51.843298423083723</v>
      </c>
      <c r="Q103" s="139">
        <f t="shared" si="134"/>
        <v>980.45850641196046</v>
      </c>
      <c r="R103" s="139">
        <f t="shared" si="134"/>
        <v>1154.4447463162358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282.99429615694118</v>
      </c>
      <c r="F104" s="139">
        <f t="shared" si="135"/>
        <v>768.20748943116746</v>
      </c>
      <c r="G104" s="139">
        <f t="shared" si="135"/>
        <v>2.7982144118912089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353.77062827387977</v>
      </c>
      <c r="P104" s="139">
        <f t="shared" si="136"/>
        <v>735.1523340975325</v>
      </c>
      <c r="Q104" s="139">
        <f t="shared" si="136"/>
        <v>24.060502297499731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298.07063089341324</v>
      </c>
      <c r="F105" s="139">
        <f t="shared" si="137"/>
        <v>808.0689698254622</v>
      </c>
      <c r="G105" s="139">
        <f t="shared" si="137"/>
        <v>0</v>
      </c>
      <c r="H105" s="139">
        <f t="shared" si="137"/>
        <v>1.8603992811245664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376.32504111257208</v>
      </c>
      <c r="P105" s="139">
        <f t="shared" si="138"/>
        <v>780.9928787405571</v>
      </c>
      <c r="Q105" s="139">
        <f t="shared" si="138"/>
        <v>0</v>
      </c>
      <c r="R105" s="139">
        <f t="shared" si="138"/>
        <v>15.415318252601427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2021.093685070897</v>
      </c>
      <c r="F107" s="165">
        <f>SUM(F102:F105)</f>
        <v>1935.7888218742428</v>
      </c>
      <c r="G107" s="165">
        <f>SUM(G102:G105)</f>
        <v>1119.4262979503271</v>
      </c>
      <c r="H107" s="165">
        <f>SUM(H102:H105)</f>
        <v>1185.6911951045333</v>
      </c>
      <c r="K107" s="129"/>
      <c r="M107" s="128"/>
      <c r="N107" s="120" t="s">
        <v>195</v>
      </c>
      <c r="O107" s="165">
        <f>SUM(O102:O105)</f>
        <v>1296.7902866026038</v>
      </c>
      <c r="P107" s="165">
        <f>SUM(P102:P105)</f>
        <v>1567.9885112611732</v>
      </c>
      <c r="Q107" s="165">
        <f>SUM(Q102:Q105)</f>
        <v>1978.7669539083106</v>
      </c>
      <c r="R107" s="165">
        <f>SUM(R102:R105)</f>
        <v>1815.664053305115</v>
      </c>
      <c r="U107" s="129"/>
    </row>
    <row r="108" spans="3:21" x14ac:dyDescent="0.3">
      <c r="C108" s="128"/>
      <c r="D108" s="120" t="s">
        <v>194</v>
      </c>
      <c r="E108" s="120">
        <f>E106/E107</f>
        <v>1.0143023132191367</v>
      </c>
      <c r="F108" s="120">
        <f>F106/F107</f>
        <v>1.0589998128076683</v>
      </c>
      <c r="G108" s="120">
        <f>G106/G107</f>
        <v>0.94155372437638563</v>
      </c>
      <c r="H108" s="120">
        <f>H106/H107</f>
        <v>0.93447602931918217</v>
      </c>
      <c r="K108" s="129"/>
      <c r="M108" s="128"/>
      <c r="N108" s="120" t="s">
        <v>194</v>
      </c>
      <c r="O108" s="120">
        <f>O106/O107</f>
        <v>1.0240764591483404</v>
      </c>
      <c r="P108" s="120">
        <f>P106/P107</f>
        <v>1.057696401544616</v>
      </c>
      <c r="Q108" s="120">
        <f>Q106/Q107</f>
        <v>0.96919499715008928</v>
      </c>
      <c r="R108" s="120">
        <f>R106/R107</f>
        <v>0.96655025947260942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1460.6245003623169</v>
      </c>
      <c r="F113" s="139">
        <f t="shared" ref="F113:H113" si="139">F102*F$108</f>
        <v>0</v>
      </c>
      <c r="G113" s="139">
        <f t="shared" si="139"/>
        <v>338.88868752892722</v>
      </c>
      <c r="H113" s="139">
        <f t="shared" si="139"/>
        <v>233.66225579238528</v>
      </c>
      <c r="I113" s="120">
        <f>I102</f>
        <v>2050</v>
      </c>
      <c r="J113" s="165">
        <f>SUM(E113:H113)</f>
        <v>2033.1754436836295</v>
      </c>
      <c r="K113" s="129">
        <f>I113/J113</f>
        <v>1.0082750145191053</v>
      </c>
      <c r="M113" s="128"/>
      <c r="N113" s="4" t="s">
        <v>11</v>
      </c>
      <c r="O113" s="139">
        <f>O102*O$108</f>
        <v>580.33861701714125</v>
      </c>
      <c r="P113" s="139">
        <f t="shared" ref="P113:R113" si="140">P102*P$108</f>
        <v>0</v>
      </c>
      <c r="Q113" s="139">
        <f t="shared" si="140"/>
        <v>944.23623447048021</v>
      </c>
      <c r="R113" s="139">
        <f t="shared" si="140"/>
        <v>624.20201288149531</v>
      </c>
      <c r="S113" s="120">
        <f>S102</f>
        <v>2186.7465511512801</v>
      </c>
      <c r="T113" s="165">
        <f>SUM(O113:R113)</f>
        <v>2148.7768643691165</v>
      </c>
      <c r="U113" s="129">
        <f>S113/T113</f>
        <v>1.0176703721134448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380.72352471409465</v>
      </c>
      <c r="G114" s="139">
        <f t="shared" si="141"/>
        <v>712.476643269953</v>
      </c>
      <c r="H114" s="139">
        <f t="shared" si="141"/>
        <v>872.59924567444125</v>
      </c>
      <c r="I114" s="120">
        <f>I103</f>
        <v>2050</v>
      </c>
      <c r="J114" s="165">
        <f>SUM(E114:H114)</f>
        <v>1965.7994136584889</v>
      </c>
      <c r="K114" s="129">
        <f>I114/J114</f>
        <v>1.0428327456791779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54.83447018629932</v>
      </c>
      <c r="Q114" s="139">
        <f t="shared" si="142"/>
        <v>950.25547932772076</v>
      </c>
      <c r="R114" s="139">
        <f t="shared" si="142"/>
        <v>1115.8288690987483</v>
      </c>
      <c r="S114" s="120">
        <f>S103</f>
        <v>2186.7465511512801</v>
      </c>
      <c r="T114" s="165">
        <f>SUM(O114:R114)</f>
        <v>2120.9188186127685</v>
      </c>
      <c r="U114" s="129">
        <f>S114/T114</f>
        <v>1.0310373654855718</v>
      </c>
    </row>
    <row r="115" spans="3:71" x14ac:dyDescent="0.3">
      <c r="C115" s="128"/>
      <c r="D115" s="4" t="s">
        <v>13</v>
      </c>
      <c r="E115" s="139">
        <f t="shared" ref="E115:H115" si="143">E104*E$108</f>
        <v>287.04176921980689</v>
      </c>
      <c r="F115" s="139">
        <f t="shared" si="143"/>
        <v>813.5315875050552</v>
      </c>
      <c r="G115" s="139">
        <f t="shared" si="143"/>
        <v>2.6346692011198454</v>
      </c>
      <c r="H115" s="139">
        <f t="shared" si="143"/>
        <v>0</v>
      </c>
      <c r="I115" s="120">
        <f>I104</f>
        <v>1054</v>
      </c>
      <c r="J115" s="165">
        <f>SUM(E115:H115)</f>
        <v>1103.2080259259819</v>
      </c>
      <c r="K115" s="129">
        <f>I115/J115</f>
        <v>0.9553955149259552</v>
      </c>
      <c r="M115" s="128"/>
      <c r="N115" s="4" t="s">
        <v>13</v>
      </c>
      <c r="O115" s="139">
        <f t="shared" ref="O115:R115" si="144">O104*O$108</f>
        <v>362.28817235339858</v>
      </c>
      <c r="P115" s="139">
        <f t="shared" si="144"/>
        <v>777.56797836208546</v>
      </c>
      <c r="Q115" s="139">
        <f t="shared" si="144"/>
        <v>23.319318455654969</v>
      </c>
      <c r="R115" s="139">
        <f t="shared" si="144"/>
        <v>0</v>
      </c>
      <c r="S115" s="120">
        <f>S104</f>
        <v>1112.9834646689119</v>
      </c>
      <c r="T115" s="165">
        <f>SUM(O115:R115)</f>
        <v>1163.175469171139</v>
      </c>
      <c r="U115" s="129">
        <f>S115/T115</f>
        <v>0.95684915489320532</v>
      </c>
    </row>
    <row r="116" spans="3:71" x14ac:dyDescent="0.3">
      <c r="C116" s="128"/>
      <c r="D116" s="4" t="s">
        <v>14</v>
      </c>
      <c r="E116" s="139">
        <f t="shared" ref="E116:H116" si="145">E105*E$108</f>
        <v>302.3337304178765</v>
      </c>
      <c r="F116" s="139">
        <f t="shared" si="145"/>
        <v>855.74488778084981</v>
      </c>
      <c r="G116" s="139">
        <f t="shared" si="145"/>
        <v>0</v>
      </c>
      <c r="H116" s="139">
        <f t="shared" si="145"/>
        <v>1.7384985331735459</v>
      </c>
      <c r="I116" s="120">
        <f>I105</f>
        <v>1108</v>
      </c>
      <c r="J116" s="165">
        <f>SUM(E116:H116)</f>
        <v>1159.8171167318999</v>
      </c>
      <c r="K116" s="129">
        <f>I116/J116</f>
        <v>0.95532302810126768</v>
      </c>
      <c r="M116" s="128"/>
      <c r="N116" s="4" t="s">
        <v>14</v>
      </c>
      <c r="O116" s="139">
        <f t="shared" ref="O116:R116" si="146">O105*O$108</f>
        <v>385.38561559141647</v>
      </c>
      <c r="P116" s="139">
        <f t="shared" si="146"/>
        <v>826.05335747585787</v>
      </c>
      <c r="Q116" s="139">
        <f t="shared" si="146"/>
        <v>0</v>
      </c>
      <c r="R116" s="139">
        <f t="shared" si="146"/>
        <v>14.899679856904761</v>
      </c>
      <c r="S116" s="120">
        <f>S105</f>
        <v>1172.7332381057306</v>
      </c>
      <c r="T116" s="165">
        <f>SUM(O116:R116)</f>
        <v>1226.3386529241791</v>
      </c>
      <c r="U116" s="129">
        <f>S116/T116</f>
        <v>0.9562882449390081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2049.9999999999995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1.0000000000000002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1460.6245003623169</v>
      </c>
      <c r="F122" s="159">
        <f t="shared" si="148"/>
        <v>0</v>
      </c>
      <c r="G122" s="159">
        <f t="shared" si="148"/>
        <v>338.88868752892722</v>
      </c>
      <c r="H122" s="158">
        <f t="shared" si="148"/>
        <v>233.66225579238528</v>
      </c>
      <c r="N122" s="150"/>
      <c r="O122" s="160" t="str">
        <f>N36</f>
        <v>A</v>
      </c>
      <c r="P122" s="159">
        <f>O113</f>
        <v>580.33861701714125</v>
      </c>
      <c r="Q122" s="159">
        <f t="shared" ref="Q122:S122" si="149">P113</f>
        <v>0</v>
      </c>
      <c r="R122" s="159">
        <f t="shared" si="149"/>
        <v>944.23623447048021</v>
      </c>
      <c r="S122" s="159">
        <f t="shared" si="149"/>
        <v>624.20201288149531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478.08274110918899</v>
      </c>
      <c r="AA122" s="159">
        <f t="shared" ref="AA122:AC122" si="150">Z47</f>
        <v>0</v>
      </c>
      <c r="AB122" s="159">
        <f t="shared" si="150"/>
        <v>973.9829433828213</v>
      </c>
      <c r="AC122" s="159">
        <f t="shared" si="150"/>
        <v>651.43008764060698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570.42769036119046</v>
      </c>
      <c r="AK122" s="159">
        <f t="shared" ref="AK122:AM122" si="151">AJ58</f>
        <v>0</v>
      </c>
      <c r="AL122" s="159">
        <f t="shared" si="151"/>
        <v>1151.3141574266019</v>
      </c>
      <c r="AM122" s="159">
        <f t="shared" si="151"/>
        <v>770.64219217447464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535.93746801262614</v>
      </c>
      <c r="AU122" s="159">
        <f t="shared" si="147"/>
        <v>0</v>
      </c>
      <c r="AV122" s="159">
        <f t="shared" si="147"/>
        <v>1260.2828288332851</v>
      </c>
      <c r="AW122" s="158">
        <f t="shared" si="147"/>
        <v>866.71886794999511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660.46136386627563</v>
      </c>
      <c r="BE122" s="159">
        <f t="shared" ref="BE122:BG122" si="152">BD58</f>
        <v>0</v>
      </c>
      <c r="BF122" s="159">
        <f t="shared" si="152"/>
        <v>1309.1884053065874</v>
      </c>
      <c r="BG122" s="159">
        <f t="shared" si="152"/>
        <v>876.88566590329231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710.97835384588416</v>
      </c>
      <c r="BO122" s="159">
        <f t="shared" ref="BO122:BQ122" si="153">BN58</f>
        <v>0</v>
      </c>
      <c r="BP122" s="159">
        <f t="shared" si="153"/>
        <v>1397.0940757980795</v>
      </c>
      <c r="BQ122" s="159">
        <f t="shared" si="153"/>
        <v>936.10114977535011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380.72352471409465</v>
      </c>
      <c r="G123" s="159">
        <f t="shared" si="148"/>
        <v>712.476643269953</v>
      </c>
      <c r="H123" s="158">
        <f t="shared" si="148"/>
        <v>872.59924567444125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54.83447018629932</v>
      </c>
      <c r="R123" s="159">
        <f t="shared" si="154"/>
        <v>950.25547932772076</v>
      </c>
      <c r="S123" s="159">
        <f t="shared" si="154"/>
        <v>1115.8288690987483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37.325182628659093</v>
      </c>
      <c r="AB123" s="159">
        <f t="shared" si="155"/>
        <v>910.73409295735246</v>
      </c>
      <c r="AC123" s="159">
        <f t="shared" si="155"/>
        <v>1081.9838161564755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46.575752353417663</v>
      </c>
      <c r="AL123" s="159">
        <f t="shared" si="156"/>
        <v>1117.3318939119129</v>
      </c>
      <c r="AM123" s="159">
        <f t="shared" si="156"/>
        <v>1328.4763936969364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40.894154214640537</v>
      </c>
      <c r="AV123" s="159">
        <f t="shared" si="147"/>
        <v>1180.2598163662472</v>
      </c>
      <c r="AW123" s="158">
        <f t="shared" si="147"/>
        <v>1441.785194215018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54.746373994874361</v>
      </c>
      <c r="BF123" s="159">
        <f t="shared" si="157"/>
        <v>1274.9385506516196</v>
      </c>
      <c r="BG123" s="159">
        <f t="shared" si="157"/>
        <v>1516.850510429661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59.357539464496419</v>
      </c>
      <c r="BP123" s="159">
        <f t="shared" si="158"/>
        <v>1362.822481557178</v>
      </c>
      <c r="BQ123" s="159">
        <f t="shared" si="158"/>
        <v>1621.9935583976392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287.04176921980689</v>
      </c>
      <c r="F124" s="159">
        <f t="shared" si="148"/>
        <v>813.5315875050552</v>
      </c>
      <c r="G124" s="159">
        <f t="shared" si="148"/>
        <v>2.6346692011198454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362.28817235339858</v>
      </c>
      <c r="Q124" s="159">
        <f t="shared" si="159"/>
        <v>777.56797836208546</v>
      </c>
      <c r="R124" s="159">
        <f t="shared" si="159"/>
        <v>23.319318455654969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410.6184105507437</v>
      </c>
      <c r="AA124" s="159">
        <f t="shared" si="160"/>
        <v>783.73420357522923</v>
      </c>
      <c r="AB124" s="159">
        <f t="shared" si="160"/>
        <v>33.093995913682065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414.39303917901663</v>
      </c>
      <c r="AK124" s="159">
        <f t="shared" si="161"/>
        <v>796.99414534948528</v>
      </c>
      <c r="AL124" s="159">
        <f t="shared" si="161"/>
        <v>33.087823707484965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445.82442027747481</v>
      </c>
      <c r="AU124" s="159">
        <f t="shared" si="147"/>
        <v>830.37279502364584</v>
      </c>
      <c r="AV124" s="159">
        <f t="shared" si="147"/>
        <v>41.47441397287119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461.72264714326695</v>
      </c>
      <c r="BE124" s="159">
        <f t="shared" si="162"/>
        <v>898.40832475478624</v>
      </c>
      <c r="BF124" s="159">
        <f t="shared" si="162"/>
        <v>36.20748971385656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488.06118007689309</v>
      </c>
      <c r="BO124" s="159">
        <f t="shared" si="163"/>
        <v>954.8867990218813</v>
      </c>
      <c r="BP124" s="159">
        <f t="shared" si="163"/>
        <v>37.940761556915277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302.3337304178765</v>
      </c>
      <c r="F125" s="154">
        <f t="shared" si="148"/>
        <v>855.74488778084981</v>
      </c>
      <c r="G125" s="154">
        <f t="shared" si="148"/>
        <v>0</v>
      </c>
      <c r="H125" s="153">
        <f t="shared" si="148"/>
        <v>1.7384985331735459</v>
      </c>
      <c r="N125" s="152"/>
      <c r="O125" s="155" t="str">
        <f>N39</f>
        <v>D</v>
      </c>
      <c r="P125" s="159">
        <f t="shared" ref="P125:S125" si="164">O116</f>
        <v>385.38561559141647</v>
      </c>
      <c r="Q125" s="159">
        <f t="shared" si="164"/>
        <v>826.05335747585787</v>
      </c>
      <c r="R125" s="159">
        <f t="shared" si="164"/>
        <v>0</v>
      </c>
      <c r="S125" s="159">
        <f t="shared" si="164"/>
        <v>14.899679856904761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439.31125330202343</v>
      </c>
      <c r="AA125" s="159">
        <f t="shared" si="165"/>
        <v>837.39641982035437</v>
      </c>
      <c r="AB125" s="159">
        <f t="shared" si="165"/>
        <v>0</v>
      </c>
      <c r="AC125" s="159">
        <f t="shared" si="165"/>
        <v>21.516658040066048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443.65267514229106</v>
      </c>
      <c r="AK125" s="159">
        <f t="shared" si="166"/>
        <v>852.14631952682589</v>
      </c>
      <c r="AL125" s="159">
        <f t="shared" si="166"/>
        <v>0</v>
      </c>
      <c r="AM125" s="159">
        <f t="shared" si="166"/>
        <v>21.544331843267795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479.05710618730063</v>
      </c>
      <c r="AU125" s="154">
        <f t="shared" si="147"/>
        <v>891.09690247567789</v>
      </c>
      <c r="AV125" s="154">
        <f t="shared" si="147"/>
        <v>0</v>
      </c>
      <c r="AW125" s="153">
        <f t="shared" si="147"/>
        <v>27.847688960840866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496.43280181875019</v>
      </c>
      <c r="BE125" s="159">
        <f t="shared" si="167"/>
        <v>964.67594460770681</v>
      </c>
      <c r="BF125" s="159">
        <f t="shared" si="167"/>
        <v>0</v>
      </c>
      <c r="BG125" s="159">
        <f t="shared" si="167"/>
        <v>23.691565852725475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525.8517676140259</v>
      </c>
      <c r="BO125" s="159">
        <f t="shared" si="168"/>
        <v>1027.470473655339</v>
      </c>
      <c r="BP125" s="159">
        <f t="shared" si="168"/>
        <v>0</v>
      </c>
      <c r="BQ125" s="159">
        <f t="shared" si="168"/>
        <v>24.886709602307238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1.2615639718766689E-85</v>
      </c>
      <c r="F134" s="130" t="e">
        <f t="shared" si="169"/>
        <v>#DIV/0!</v>
      </c>
      <c r="G134" s="148">
        <f t="shared" si="169"/>
        <v>338.88868752892722</v>
      </c>
      <c r="H134" s="148">
        <f t="shared" si="169"/>
        <v>233.66225579238528</v>
      </c>
      <c r="N134" s="130" t="s">
        <v>11</v>
      </c>
      <c r="O134" s="130">
        <f t="shared" ref="O134:R137" si="170">O129*P122</f>
        <v>5.0124743939044387E-86</v>
      </c>
      <c r="P134" s="130" t="e">
        <f t="shared" si="170"/>
        <v>#DIV/0!</v>
      </c>
      <c r="Q134" s="148">
        <f t="shared" si="170"/>
        <v>944.23623447048021</v>
      </c>
      <c r="R134" s="148">
        <f t="shared" si="170"/>
        <v>624.20201288149531</v>
      </c>
      <c r="W134" s="130" t="s">
        <v>11</v>
      </c>
      <c r="X134" s="130">
        <f t="shared" ref="X134:AA137" si="171">X129*Z122</f>
        <v>4.1292745781669633E-86</v>
      </c>
      <c r="Y134" s="130" t="e">
        <f t="shared" si="171"/>
        <v>#DIV/0!</v>
      </c>
      <c r="Z134" s="148">
        <f t="shared" si="171"/>
        <v>973.9829433828213</v>
      </c>
      <c r="AA134" s="148">
        <f t="shared" si="171"/>
        <v>651.43008764060698</v>
      </c>
      <c r="AG134" s="130" t="s">
        <v>11</v>
      </c>
      <c r="AH134" s="130">
        <f t="shared" ref="AH134:AK137" si="172">AH129*AJ122</f>
        <v>4.9268721874923308E-86</v>
      </c>
      <c r="AI134" s="130" t="e">
        <f t="shared" si="172"/>
        <v>#DIV/0!</v>
      </c>
      <c r="AJ134" s="148">
        <f t="shared" si="172"/>
        <v>1151.3141574266019</v>
      </c>
      <c r="AK134" s="148">
        <f t="shared" si="172"/>
        <v>770.64219217447464</v>
      </c>
      <c r="AQ134" s="130" t="s">
        <v>11</v>
      </c>
      <c r="AR134" s="130">
        <f t="shared" ref="AR134:AU137" si="173">AR129*AT122</f>
        <v>4.6289748025986029E-86</v>
      </c>
      <c r="AS134" s="130" t="e">
        <f t="shared" si="173"/>
        <v>#DIV/0!</v>
      </c>
      <c r="AT134" s="148">
        <f t="shared" si="173"/>
        <v>1260.2828288332851</v>
      </c>
      <c r="AU134" s="148">
        <f t="shared" si="173"/>
        <v>866.71886794999511</v>
      </c>
      <c r="BA134" s="130" t="s">
        <v>11</v>
      </c>
      <c r="BB134" s="130">
        <f t="shared" ref="BB134:BE137" si="174">BB129*BD122</f>
        <v>5.7045069507155105E-86</v>
      </c>
      <c r="BC134" s="130" t="e">
        <f t="shared" si="174"/>
        <v>#DIV/0!</v>
      </c>
      <c r="BD134" s="148">
        <f t="shared" si="174"/>
        <v>1309.1884053065874</v>
      </c>
      <c r="BE134" s="148">
        <f t="shared" si="174"/>
        <v>876.88566590329231</v>
      </c>
      <c r="BK134" s="130" t="s">
        <v>11</v>
      </c>
      <c r="BL134" s="130">
        <f t="shared" ref="BL134:BO137" si="175">BL129*BN122</f>
        <v>6.1408300064366768E-86</v>
      </c>
      <c r="BM134" s="130" t="e">
        <f t="shared" si="175"/>
        <v>#DIV/0!</v>
      </c>
      <c r="BN134" s="148">
        <f t="shared" si="175"/>
        <v>1397.0940757980795</v>
      </c>
      <c r="BO134" s="148">
        <f t="shared" si="175"/>
        <v>936.10114977535011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3.2883679679894133E-86</v>
      </c>
      <c r="G135" s="148">
        <f t="shared" si="169"/>
        <v>712.476643269953</v>
      </c>
      <c r="H135" s="148">
        <f t="shared" si="169"/>
        <v>872.59924567444125</v>
      </c>
      <c r="N135" s="130" t="s">
        <v>12</v>
      </c>
      <c r="O135" s="130" t="e">
        <f t="shared" si="170"/>
        <v>#DIV/0!</v>
      </c>
      <c r="P135" s="130">
        <f t="shared" si="170"/>
        <v>4.7361380003430537E-87</v>
      </c>
      <c r="Q135" s="148">
        <f t="shared" si="170"/>
        <v>950.25547932772076</v>
      </c>
      <c r="R135" s="148">
        <f t="shared" si="170"/>
        <v>1115.8288690987483</v>
      </c>
      <c r="W135" s="130" t="s">
        <v>12</v>
      </c>
      <c r="X135" s="130" t="e">
        <f t="shared" si="171"/>
        <v>#DIV/0!</v>
      </c>
      <c r="Y135" s="130">
        <f t="shared" si="171"/>
        <v>3.2238337530523908E-87</v>
      </c>
      <c r="Z135" s="148">
        <f t="shared" si="171"/>
        <v>910.73409295735246</v>
      </c>
      <c r="AA135" s="148">
        <f t="shared" si="171"/>
        <v>1081.9838161564755</v>
      </c>
      <c r="AG135" s="130" t="s">
        <v>12</v>
      </c>
      <c r="AH135" s="130" t="e">
        <f t="shared" si="172"/>
        <v>#DIV/0!</v>
      </c>
      <c r="AI135" s="130">
        <f t="shared" si="172"/>
        <v>4.02281976767789E-87</v>
      </c>
      <c r="AJ135" s="148">
        <f t="shared" si="172"/>
        <v>1117.3318939119129</v>
      </c>
      <c r="AK135" s="148">
        <f t="shared" si="172"/>
        <v>1328.4763936969364</v>
      </c>
      <c r="AQ135" s="130" t="s">
        <v>12</v>
      </c>
      <c r="AR135" s="130" t="e">
        <f t="shared" si="173"/>
        <v>#DIV/0!</v>
      </c>
      <c r="AS135" s="130">
        <f t="shared" si="173"/>
        <v>3.5320913489238044E-87</v>
      </c>
      <c r="AT135" s="148">
        <f t="shared" si="173"/>
        <v>1180.2598163662472</v>
      </c>
      <c r="AU135" s="148">
        <f t="shared" si="173"/>
        <v>1441.785194215018</v>
      </c>
      <c r="BA135" s="130" t="s">
        <v>12</v>
      </c>
      <c r="BB135" s="130" t="e">
        <f t="shared" si="174"/>
        <v>#DIV/0!</v>
      </c>
      <c r="BC135" s="130">
        <f t="shared" si="174"/>
        <v>4.7285289960347114E-87</v>
      </c>
      <c r="BD135" s="148">
        <f t="shared" si="174"/>
        <v>1274.9385506516196</v>
      </c>
      <c r="BE135" s="148">
        <f t="shared" si="174"/>
        <v>1516.850510429661</v>
      </c>
      <c r="BK135" s="130" t="s">
        <v>12</v>
      </c>
      <c r="BL135" s="130" t="e">
        <f t="shared" si="175"/>
        <v>#DIV/0!</v>
      </c>
      <c r="BM135" s="130">
        <f t="shared" si="175"/>
        <v>5.126802489557101E-87</v>
      </c>
      <c r="BN135" s="148">
        <f t="shared" si="175"/>
        <v>1362.822481557178</v>
      </c>
      <c r="BO135" s="148">
        <f t="shared" si="175"/>
        <v>1621.9935583976392</v>
      </c>
    </row>
    <row r="136" spans="4:67" x14ac:dyDescent="0.3">
      <c r="D136" s="130" t="s">
        <v>13</v>
      </c>
      <c r="E136" s="148">
        <f t="shared" si="169"/>
        <v>287.04176921980689</v>
      </c>
      <c r="F136" s="148">
        <f t="shared" si="169"/>
        <v>813.5315875050552</v>
      </c>
      <c r="G136" s="130">
        <f t="shared" si="169"/>
        <v>2.2756045384158574E-88</v>
      </c>
      <c r="H136" s="130" t="e">
        <f t="shared" si="169"/>
        <v>#DIV/0!</v>
      </c>
      <c r="N136" s="130" t="s">
        <v>13</v>
      </c>
      <c r="O136" s="148">
        <f t="shared" si="170"/>
        <v>362.28817235339858</v>
      </c>
      <c r="P136" s="148">
        <f t="shared" si="170"/>
        <v>777.56797836208546</v>
      </c>
      <c r="Q136" s="130">
        <f t="shared" si="170"/>
        <v>2.0141256021020787E-87</v>
      </c>
      <c r="R136" s="130" t="e">
        <f t="shared" si="170"/>
        <v>#DIV/0!</v>
      </c>
      <c r="W136" s="130" t="s">
        <v>13</v>
      </c>
      <c r="X136" s="148">
        <f t="shared" si="171"/>
        <v>410.6184105507437</v>
      </c>
      <c r="Y136" s="148">
        <f t="shared" si="171"/>
        <v>783.73420357522923</v>
      </c>
      <c r="Z136" s="130">
        <f t="shared" si="171"/>
        <v>2.8583796122671233E-87</v>
      </c>
      <c r="AA136" s="130" t="e">
        <f t="shared" si="171"/>
        <v>#DIV/0!</v>
      </c>
      <c r="AG136" s="130" t="s">
        <v>13</v>
      </c>
      <c r="AH136" s="148">
        <f t="shared" si="172"/>
        <v>414.39303917901663</v>
      </c>
      <c r="AI136" s="148">
        <f t="shared" si="172"/>
        <v>796.99414534948528</v>
      </c>
      <c r="AJ136" s="130">
        <f t="shared" si="172"/>
        <v>2.8578465092715672E-87</v>
      </c>
      <c r="AK136" s="130" t="e">
        <f t="shared" si="172"/>
        <v>#DIV/0!</v>
      </c>
      <c r="AQ136" s="130" t="s">
        <v>13</v>
      </c>
      <c r="AR136" s="148">
        <f t="shared" si="173"/>
        <v>445.82442027747481</v>
      </c>
      <c r="AS136" s="148">
        <f t="shared" si="173"/>
        <v>830.37279502364584</v>
      </c>
      <c r="AT136" s="130">
        <f t="shared" si="173"/>
        <v>3.5822092817074921E-87</v>
      </c>
      <c r="AU136" s="130" t="e">
        <f t="shared" si="173"/>
        <v>#DIV/0!</v>
      </c>
      <c r="BA136" s="130" t="s">
        <v>13</v>
      </c>
      <c r="BB136" s="148">
        <f t="shared" si="174"/>
        <v>461.72264714326695</v>
      </c>
      <c r="BC136" s="148">
        <f t="shared" si="174"/>
        <v>898.40832475478624</v>
      </c>
      <c r="BD136" s="130">
        <f t="shared" si="174"/>
        <v>3.1272968873085308E-87</v>
      </c>
      <c r="BE136" s="130" t="e">
        <f t="shared" si="174"/>
        <v>#DIV/0!</v>
      </c>
      <c r="BK136" s="130" t="s">
        <v>13</v>
      </c>
      <c r="BL136" s="148">
        <f t="shared" si="175"/>
        <v>488.06118007689309</v>
      </c>
      <c r="BM136" s="148">
        <f t="shared" si="175"/>
        <v>954.8867990218813</v>
      </c>
      <c r="BN136" s="130">
        <f t="shared" si="175"/>
        <v>3.2770022571779768E-87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302.3337304178765</v>
      </c>
      <c r="F137" s="148">
        <f t="shared" si="169"/>
        <v>855.74488778084981</v>
      </c>
      <c r="G137" s="130" t="e">
        <f t="shared" si="169"/>
        <v>#DIV/0!</v>
      </c>
      <c r="H137" s="130">
        <f t="shared" si="169"/>
        <v>1.5015680717858271E-88</v>
      </c>
      <c r="N137" s="130" t="s">
        <v>14</v>
      </c>
      <c r="O137" s="148">
        <f t="shared" si="170"/>
        <v>385.38561559141647</v>
      </c>
      <c r="P137" s="148">
        <f t="shared" si="170"/>
        <v>826.05335747585787</v>
      </c>
      <c r="Q137" s="130" t="e">
        <f t="shared" si="170"/>
        <v>#DIV/0!</v>
      </c>
      <c r="R137" s="130">
        <f t="shared" si="170"/>
        <v>1.2869083939989289E-87</v>
      </c>
      <c r="W137" s="130" t="s">
        <v>14</v>
      </c>
      <c r="X137" s="148">
        <f t="shared" si="171"/>
        <v>439.31125330202343</v>
      </c>
      <c r="Y137" s="148">
        <f t="shared" si="171"/>
        <v>837.39641982035437</v>
      </c>
      <c r="Z137" s="130" t="e">
        <f t="shared" si="171"/>
        <v>#DIV/0!</v>
      </c>
      <c r="AA137" s="130">
        <f t="shared" si="171"/>
        <v>1.8584270339025802E-87</v>
      </c>
      <c r="AG137" s="130" t="s">
        <v>14</v>
      </c>
      <c r="AH137" s="148">
        <f t="shared" si="172"/>
        <v>443.65267514229106</v>
      </c>
      <c r="AI137" s="148">
        <f t="shared" si="172"/>
        <v>852.14631952682589</v>
      </c>
      <c r="AJ137" s="130" t="e">
        <f t="shared" si="172"/>
        <v>#DIV/0!</v>
      </c>
      <c r="AK137" s="130">
        <f t="shared" si="172"/>
        <v>1.8608172630871152E-87</v>
      </c>
      <c r="AQ137" s="130" t="s">
        <v>14</v>
      </c>
      <c r="AR137" s="148">
        <f t="shared" si="173"/>
        <v>479.05710618730063</v>
      </c>
      <c r="AS137" s="148">
        <f t="shared" si="173"/>
        <v>891.09690247567789</v>
      </c>
      <c r="AT137" s="130" t="e">
        <f t="shared" si="173"/>
        <v>#DIV/0!</v>
      </c>
      <c r="AU137" s="130">
        <f t="shared" si="173"/>
        <v>2.4052479664903505E-87</v>
      </c>
      <c r="BA137" s="130" t="s">
        <v>14</v>
      </c>
      <c r="BB137" s="148">
        <f t="shared" si="174"/>
        <v>496.43280181875019</v>
      </c>
      <c r="BC137" s="148">
        <f t="shared" si="174"/>
        <v>964.67594460770681</v>
      </c>
      <c r="BD137" s="130" t="e">
        <f t="shared" si="174"/>
        <v>#DIV/0!</v>
      </c>
      <c r="BE137" s="130">
        <f t="shared" si="174"/>
        <v>2.0462771855276976E-87</v>
      </c>
      <c r="BK137" s="130" t="s">
        <v>14</v>
      </c>
      <c r="BL137" s="148">
        <f t="shared" si="175"/>
        <v>525.8517676140259</v>
      </c>
      <c r="BM137" s="148">
        <f t="shared" si="175"/>
        <v>1027.470473655339</v>
      </c>
      <c r="BN137" s="130" t="e">
        <f t="shared" si="175"/>
        <v>#DIV/0!</v>
      </c>
      <c r="BO137" s="130">
        <f t="shared" si="175"/>
        <v>2.1495035996616476E-87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2.7217134904216623E-74</v>
      </c>
      <c r="H140" s="130">
        <f>'Mode Choice Q'!O38</f>
        <v>4.4845461826615808E-73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9.3551168871869703E-57</v>
      </c>
      <c r="H141" s="130">
        <f>'Mode Choice Q'!O39</f>
        <v>1.8634297923936481E-58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2.2938655941187838E-69</v>
      </c>
      <c r="F142" s="130">
        <f>'Mode Choice Q'!M40</f>
        <v>9.3551168871869703E-57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4.5691117913044075E-71</v>
      </c>
      <c r="F143" s="130">
        <f>'Mode Choice Q'!M41</f>
        <v>1.8634297923936481E-58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1.0069839410153277E-4</v>
      </c>
      <c r="F145" s="130" t="e">
        <f t="shared" si="176"/>
        <v>#DIV/0!</v>
      </c>
      <c r="G145" s="217">
        <f t="shared" si="176"/>
        <v>9.2235791259877258E-72</v>
      </c>
      <c r="H145" s="130">
        <f t="shared" si="176"/>
        <v>1.0478691772458352E-70</v>
      </c>
      <c r="N145" s="130" t="s">
        <v>11</v>
      </c>
      <c r="O145" s="130">
        <f t="shared" ref="O145:R148" si="177">O140*P122</f>
        <v>4.0009712800404478E-5</v>
      </c>
      <c r="P145" s="130" t="e">
        <f t="shared" si="177"/>
        <v>#DIV/0!</v>
      </c>
      <c r="Q145" s="149">
        <f t="shared" si="177"/>
        <v>2.9125360448175829E-84</v>
      </c>
      <c r="R145" s="130">
        <f t="shared" si="177"/>
        <v>1.9253771412241657E-84</v>
      </c>
      <c r="W145" s="130" t="s">
        <v>11</v>
      </c>
      <c r="X145" s="130">
        <f t="shared" ref="X145:AA148" si="178">X140*Z122</f>
        <v>3.2959986817564825E-5</v>
      </c>
      <c r="Y145" s="130" t="e">
        <f t="shared" si="178"/>
        <v>#DIV/0!</v>
      </c>
      <c r="Z145" s="149">
        <f t="shared" si="178"/>
        <v>3.0042910090511632E-84</v>
      </c>
      <c r="AA145" s="130">
        <f t="shared" si="178"/>
        <v>2.0093632733718828E-84</v>
      </c>
      <c r="AG145" s="130" t="s">
        <v>11</v>
      </c>
      <c r="AH145" s="130">
        <f t="shared" ref="AH145:AK148" si="179">AH140*AJ122</f>
        <v>3.9326433560555522E-5</v>
      </c>
      <c r="AI145" s="130" t="e">
        <f t="shared" si="179"/>
        <v>#DIV/0!</v>
      </c>
      <c r="AJ145" s="149">
        <f t="shared" si="179"/>
        <v>3.5512765344090338E-84</v>
      </c>
      <c r="AK145" s="130">
        <f t="shared" si="179"/>
        <v>2.3770779815753476E-84</v>
      </c>
      <c r="AQ145" s="130" t="s">
        <v>11</v>
      </c>
      <c r="AR145" s="130">
        <f t="shared" ref="AR145:AU148" si="180">AR140*AT122</f>
        <v>3.6948608183914444E-5</v>
      </c>
      <c r="AS145" s="130" t="e">
        <f t="shared" si="180"/>
        <v>#DIV/0!</v>
      </c>
      <c r="AT145" s="149">
        <f t="shared" si="180"/>
        <v>3.8873949459269194E-84</v>
      </c>
      <c r="AU145" s="130">
        <f t="shared" si="180"/>
        <v>2.6734304949052137E-84</v>
      </c>
      <c r="BA145" s="130" t="s">
        <v>11</v>
      </c>
      <c r="BB145" s="130">
        <f t="shared" ref="BB145:BE148" si="181">BB140*BD122</f>
        <v>4.5533536299674896E-5</v>
      </c>
      <c r="BC145" s="130" t="e">
        <f t="shared" si="181"/>
        <v>#DIV/0!</v>
      </c>
      <c r="BD145" s="149">
        <f t="shared" si="181"/>
        <v>4.0382462361773455E-84</v>
      </c>
      <c r="BE145" s="130">
        <f t="shared" si="181"/>
        <v>2.7047904072008499E-84</v>
      </c>
      <c r="BK145" s="130" t="s">
        <v>11</v>
      </c>
      <c r="BL145" s="130">
        <f t="shared" ref="BL145:BO148" si="182">BL140*BN122</f>
        <v>4.9016279307564978E-5</v>
      </c>
      <c r="BM145" s="130" t="e">
        <f t="shared" si="182"/>
        <v>#DIV/0!</v>
      </c>
      <c r="BN145" s="149">
        <f t="shared" si="182"/>
        <v>4.3093949429349364E-84</v>
      </c>
      <c r="BO145" s="130">
        <f t="shared" si="182"/>
        <v>2.8874430367998409E-84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2.6247846401230788E-5</v>
      </c>
      <c r="G146" s="130">
        <f t="shared" si="176"/>
        <v>6.6653022771810243E-54</v>
      </c>
      <c r="H146" s="130">
        <f t="shared" si="176"/>
        <v>1.6260274312099779E-55</v>
      </c>
      <c r="N146" s="130" t="s">
        <v>12</v>
      </c>
      <c r="O146" s="130" t="e">
        <f t="shared" si="177"/>
        <v>#DIV/0!</v>
      </c>
      <c r="P146" s="130">
        <f t="shared" si="177"/>
        <v>3.7803987868196211E-6</v>
      </c>
      <c r="Q146" s="130">
        <f t="shared" si="177"/>
        <v>7.9087028407680545E-85</v>
      </c>
      <c r="R146" s="130">
        <f t="shared" si="177"/>
        <v>9.2867225065574435E-85</v>
      </c>
      <c r="W146" s="130" t="s">
        <v>12</v>
      </c>
      <c r="X146" s="130" t="e">
        <f t="shared" si="178"/>
        <v>#DIV/0!</v>
      </c>
      <c r="Y146" s="130">
        <f t="shared" si="178"/>
        <v>2.5732732466969147E-6</v>
      </c>
      <c r="Z146" s="130">
        <f t="shared" si="178"/>
        <v>7.579777717516407E-85</v>
      </c>
      <c r="AA146" s="130">
        <f t="shared" si="178"/>
        <v>9.0050398725989764E-85</v>
      </c>
      <c r="AG146" s="130" t="s">
        <v>12</v>
      </c>
      <c r="AH146" s="130" t="e">
        <f t="shared" si="179"/>
        <v>#DIV/0!</v>
      </c>
      <c r="AI146" s="130">
        <f t="shared" si="179"/>
        <v>3.211026150045022E-6</v>
      </c>
      <c r="AJ146" s="130">
        <f t="shared" si="179"/>
        <v>9.2992317494591823E-85</v>
      </c>
      <c r="AK146" s="130">
        <f t="shared" si="179"/>
        <v>1.1056526647083724E-84</v>
      </c>
      <c r="AQ146" s="130" t="s">
        <v>12</v>
      </c>
      <c r="AR146" s="130" t="e">
        <f t="shared" si="180"/>
        <v>#DIV/0!</v>
      </c>
      <c r="AS146" s="130">
        <f t="shared" si="180"/>
        <v>2.8193253341520979E-6</v>
      </c>
      <c r="AT146" s="130">
        <f t="shared" si="180"/>
        <v>9.8229627353939536E-85</v>
      </c>
      <c r="AU146" s="130">
        <f t="shared" si="180"/>
        <v>1.1999563179927876E-84</v>
      </c>
      <c r="BA146" s="130" t="s">
        <v>12</v>
      </c>
      <c r="BB146" s="130" t="e">
        <f t="shared" si="181"/>
        <v>#DIV/0!</v>
      </c>
      <c r="BC146" s="130">
        <f t="shared" si="181"/>
        <v>3.774325257996331E-6</v>
      </c>
      <c r="BD146" s="130">
        <f t="shared" si="181"/>
        <v>1.0610946589307423E-84</v>
      </c>
      <c r="BE146" s="130">
        <f t="shared" si="181"/>
        <v>1.2624310200602679E-84</v>
      </c>
      <c r="BK146" s="130" t="s">
        <v>12</v>
      </c>
      <c r="BL146" s="130" t="e">
        <f t="shared" si="182"/>
        <v>#DIV/0!</v>
      </c>
      <c r="BM146" s="130">
        <f t="shared" si="182"/>
        <v>4.0922282903035388E-6</v>
      </c>
      <c r="BN146" s="130">
        <f t="shared" si="182"/>
        <v>1.1342379250450698E-84</v>
      </c>
      <c r="BO146" s="130">
        <f t="shared" si="182"/>
        <v>1.3499385525334987E-84</v>
      </c>
    </row>
    <row r="147" spans="4:67" x14ac:dyDescent="0.3">
      <c r="D147" s="130" t="s">
        <v>13</v>
      </c>
      <c r="E147" s="130">
        <f t="shared" si="176"/>
        <v>6.584352384882991E-67</v>
      </c>
      <c r="F147" s="130">
        <f t="shared" si="176"/>
        <v>7.6106830925285665E-54</v>
      </c>
      <c r="G147" s="130">
        <f t="shared" si="176"/>
        <v>1.8163939977436069E-7</v>
      </c>
      <c r="H147" s="130" t="e">
        <f t="shared" si="176"/>
        <v>#DIV/0!</v>
      </c>
      <c r="N147" s="130" t="s">
        <v>13</v>
      </c>
      <c r="O147" s="130">
        <f t="shared" si="177"/>
        <v>1.1174929769371674E-84</v>
      </c>
      <c r="P147" s="130">
        <f t="shared" si="177"/>
        <v>6.4714744751728613E-85</v>
      </c>
      <c r="Q147" s="130">
        <f t="shared" si="177"/>
        <v>1.6076807690437896E-6</v>
      </c>
      <c r="R147" s="130" t="e">
        <f t="shared" si="177"/>
        <v>#DIV/0!</v>
      </c>
      <c r="W147" s="130" t="s">
        <v>13</v>
      </c>
      <c r="X147" s="130">
        <f t="shared" si="178"/>
        <v>1.266569612280786E-84</v>
      </c>
      <c r="Y147" s="130">
        <f t="shared" si="178"/>
        <v>6.5227941927866002E-85</v>
      </c>
      <c r="Z147" s="130">
        <f t="shared" si="178"/>
        <v>2.2815667148427415E-6</v>
      </c>
      <c r="AA147" s="130" t="e">
        <f t="shared" si="178"/>
        <v>#DIV/0!</v>
      </c>
      <c r="AG147" s="130" t="s">
        <v>13</v>
      </c>
      <c r="AH147" s="130">
        <f t="shared" si="179"/>
        <v>1.2782126117064652E-84</v>
      </c>
      <c r="AI147" s="130">
        <f t="shared" si="179"/>
        <v>6.63315287154178E-85</v>
      </c>
      <c r="AJ147" s="130">
        <f t="shared" si="179"/>
        <v>2.2811411905194419E-6</v>
      </c>
      <c r="AK147" s="130" t="e">
        <f t="shared" si="179"/>
        <v>#DIV/0!</v>
      </c>
      <c r="AQ147" s="130" t="s">
        <v>13</v>
      </c>
      <c r="AR147" s="130">
        <f t="shared" si="180"/>
        <v>1.3751640175577723E-84</v>
      </c>
      <c r="AS147" s="130">
        <f t="shared" si="180"/>
        <v>6.9109537653454073E-85</v>
      </c>
      <c r="AT147" s="130">
        <f t="shared" si="180"/>
        <v>2.8593296102689757E-6</v>
      </c>
      <c r="AU147" s="130" t="e">
        <f t="shared" si="180"/>
        <v>#DIV/0!</v>
      </c>
      <c r="BA147" s="130" t="s">
        <v>13</v>
      </c>
      <c r="BB147" s="130">
        <f t="shared" si="181"/>
        <v>1.4242027613645843E-84</v>
      </c>
      <c r="BC147" s="130">
        <f t="shared" si="181"/>
        <v>7.477193896513607E-85</v>
      </c>
      <c r="BD147" s="130">
        <f t="shared" si="181"/>
        <v>2.4962172466151979E-6</v>
      </c>
      <c r="BE147" s="130" t="e">
        <f t="shared" si="181"/>
        <v>#DIV/0!</v>
      </c>
      <c r="BK147" s="130" t="s">
        <v>13</v>
      </c>
      <c r="BL147" s="130">
        <f t="shared" si="182"/>
        <v>1.5054450646530411E-84</v>
      </c>
      <c r="BM147" s="130">
        <f t="shared" si="182"/>
        <v>7.947247981541802E-85</v>
      </c>
      <c r="BN147" s="130">
        <f t="shared" si="182"/>
        <v>2.6157124975124148E-6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1.3813966125613675E-68</v>
      </c>
      <c r="F148" s="130">
        <f t="shared" si="176"/>
        <v>1.5946205185793946E-55</v>
      </c>
      <c r="G148" s="130" t="e">
        <f t="shared" si="176"/>
        <v>#DIV/0!</v>
      </c>
      <c r="H148" s="130">
        <f t="shared" si="176"/>
        <v>1.1985558943795661E-7</v>
      </c>
      <c r="N148" s="130" t="s">
        <v>14</v>
      </c>
      <c r="O148" s="130">
        <f t="shared" si="177"/>
        <v>1.1887380038891154E-84</v>
      </c>
      <c r="P148" s="130">
        <f t="shared" si="177"/>
        <v>6.8750043299063412E-85</v>
      </c>
      <c r="Q148" s="130" t="e">
        <f t="shared" si="177"/>
        <v>#DIV/0!</v>
      </c>
      <c r="R148" s="130">
        <f t="shared" si="177"/>
        <v>1.0272139306475334E-6</v>
      </c>
      <c r="W148" s="130" t="s">
        <v>14</v>
      </c>
      <c r="X148" s="130">
        <f t="shared" si="178"/>
        <v>1.3550738823888376E-84</v>
      </c>
      <c r="Y148" s="130">
        <f t="shared" si="178"/>
        <v>6.9694093729063508E-85</v>
      </c>
      <c r="Z148" s="130" t="e">
        <f t="shared" si="178"/>
        <v>#DIV/0!</v>
      </c>
      <c r="AA148" s="130">
        <f t="shared" si="178"/>
        <v>1.4834017302386911E-6</v>
      </c>
      <c r="AG148" s="130" t="s">
        <v>14</v>
      </c>
      <c r="AH148" s="130">
        <f t="shared" si="179"/>
        <v>1.3684651791151582E-84</v>
      </c>
      <c r="AI148" s="130">
        <f t="shared" si="179"/>
        <v>7.0921685426741948E-85</v>
      </c>
      <c r="AJ148" s="130" t="e">
        <f t="shared" si="179"/>
        <v>#DIV/0!</v>
      </c>
      <c r="AK148" s="130">
        <f t="shared" si="179"/>
        <v>1.4853096179541215E-6</v>
      </c>
      <c r="AQ148" s="130" t="s">
        <v>14</v>
      </c>
      <c r="AR148" s="130">
        <f t="shared" si="180"/>
        <v>1.477671623223582E-84</v>
      </c>
      <c r="AS148" s="130">
        <f t="shared" si="180"/>
        <v>7.4163430333438971E-85</v>
      </c>
      <c r="AT148" s="130" t="e">
        <f t="shared" si="180"/>
        <v>#DIV/0!</v>
      </c>
      <c r="AU148" s="130">
        <f t="shared" si="180"/>
        <v>1.9198757497906231E-6</v>
      </c>
      <c r="BA148" s="130" t="s">
        <v>14</v>
      </c>
      <c r="BB148" s="130">
        <f t="shared" si="181"/>
        <v>1.5312676810562455E-84</v>
      </c>
      <c r="BC148" s="130">
        <f t="shared" si="181"/>
        <v>8.028720222625939E-85</v>
      </c>
      <c r="BD148" s="130" t="e">
        <f t="shared" si="181"/>
        <v>#DIV/0!</v>
      </c>
      <c r="BE148" s="130">
        <f t="shared" si="181"/>
        <v>1.6333442541381294E-6</v>
      </c>
      <c r="BK148" s="130" t="s">
        <v>14</v>
      </c>
      <c r="BL148" s="130">
        <f t="shared" si="182"/>
        <v>1.6220117079766345E-84</v>
      </c>
      <c r="BM148" s="130">
        <f t="shared" si="182"/>
        <v>8.5513410136315826E-85</v>
      </c>
      <c r="BN148" s="130" t="e">
        <f t="shared" si="182"/>
        <v>#DIV/0!</v>
      </c>
      <c r="BO148" s="130">
        <f t="shared" si="182"/>
        <v>1.7157398707209777E-6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1.1088250969103089E-49</v>
      </c>
      <c r="H151" s="130">
        <f>'Mode Choice Q'!T38</f>
        <v>1.8270025015814962E-48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5.4505584704495478E-35</v>
      </c>
      <c r="H152" s="130">
        <f>'Mode Choice Q'!T39</f>
        <v>1.0856874544165436E-36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9.3452001786710179E-45</v>
      </c>
      <c r="F153" s="130">
        <f>'Mode Choice Q'!R40</f>
        <v>5.4505584704495478E-35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1.8614545001216274E-46</v>
      </c>
      <c r="F154" s="130">
        <f>'Mode Choice Q'!R41</f>
        <v>1.0856874544165436E-36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1460.6243996639228</v>
      </c>
      <c r="F156" s="130" t="e">
        <f t="shared" si="183"/>
        <v>#DIV/0!</v>
      </c>
      <c r="G156" s="130">
        <f t="shared" si="183"/>
        <v>3.7576828179107012E-47</v>
      </c>
      <c r="H156" s="130">
        <f t="shared" si="183"/>
        <v>4.2690152585786338E-46</v>
      </c>
      <c r="N156" s="130" t="s">
        <v>11</v>
      </c>
      <c r="O156" s="148">
        <f t="shared" ref="O156:R159" si="184">O151*P122</f>
        <v>580.3385770074284</v>
      </c>
      <c r="P156" s="130" t="e">
        <f t="shared" si="184"/>
        <v>#DIV/0!</v>
      </c>
      <c r="Q156" s="130">
        <f t="shared" si="184"/>
        <v>1.1865661369262251E-59</v>
      </c>
      <c r="R156" s="130">
        <f t="shared" si="184"/>
        <v>7.8439795471492784E-60</v>
      </c>
      <c r="W156" s="130" t="s">
        <v>11</v>
      </c>
      <c r="X156" s="148">
        <f t="shared" ref="X156:AA159" si="185">X151*Z122</f>
        <v>478.08270814920218</v>
      </c>
      <c r="Y156" s="130" t="e">
        <f t="shared" si="185"/>
        <v>#DIV/0!</v>
      </c>
      <c r="Z156" s="130">
        <f t="shared" si="185"/>
        <v>1.2239470763477877E-59</v>
      </c>
      <c r="AA156" s="130">
        <f t="shared" si="185"/>
        <v>8.1861387473940723E-60</v>
      </c>
      <c r="AG156" s="130" t="s">
        <v>11</v>
      </c>
      <c r="AH156" s="148">
        <f t="shared" ref="AH156:AK159" si="186">AH151*AJ122</f>
        <v>570.42765103475688</v>
      </c>
      <c r="AI156" s="130" t="e">
        <f t="shared" si="186"/>
        <v>#DIV/0!</v>
      </c>
      <c r="AJ156" s="130">
        <f t="shared" si="186"/>
        <v>1.4467887826103793E-59</v>
      </c>
      <c r="AK156" s="130">
        <f t="shared" si="186"/>
        <v>9.6842071458274627E-60</v>
      </c>
      <c r="AQ156" s="130" t="s">
        <v>11</v>
      </c>
      <c r="AR156" s="148">
        <f t="shared" ref="AR156:AU159" si="187">AR151*AT122</f>
        <v>535.93743106401791</v>
      </c>
      <c r="AS156" s="130" t="e">
        <f t="shared" si="187"/>
        <v>#DIV/0!</v>
      </c>
      <c r="AT156" s="130">
        <f t="shared" si="187"/>
        <v>1.5837233025502128E-59</v>
      </c>
      <c r="AU156" s="130">
        <f t="shared" si="187"/>
        <v>1.0891546219058472E-59</v>
      </c>
      <c r="BA156" s="130" t="s">
        <v>11</v>
      </c>
      <c r="BB156" s="148">
        <f t="shared" ref="BB156:BE159" si="188">BB151*BD122</f>
        <v>660.46131833273932</v>
      </c>
      <c r="BC156" s="130" t="e">
        <f t="shared" si="188"/>
        <v>#DIV/0!</v>
      </c>
      <c r="BD156" s="130">
        <f t="shared" si="188"/>
        <v>1.6451800639321978E-59</v>
      </c>
      <c r="BE156" s="130">
        <f t="shared" si="188"/>
        <v>1.1019306388939248E-59</v>
      </c>
      <c r="BK156" s="130" t="s">
        <v>11</v>
      </c>
      <c r="BL156" s="148">
        <f t="shared" ref="BL156:BO159" si="189">BL151*BN122</f>
        <v>710.97830482960489</v>
      </c>
      <c r="BM156" s="130" t="e">
        <f t="shared" si="189"/>
        <v>#DIV/0!</v>
      </c>
      <c r="BN156" s="130">
        <f t="shared" si="189"/>
        <v>1.75564594952437E-59</v>
      </c>
      <c r="BO156" s="130">
        <f t="shared" si="189"/>
        <v>1.1763432544865553E-59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380.72349846624826</v>
      </c>
      <c r="G157" s="130">
        <f t="shared" si="183"/>
        <v>3.8833956029725032E-32</v>
      </c>
      <c r="H157" s="130">
        <f t="shared" si="183"/>
        <v>9.4737005376208021E-34</v>
      </c>
      <c r="N157" s="130" t="s">
        <v>12</v>
      </c>
      <c r="O157" s="130" t="e">
        <f t="shared" si="184"/>
        <v>#DIV/0!</v>
      </c>
      <c r="P157" s="148">
        <f t="shared" si="184"/>
        <v>54.834466405900535</v>
      </c>
      <c r="Q157" s="130">
        <f t="shared" si="184"/>
        <v>4.6078363080697643E-63</v>
      </c>
      <c r="R157" s="130">
        <f t="shared" si="184"/>
        <v>5.4107099495634004E-63</v>
      </c>
      <c r="W157" s="130" t="s">
        <v>12</v>
      </c>
      <c r="X157" s="130" t="e">
        <f t="shared" si="185"/>
        <v>#DIV/0!</v>
      </c>
      <c r="Y157" s="148">
        <f t="shared" si="185"/>
        <v>37.325180055385843</v>
      </c>
      <c r="Z157" s="130">
        <f t="shared" si="185"/>
        <v>4.4161951304872126E-63</v>
      </c>
      <c r="AA157" s="130">
        <f t="shared" si="185"/>
        <v>5.2465935964472052E-63</v>
      </c>
      <c r="AG157" s="130" t="s">
        <v>12</v>
      </c>
      <c r="AH157" s="130" t="e">
        <f t="shared" si="186"/>
        <v>#DIV/0!</v>
      </c>
      <c r="AI157" s="148">
        <f t="shared" si="186"/>
        <v>46.575749142391516</v>
      </c>
      <c r="AJ157" s="130">
        <f t="shared" si="186"/>
        <v>5.417998191995771E-63</v>
      </c>
      <c r="AK157" s="130">
        <f t="shared" si="186"/>
        <v>6.441848423353525E-63</v>
      </c>
      <c r="AQ157" s="130" t="s">
        <v>12</v>
      </c>
      <c r="AR157" s="130" t="e">
        <f t="shared" si="187"/>
        <v>#DIV/0!</v>
      </c>
      <c r="AS157" s="148">
        <f t="shared" si="187"/>
        <v>40.894151395315205</v>
      </c>
      <c r="AT157" s="130">
        <f t="shared" si="187"/>
        <v>5.7231388327859932E-63</v>
      </c>
      <c r="AU157" s="130">
        <f t="shared" si="187"/>
        <v>6.991288459648215E-63</v>
      </c>
      <c r="BA157" s="130" t="s">
        <v>12</v>
      </c>
      <c r="BB157" s="130" t="e">
        <f t="shared" si="188"/>
        <v>#DIV/0!</v>
      </c>
      <c r="BC157" s="148">
        <f t="shared" si="188"/>
        <v>54.746370220549103</v>
      </c>
      <c r="BD157" s="130">
        <f t="shared" si="188"/>
        <v>6.1822407468847928E-63</v>
      </c>
      <c r="BE157" s="130">
        <f t="shared" si="188"/>
        <v>7.3552839293457712E-63</v>
      </c>
      <c r="BK157" s="130" t="s">
        <v>12</v>
      </c>
      <c r="BL157" s="130" t="e">
        <f t="shared" si="189"/>
        <v>#DIV/0!</v>
      </c>
      <c r="BM157" s="148">
        <f t="shared" si="189"/>
        <v>59.357535372268131</v>
      </c>
      <c r="BN157" s="130">
        <f t="shared" si="189"/>
        <v>6.6083943198260624E-63</v>
      </c>
      <c r="BO157" s="130">
        <f t="shared" si="189"/>
        <v>7.8651278234433122E-63</v>
      </c>
    </row>
    <row r="158" spans="4:67" x14ac:dyDescent="0.3">
      <c r="D158" s="130" t="s">
        <v>13</v>
      </c>
      <c r="E158" s="130">
        <f t="shared" si="183"/>
        <v>2.6824627929989845E-42</v>
      </c>
      <c r="F158" s="130">
        <f t="shared" si="183"/>
        <v>4.4342014852539462E-32</v>
      </c>
      <c r="G158" s="148">
        <f t="shared" si="183"/>
        <v>2.6346690194804454</v>
      </c>
      <c r="H158" s="130" t="e">
        <f t="shared" si="183"/>
        <v>#DIV/0!</v>
      </c>
      <c r="N158" s="130" t="s">
        <v>13</v>
      </c>
      <c r="O158" s="130">
        <f t="shared" si="184"/>
        <v>4.5526623680620251E-60</v>
      </c>
      <c r="P158" s="130">
        <f t="shared" si="184"/>
        <v>3.7704659858673251E-63</v>
      </c>
      <c r="Q158" s="148">
        <f t="shared" si="184"/>
        <v>23.3193168479742</v>
      </c>
      <c r="R158" s="130" t="e">
        <f t="shared" si="184"/>
        <v>#DIV/0!</v>
      </c>
      <c r="W158" s="130" t="s">
        <v>13</v>
      </c>
      <c r="X158" s="130">
        <f t="shared" si="185"/>
        <v>5.1600000441755435E-60</v>
      </c>
      <c r="Y158" s="130">
        <f t="shared" si="185"/>
        <v>3.8003663200816149E-63</v>
      </c>
      <c r="Z158" s="148">
        <f t="shared" si="185"/>
        <v>33.09399363211535</v>
      </c>
      <c r="AA158" s="130" t="e">
        <f t="shared" si="185"/>
        <v>#DIV/0!</v>
      </c>
      <c r="AG158" s="130" t="s">
        <v>13</v>
      </c>
      <c r="AH158" s="130">
        <f t="shared" si="186"/>
        <v>5.2074335819521636E-60</v>
      </c>
      <c r="AI158" s="130">
        <f t="shared" si="186"/>
        <v>3.8646644404076714E-63</v>
      </c>
      <c r="AJ158" s="148">
        <f t="shared" si="186"/>
        <v>33.087821426343773</v>
      </c>
      <c r="AK158" s="130" t="e">
        <f t="shared" si="186"/>
        <v>#DIV/0!</v>
      </c>
      <c r="AQ158" s="130" t="s">
        <v>13</v>
      </c>
      <c r="AR158" s="130">
        <f t="shared" si="187"/>
        <v>5.602413260625144E-60</v>
      </c>
      <c r="AS158" s="130">
        <f t="shared" si="187"/>
        <v>4.0265191807683898E-63</v>
      </c>
      <c r="AT158" s="148">
        <f t="shared" si="187"/>
        <v>41.474411113541578</v>
      </c>
      <c r="AU158" s="130" t="e">
        <f t="shared" si="187"/>
        <v>#DIV/0!</v>
      </c>
      <c r="BA158" s="130" t="s">
        <v>13</v>
      </c>
      <c r="BB158" s="130">
        <f t="shared" si="188"/>
        <v>5.802196926486036E-60</v>
      </c>
      <c r="BC158" s="130">
        <f t="shared" si="188"/>
        <v>4.3564268644954005E-63</v>
      </c>
      <c r="BD158" s="148">
        <f t="shared" si="188"/>
        <v>36.207487217639311</v>
      </c>
      <c r="BE158" s="130" t="e">
        <f t="shared" si="188"/>
        <v>#DIV/0!</v>
      </c>
      <c r="BK158" s="130" t="s">
        <v>13</v>
      </c>
      <c r="BL158" s="130">
        <f t="shared" si="189"/>
        <v>6.1331777778286348E-60</v>
      </c>
      <c r="BM158" s="130">
        <f t="shared" si="189"/>
        <v>4.6302938087159373E-63</v>
      </c>
      <c r="BN158" s="148">
        <f t="shared" si="189"/>
        <v>37.94075894120278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5.6278048302491516E-44</v>
      </c>
      <c r="F159" s="130">
        <f t="shared" si="183"/>
        <v>9.2907148884476158E-34</v>
      </c>
      <c r="G159" s="130" t="e">
        <f t="shared" si="183"/>
        <v>#DIV/0!</v>
      </c>
      <c r="H159" s="148">
        <f t="shared" si="183"/>
        <v>1.7384984133179564</v>
      </c>
      <c r="N159" s="130" t="s">
        <v>14</v>
      </c>
      <c r="O159" s="130">
        <f t="shared" si="184"/>
        <v>4.8429143515730905E-60</v>
      </c>
      <c r="P159" s="130">
        <f t="shared" si="184"/>
        <v>4.0055740122362195E-63</v>
      </c>
      <c r="Q159" s="130" t="e">
        <f t="shared" si="184"/>
        <v>#DIV/0!</v>
      </c>
      <c r="R159" s="148">
        <f t="shared" si="184"/>
        <v>14.899678829690831</v>
      </c>
      <c r="W159" s="130" t="s">
        <v>14</v>
      </c>
      <c r="X159" s="130">
        <f t="shared" si="185"/>
        <v>5.5205661222175527E-60</v>
      </c>
      <c r="Y159" s="130">
        <f t="shared" si="185"/>
        <v>4.0605770884117414E-63</v>
      </c>
      <c r="Z159" s="130" t="e">
        <f t="shared" si="185"/>
        <v>#DIV/0!</v>
      </c>
      <c r="AA159" s="148">
        <f t="shared" si="185"/>
        <v>21.516656556664319</v>
      </c>
      <c r="AG159" s="130" t="s">
        <v>14</v>
      </c>
      <c r="AH159" s="130">
        <f t="shared" si="186"/>
        <v>5.5751222169078007E-60</v>
      </c>
      <c r="AI159" s="130">
        <f t="shared" si="186"/>
        <v>4.1321000892114322E-63</v>
      </c>
      <c r="AJ159" s="130" t="e">
        <f t="shared" si="186"/>
        <v>#DIV/0!</v>
      </c>
      <c r="AK159" s="148">
        <f t="shared" si="186"/>
        <v>21.544330357958177</v>
      </c>
      <c r="AQ159" s="130" t="s">
        <v>14</v>
      </c>
      <c r="AR159" s="130">
        <f t="shared" si="187"/>
        <v>6.0200288773549784E-60</v>
      </c>
      <c r="AS159" s="130">
        <f t="shared" si="187"/>
        <v>4.3209734124772756E-63</v>
      </c>
      <c r="AT159" s="130" t="e">
        <f t="shared" si="187"/>
        <v>#DIV/0!</v>
      </c>
      <c r="AU159" s="148">
        <f t="shared" si="187"/>
        <v>27.847687040965116</v>
      </c>
      <c r="BA159" s="130" t="s">
        <v>14</v>
      </c>
      <c r="BB159" s="130">
        <f t="shared" si="188"/>
        <v>6.2383790241630715E-60</v>
      </c>
      <c r="BC159" s="130">
        <f t="shared" si="188"/>
        <v>4.6777618648720135E-63</v>
      </c>
      <c r="BD159" s="130" t="e">
        <f t="shared" si="188"/>
        <v>#DIV/0!</v>
      </c>
      <c r="BE159" s="148">
        <f t="shared" si="188"/>
        <v>23.69156421938122</v>
      </c>
      <c r="BK159" s="130" t="s">
        <v>14</v>
      </c>
      <c r="BL159" s="130">
        <f t="shared" si="189"/>
        <v>6.6080698634014205E-60</v>
      </c>
      <c r="BM159" s="130">
        <f t="shared" si="189"/>
        <v>4.9822556743668304E-63</v>
      </c>
      <c r="BN159" s="130" t="e">
        <f t="shared" si="189"/>
        <v>#DIV/0!</v>
      </c>
      <c r="BO159" s="148">
        <f t="shared" si="189"/>
        <v>24.886707886567368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-289.73496476012099</v>
      </c>
      <c r="J28" s="206">
        <f t="shared" si="7"/>
        <v>-292.53692551624306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-277.12607315360913</v>
      </c>
      <c r="J29" s="206">
        <f t="shared" si="10"/>
        <v>-273.20998337044188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-301.07686701021788</v>
      </c>
      <c r="H30" s="206">
        <f t="shared" si="10"/>
        <v>-277.12607315360913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-297.16077722705063</v>
      </c>
      <c r="H31" s="206">
        <f t="shared" si="10"/>
        <v>-273.20998337044188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1.4780992282736644E-126</v>
      </c>
      <c r="J33" s="206">
        <f t="shared" si="13"/>
        <v>8.9707240062062431E-128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4.4225793917458504E-121</v>
      </c>
      <c r="J34" s="206">
        <f t="shared" si="16"/>
        <v>2.2203008303039148E-119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1.7537917740641428E-131</v>
      </c>
      <c r="H35" s="206">
        <f t="shared" si="16"/>
        <v>4.4225793917458504E-121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8.8046928889559732E-130</v>
      </c>
      <c r="H36" s="206">
        <f t="shared" si="16"/>
        <v>2.2203008303039148E-119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2.7217134904216623E-74</v>
      </c>
      <c r="O38" s="206">
        <f t="shared" si="20"/>
        <v>4.4845461826615808E-73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1.1088250969103089E-49</v>
      </c>
      <c r="T38" s="206">
        <f t="shared" si="21"/>
        <v>1.8270025015814962E-48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9.3551168871869703E-57</v>
      </c>
      <c r="O39" s="206">
        <f t="shared" si="20"/>
        <v>1.8634297923936481E-58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5.4505584704495478E-35</v>
      </c>
      <c r="T39" s="206">
        <f t="shared" si="21"/>
        <v>1.0856874544165436E-36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2.2938655941187838E-69</v>
      </c>
      <c r="M40" s="206">
        <f t="shared" si="20"/>
        <v>9.3551168871869703E-57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9.3452001786710179E-45</v>
      </c>
      <c r="R40" s="206">
        <f t="shared" si="21"/>
        <v>5.4505584704495478E-35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4.5691117913044075E-71</v>
      </c>
      <c r="M41" s="206">
        <f t="shared" si="20"/>
        <v>1.8634297923936481E-58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1.8614545001216274E-46</v>
      </c>
      <c r="R41" s="206">
        <f t="shared" si="21"/>
        <v>1.0856874544165436E-36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13.872460277182235</v>
      </c>
      <c r="J46">
        <f>'Trip Length Frequency'!L28</f>
        <v>14.001469934906904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13.291913677131042</v>
      </c>
      <c r="J47">
        <f>'Trip Length Frequency'!L29</f>
        <v>13.111606582735938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14.394671348138397</v>
      </c>
      <c r="H48">
        <f>'Trip Length Frequency'!J30</f>
        <v>13.291913677131042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14.214364253743293</v>
      </c>
      <c r="H49">
        <f>'Trip Length Frequency'!J31</f>
        <v>13.111606582735938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5.0124743939044387E-86</v>
      </c>
      <c r="G25" s="4" t="e">
        <f>Gravity!P134</f>
        <v>#DIV/0!</v>
      </c>
      <c r="H25" s="4">
        <f>Gravity!Q134</f>
        <v>944.23623447048021</v>
      </c>
      <c r="I25" s="4">
        <f>Gravity!R134</f>
        <v>624.20201288149531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4.7361380003430537E-87</v>
      </c>
      <c r="H26" s="4">
        <f>Gravity!Q135</f>
        <v>950.25547932772076</v>
      </c>
      <c r="I26" s="4">
        <f>Gravity!R135</f>
        <v>1115.8288690987483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362.28817235339858</v>
      </c>
      <c r="G27" s="4">
        <f>Gravity!P136</f>
        <v>777.56797836208546</v>
      </c>
      <c r="H27" s="4">
        <f>Gravity!Q136</f>
        <v>2.0141256021020787E-87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385.38561559141647</v>
      </c>
      <c r="G28" s="4">
        <f>Gravity!P137</f>
        <v>826.05335747585787</v>
      </c>
      <c r="H28" s="4" t="e">
        <f>Gravity!Q137</f>
        <v>#DIV/0!</v>
      </c>
      <c r="I28" s="4">
        <f>Gravity!R137</f>
        <v>1.2869083939989289E-87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944.23623447048021</v>
      </c>
      <c r="D36" s="31">
        <f>E36-H36</f>
        <v>0</v>
      </c>
      <c r="E36">
        <f>W6*G66+(W6*0.17/X6^3.8)*(G66^4.8/4.8)</f>
        <v>2404.7261737023277</v>
      </c>
      <c r="F36" s="258"/>
      <c r="G36" s="32" t="s">
        <v>62</v>
      </c>
      <c r="H36" s="33">
        <f>W6*G66+0.17*W6/X6^3.8*G66^4.8/4.8</f>
        <v>2404.7261737023277</v>
      </c>
      <c r="I36" s="32" t="s">
        <v>63</v>
      </c>
      <c r="J36" s="33">
        <f>W6*(1+0.17*(G66/X6)^3.8)</f>
        <v>2.5056290041446232</v>
      </c>
      <c r="K36" s="34">
        <v>1</v>
      </c>
      <c r="L36" s="35" t="s">
        <v>61</v>
      </c>
      <c r="M36" s="36" t="s">
        <v>64</v>
      </c>
      <c r="N36" s="37">
        <f>J36+J54+J51</f>
        <v>15.016137085183439</v>
      </c>
      <c r="O36" s="38" t="s">
        <v>65</v>
      </c>
      <c r="P36" s="39">
        <v>0</v>
      </c>
      <c r="Q36" s="39">
        <f>IF(P36&lt;=0,0,P36)</f>
        <v>0</v>
      </c>
      <c r="R36" s="40">
        <f>G58</f>
        <v>944.23623447045907</v>
      </c>
      <c r="S36" s="40" t="s">
        <v>39</v>
      </c>
      <c r="T36" s="40">
        <f>I58</f>
        <v>944.23623447048021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624.20201288149531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13.87117349061413</v>
      </c>
      <c r="O37" s="48" t="s">
        <v>70</v>
      </c>
      <c r="P37" s="39">
        <v>598.98128427195365</v>
      </c>
      <c r="Q37" s="39">
        <f t="shared" ref="Q37:Q60" si="5">IF(P37&lt;=0,0,P37)</f>
        <v>598.98128427195365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950.25547932772076</v>
      </c>
      <c r="D38" s="31">
        <f t="shared" si="1"/>
        <v>0</v>
      </c>
      <c r="E38">
        <f t="shared" si="2"/>
        <v>1518.075742508885</v>
      </c>
      <c r="F38" s="258"/>
      <c r="G38" s="44" t="s">
        <v>72</v>
      </c>
      <c r="H38" s="33">
        <f t="shared" si="3"/>
        <v>1518.075742508885</v>
      </c>
      <c r="I38" s="44" t="s">
        <v>73</v>
      </c>
      <c r="J38" s="33">
        <f t="shared" si="4"/>
        <v>2.5045770814180432</v>
      </c>
      <c r="K38" s="34">
        <v>3</v>
      </c>
      <c r="L38" s="45"/>
      <c r="M38" s="46" t="s">
        <v>74</v>
      </c>
      <c r="N38" s="47">
        <f>J36+J47+J39+J49+J43</f>
        <v>14.191312743543365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1115.8288690987483</v>
      </c>
      <c r="D39" s="31">
        <f t="shared" si="1"/>
        <v>0</v>
      </c>
      <c r="E39">
        <f t="shared" si="2"/>
        <v>5899.361718174514</v>
      </c>
      <c r="F39" s="258"/>
      <c r="G39" s="44" t="s">
        <v>77</v>
      </c>
      <c r="H39" s="33">
        <f t="shared" si="3"/>
        <v>5899.361718174514</v>
      </c>
      <c r="I39" s="44" t="s">
        <v>78</v>
      </c>
      <c r="J39" s="33">
        <f t="shared" si="4"/>
        <v>3.8042245096647838</v>
      </c>
      <c r="K39" s="34">
        <v>4</v>
      </c>
      <c r="L39" s="45"/>
      <c r="M39" s="46" t="s">
        <v>79</v>
      </c>
      <c r="N39" s="47">
        <f>J36+J47+J48+J42+J43</f>
        <v>14.235011012006698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2365.4169592307794</v>
      </c>
      <c r="F40" s="258"/>
      <c r="G40" s="44" t="s">
        <v>81</v>
      </c>
      <c r="H40" s="33">
        <f t="shared" si="3"/>
        <v>2365.4169592307794</v>
      </c>
      <c r="I40" s="44" t="s">
        <v>82</v>
      </c>
      <c r="J40" s="33">
        <f t="shared" si="4"/>
        <v>2.5245347401598335</v>
      </c>
      <c r="K40" s="34">
        <v>5</v>
      </c>
      <c r="L40" s="45"/>
      <c r="M40" s="46" t="s">
        <v>83</v>
      </c>
      <c r="N40" s="47">
        <f>J45+J38+J39+J40+J51</f>
        <v>13.871149562611212</v>
      </c>
      <c r="O40" s="48" t="s">
        <v>84</v>
      </c>
      <c r="P40" s="39">
        <v>345.25495019850541</v>
      </c>
      <c r="Q40" s="39">
        <f t="shared" si="5"/>
        <v>345.25495019850541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5782.8169149757123</v>
      </c>
      <c r="F41" s="258"/>
      <c r="G41" s="44" t="s">
        <v>85</v>
      </c>
      <c r="H41" s="33">
        <f t="shared" si="3"/>
        <v>5782.8169149757123</v>
      </c>
      <c r="I41" s="44" t="s">
        <v>86</v>
      </c>
      <c r="J41" s="33">
        <f t="shared" si="4"/>
        <v>3.9348441354892194</v>
      </c>
      <c r="K41" s="34">
        <v>6</v>
      </c>
      <c r="L41" s="45"/>
      <c r="M41" s="46" t="s">
        <v>87</v>
      </c>
      <c r="N41" s="47">
        <f>J45+J38+J39+J49+J43</f>
        <v>14.191288815540448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5209.5510614833684</v>
      </c>
      <c r="F42" s="258"/>
      <c r="G42" s="44" t="s">
        <v>89</v>
      </c>
      <c r="H42" s="33">
        <f t="shared" si="3"/>
        <v>5209.5510614833684</v>
      </c>
      <c r="I42" s="44" t="s">
        <v>90</v>
      </c>
      <c r="J42" s="33">
        <f t="shared" si="4"/>
        <v>2.6030126936321007</v>
      </c>
      <c r="K42" s="34">
        <v>7</v>
      </c>
      <c r="L42" s="45"/>
      <c r="M42" s="46" t="s">
        <v>91</v>
      </c>
      <c r="N42" s="47">
        <f>J45+J38+J48+J42+J43</f>
        <v>14.23498708400378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2444.9464049863918</v>
      </c>
      <c r="F43" s="258"/>
      <c r="G43" s="44" t="s">
        <v>93</v>
      </c>
      <c r="H43" s="33">
        <f t="shared" si="3"/>
        <v>2444.9464049863918</v>
      </c>
      <c r="I43" s="44" t="s">
        <v>94</v>
      </c>
      <c r="J43" s="33">
        <f t="shared" si="4"/>
        <v>2.8500921586238999</v>
      </c>
      <c r="K43" s="34">
        <v>8</v>
      </c>
      <c r="L43" s="53"/>
      <c r="M43" s="54" t="s">
        <v>95</v>
      </c>
      <c r="N43" s="55">
        <f>J45+J46+J41+J42+J43</f>
        <v>14.415254138074955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14.001254413316797</v>
      </c>
      <c r="O44" s="38" t="s">
        <v>100</v>
      </c>
      <c r="P44" s="39">
        <v>362.45818964368777</v>
      </c>
      <c r="Q44" s="39">
        <f t="shared" si="5"/>
        <v>362.45818964368777</v>
      </c>
      <c r="R44" s="40">
        <f>G59</f>
        <v>624.20201288151384</v>
      </c>
      <c r="S44" s="40" t="s">
        <v>39</v>
      </c>
      <c r="T44" s="40">
        <f>I59</f>
        <v>624.20201288149531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1520.9498904155462</v>
      </c>
      <c r="F45" s="258"/>
      <c r="G45" s="44" t="s">
        <v>101</v>
      </c>
      <c r="H45" s="33">
        <f t="shared" si="3"/>
        <v>1520.9498904155462</v>
      </c>
      <c r="I45" s="44" t="s">
        <v>102</v>
      </c>
      <c r="J45" s="33">
        <f t="shared" si="4"/>
        <v>2.5273051503297355</v>
      </c>
      <c r="K45" s="34">
        <v>10</v>
      </c>
      <c r="L45" s="45"/>
      <c r="M45" s="46" t="s">
        <v>103</v>
      </c>
      <c r="N45" s="47">
        <f>J36+J47+J48+J42+J50</f>
        <v>14.04495268178013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14.001230485313879</v>
      </c>
      <c r="O46" s="48" t="s">
        <v>108</v>
      </c>
      <c r="P46" s="39">
        <v>261.74382323782601</v>
      </c>
      <c r="Q46" s="39">
        <f t="shared" si="5"/>
        <v>261.74382323782601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2408.861996177</v>
      </c>
      <c r="F47" s="258"/>
      <c r="G47" s="44" t="s">
        <v>109</v>
      </c>
      <c r="H47" s="33">
        <f t="shared" si="3"/>
        <v>2408.861996177</v>
      </c>
      <c r="I47" s="44" t="s">
        <v>110</v>
      </c>
      <c r="J47" s="33">
        <f t="shared" si="4"/>
        <v>2.5262771556060732</v>
      </c>
      <c r="K47" s="34">
        <v>12</v>
      </c>
      <c r="L47" s="45"/>
      <c r="M47" s="46" t="s">
        <v>111</v>
      </c>
      <c r="N47" s="47">
        <f>J45+J38+J48+J42+J50</f>
        <v>14.044928753777212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14.225195807848387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1561.1669354335731</v>
      </c>
      <c r="F49" s="258"/>
      <c r="G49" s="44" t="s">
        <v>117</v>
      </c>
      <c r="H49" s="33">
        <f t="shared" si="3"/>
        <v>1561.1669354335731</v>
      </c>
      <c r="I49" s="44" t="s">
        <v>118</v>
      </c>
      <c r="J49" s="33">
        <f t="shared" si="4"/>
        <v>2.5050899155039854</v>
      </c>
      <c r="K49" s="34">
        <v>14</v>
      </c>
      <c r="L49" s="53"/>
      <c r="M49" s="54" t="s">
        <v>119</v>
      </c>
      <c r="N49" s="55">
        <f>J45+J46+J53+J44</f>
        <v>15.027305150329735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4408.0904973616744</v>
      </c>
      <c r="F50" s="258"/>
      <c r="G50" s="44" t="s">
        <v>121</v>
      </c>
      <c r="H50" s="33">
        <f t="shared" si="3"/>
        <v>4408.0904973616744</v>
      </c>
      <c r="I50" s="44" t="s">
        <v>122</v>
      </c>
      <c r="J50" s="33">
        <f t="shared" si="4"/>
        <v>2.6600338283973315</v>
      </c>
      <c r="K50" s="34">
        <v>15</v>
      </c>
      <c r="L50" s="35" t="s">
        <v>71</v>
      </c>
      <c r="M50" s="36" t="s">
        <v>123</v>
      </c>
      <c r="N50" s="37">
        <f>J37+J46+J41+J42+J43</f>
        <v>14.38794898774522</v>
      </c>
      <c r="O50" s="38" t="s">
        <v>124</v>
      </c>
      <c r="P50" s="39">
        <v>0</v>
      </c>
      <c r="Q50" s="39">
        <f t="shared" si="5"/>
        <v>0</v>
      </c>
      <c r="R50" s="40">
        <f>G60</f>
        <v>950.25547932772076</v>
      </c>
      <c r="S50" s="40" t="s">
        <v>39</v>
      </c>
      <c r="T50" s="40">
        <f>I60</f>
        <v>950.25547932772076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2362.6576926077314</v>
      </c>
      <c r="F51" s="258"/>
      <c r="G51" s="44" t="s">
        <v>125</v>
      </c>
      <c r="H51" s="33">
        <f t="shared" si="3"/>
        <v>2362.6576926077314</v>
      </c>
      <c r="I51" s="44" t="s">
        <v>126</v>
      </c>
      <c r="J51" s="33">
        <f t="shared" si="4"/>
        <v>2.5105080810388158</v>
      </c>
      <c r="K51" s="34">
        <v>16</v>
      </c>
      <c r="L51" s="45"/>
      <c r="M51" s="46" t="s">
        <v>127</v>
      </c>
      <c r="N51" s="47">
        <f>J37+J38+J39+J40+J51</f>
        <v>13.843844412281475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5782.8169149757123</v>
      </c>
      <c r="F52" s="258"/>
      <c r="G52" s="44" t="s">
        <v>129</v>
      </c>
      <c r="H52" s="33">
        <f t="shared" si="3"/>
        <v>5782.8169149757123</v>
      </c>
      <c r="I52" s="44" t="s">
        <v>130</v>
      </c>
      <c r="J52" s="33">
        <f t="shared" si="4"/>
        <v>3.9348441354892194</v>
      </c>
      <c r="K52" s="34">
        <v>17</v>
      </c>
      <c r="L52" s="45"/>
      <c r="M52" s="46" t="s">
        <v>131</v>
      </c>
      <c r="N52" s="47">
        <f>J37+J38+J39+J49+J43</f>
        <v>14.163983665210711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14.207681933674044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13.322793123234439</v>
      </c>
      <c r="O54" s="56" t="s">
        <v>140</v>
      </c>
      <c r="P54" s="39">
        <v>950.25547932772076</v>
      </c>
      <c r="Q54" s="39">
        <f t="shared" si="5"/>
        <v>950.25547932772076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43669.438902033216</v>
      </c>
      <c r="K55" s="34">
        <v>20</v>
      </c>
      <c r="L55" s="35" t="s">
        <v>76</v>
      </c>
      <c r="M55" s="36" t="s">
        <v>142</v>
      </c>
      <c r="N55" s="37">
        <f>J37+J38+J39+J49+J50</f>
        <v>13.973925334984143</v>
      </c>
      <c r="O55" s="38" t="s">
        <v>143</v>
      </c>
      <c r="P55" s="39">
        <v>0</v>
      </c>
      <c r="Q55" s="39">
        <f t="shared" si="5"/>
        <v>0</v>
      </c>
      <c r="R55" s="40">
        <f>G61</f>
        <v>1115.8288690987486</v>
      </c>
      <c r="S55" s="40" t="s">
        <v>39</v>
      </c>
      <c r="T55" s="40">
        <f>I61</f>
        <v>1115.8288690987483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14.017623603447475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14.197890657518652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944.23623447045907</v>
      </c>
      <c r="H58" s="68" t="s">
        <v>39</v>
      </c>
      <c r="I58" s="69">
        <f>C36</f>
        <v>944.23623447048021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624.20201288151384</v>
      </c>
      <c r="H59" s="68" t="s">
        <v>39</v>
      </c>
      <c r="I59" s="69">
        <f t="shared" ref="I59:I60" si="6">C37</f>
        <v>624.20201288149531</v>
      </c>
      <c r="K59" s="34">
        <v>24</v>
      </c>
      <c r="L59" s="45"/>
      <c r="M59" s="46" t="s">
        <v>151</v>
      </c>
      <c r="N59" s="47">
        <f>J52+J53+J44</f>
        <v>13.93484413548922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950.25547932772076</v>
      </c>
      <c r="H60" s="68" t="s">
        <v>39</v>
      </c>
      <c r="I60" s="69">
        <f t="shared" si="6"/>
        <v>950.25547932772076</v>
      </c>
      <c r="K60" s="34">
        <v>25</v>
      </c>
      <c r="L60" s="53"/>
      <c r="M60" s="54" t="s">
        <v>153</v>
      </c>
      <c r="N60" s="55">
        <f>J52+J41+J42+J50</f>
        <v>13.13273479300787</v>
      </c>
      <c r="O60" s="56" t="s">
        <v>154</v>
      </c>
      <c r="P60" s="39">
        <v>1115.8288690987486</v>
      </c>
      <c r="Q60" s="71">
        <f t="shared" si="5"/>
        <v>1115.8288690987486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1115.8288690987486</v>
      </c>
      <c r="H61" s="74" t="s">
        <v>39</v>
      </c>
      <c r="I61" s="69">
        <f>C39</f>
        <v>1115.8288690987483</v>
      </c>
      <c r="K61" s="264" t="s">
        <v>155</v>
      </c>
      <c r="L61" s="264"/>
      <c r="M61" s="264"/>
      <c r="N61" s="76">
        <f>SUM(N36:N60)</f>
        <v>353.55445187053738</v>
      </c>
      <c r="U61" s="77" t="s">
        <v>156</v>
      </c>
      <c r="V61" s="78">
        <f>SUMPRODUCT($Q$36:$Q$60,V36:V60)</f>
        <v>961.43947391564143</v>
      </c>
      <c r="W61" s="78">
        <f>SUMPRODUCT($Q$36:$Q$60,W36:W60)</f>
        <v>0</v>
      </c>
      <c r="X61" s="78">
        <f t="shared" ref="X61:AN61" si="7">SUMPRODUCT($Q$36:$Q$60,X36:X60)</f>
        <v>606.99877343633148</v>
      </c>
      <c r="Y61" s="78">
        <f t="shared" si="7"/>
        <v>1568.4382473519729</v>
      </c>
      <c r="Z61" s="78">
        <f t="shared" si="7"/>
        <v>944.23623447045907</v>
      </c>
      <c r="AA61" s="78">
        <f t="shared" si="7"/>
        <v>2066.0843484264692</v>
      </c>
      <c r="AB61" s="78">
        <f t="shared" si="7"/>
        <v>2066.0843484264692</v>
      </c>
      <c r="AC61" s="78">
        <f t="shared" si="7"/>
        <v>950.25547932772076</v>
      </c>
      <c r="AD61" s="78">
        <f t="shared" si="7"/>
        <v>0</v>
      </c>
      <c r="AE61" s="78">
        <f t="shared" si="7"/>
        <v>606.99877343633148</v>
      </c>
      <c r="AF61" s="78">
        <f t="shared" si="7"/>
        <v>0</v>
      </c>
      <c r="AG61" s="78">
        <f t="shared" si="7"/>
        <v>961.43947391564143</v>
      </c>
      <c r="AH61" s="78">
        <f t="shared" si="7"/>
        <v>0</v>
      </c>
      <c r="AI61" s="78">
        <f t="shared" si="7"/>
        <v>624.20201288151384</v>
      </c>
      <c r="AJ61" s="78">
        <f t="shared" si="7"/>
        <v>1740.0308819802624</v>
      </c>
      <c r="AK61" s="78">
        <f t="shared" si="7"/>
        <v>944.23623447045907</v>
      </c>
      <c r="AL61" s="78">
        <f t="shared" si="7"/>
        <v>2066.0843484264692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0.32047982463854713</v>
      </c>
      <c r="W64">
        <f t="shared" ref="W64:AN64" si="8">W61/W63</f>
        <v>0</v>
      </c>
      <c r="X64">
        <f t="shared" si="8"/>
        <v>0.30349938671816573</v>
      </c>
      <c r="Y64">
        <f t="shared" si="8"/>
        <v>0.52281274911732434</v>
      </c>
      <c r="Z64">
        <f t="shared" si="8"/>
        <v>0.47211811723522951</v>
      </c>
      <c r="AA64">
        <f t="shared" si="8"/>
        <v>1.377389565617646</v>
      </c>
      <c r="AB64">
        <f t="shared" si="8"/>
        <v>0.68869478280882301</v>
      </c>
      <c r="AC64">
        <f t="shared" si="8"/>
        <v>0.95025547932772081</v>
      </c>
      <c r="AD64">
        <f t="shared" si="8"/>
        <v>0</v>
      </c>
      <c r="AE64">
        <f t="shared" si="8"/>
        <v>0.48559901874906519</v>
      </c>
      <c r="AF64">
        <f t="shared" si="8"/>
        <v>0</v>
      </c>
      <c r="AG64">
        <f t="shared" si="8"/>
        <v>0.48071973695782072</v>
      </c>
      <c r="AH64">
        <f t="shared" si="8"/>
        <v>0</v>
      </c>
      <c r="AI64">
        <f t="shared" si="8"/>
        <v>0.31210100644075695</v>
      </c>
      <c r="AJ64">
        <f t="shared" si="8"/>
        <v>0.77334705865789444</v>
      </c>
      <c r="AK64">
        <f t="shared" si="8"/>
        <v>0.37769449378818365</v>
      </c>
      <c r="AL64">
        <f t="shared" si="8"/>
        <v>1.377389565617646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961.43947391564143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2.5056290041446232</v>
      </c>
      <c r="W67" s="82">
        <f t="shared" ref="W67:AN67" si="9">AB15*(1+0.17*(W61/AB16)^3.8)</f>
        <v>2.5</v>
      </c>
      <c r="X67" s="82">
        <f t="shared" si="9"/>
        <v>2.5045770814180432</v>
      </c>
      <c r="Y67" s="82">
        <f t="shared" si="9"/>
        <v>3.8042245096647838</v>
      </c>
      <c r="Z67" s="82">
        <f t="shared" si="9"/>
        <v>2.5245347401598335</v>
      </c>
      <c r="AA67" s="82">
        <f t="shared" si="9"/>
        <v>3.9348441354892194</v>
      </c>
      <c r="AB67" s="82">
        <f t="shared" si="9"/>
        <v>2.6030126936321007</v>
      </c>
      <c r="AC67" s="82">
        <f t="shared" si="9"/>
        <v>2.8500921586238999</v>
      </c>
      <c r="AD67" s="82">
        <f t="shared" si="9"/>
        <v>2.5</v>
      </c>
      <c r="AE67" s="82">
        <f t="shared" si="9"/>
        <v>2.5273051503297355</v>
      </c>
      <c r="AF67" s="82">
        <f t="shared" si="9"/>
        <v>2.5</v>
      </c>
      <c r="AG67" s="82">
        <f t="shared" si="9"/>
        <v>2.5262771556060732</v>
      </c>
      <c r="AH67" s="82">
        <f t="shared" si="9"/>
        <v>3.75</v>
      </c>
      <c r="AI67" s="82">
        <f t="shared" si="9"/>
        <v>2.5050899155039854</v>
      </c>
      <c r="AJ67" s="82">
        <f t="shared" si="9"/>
        <v>2.6600338283973315</v>
      </c>
      <c r="AK67" s="82">
        <f t="shared" si="9"/>
        <v>2.5105080810388158</v>
      </c>
      <c r="AL67" s="82">
        <f t="shared" si="9"/>
        <v>3.9348441354892194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606.99877343633148</v>
      </c>
      <c r="H68" s="6"/>
    </row>
    <row r="69" spans="6:40" x14ac:dyDescent="0.3">
      <c r="F69" s="4" t="s">
        <v>45</v>
      </c>
      <c r="G69" s="4">
        <f>Y61</f>
        <v>1568.4382473519729</v>
      </c>
      <c r="H69" s="6"/>
    </row>
    <row r="70" spans="6:40" x14ac:dyDescent="0.3">
      <c r="F70" s="4" t="s">
        <v>46</v>
      </c>
      <c r="G70" s="4">
        <f>Z61</f>
        <v>944.23623447045907</v>
      </c>
      <c r="U70" s="41" t="s">
        <v>65</v>
      </c>
      <c r="V70">
        <f t="shared" ref="V70:V94" si="10">SUMPRODUCT($V$67:$AN$67,V36:AN36)</f>
        <v>15.016137085183439</v>
      </c>
      <c r="X70">
        <v>15.000195603366421</v>
      </c>
    </row>
    <row r="71" spans="6:40" x14ac:dyDescent="0.3">
      <c r="F71" s="4" t="s">
        <v>47</v>
      </c>
      <c r="G71" s="4">
        <f>AA61</f>
        <v>2066.0843484264692</v>
      </c>
      <c r="U71" s="41" t="s">
        <v>70</v>
      </c>
      <c r="V71">
        <f t="shared" si="10"/>
        <v>13.871173490614131</v>
      </c>
      <c r="X71">
        <v>13.75090229828113</v>
      </c>
    </row>
    <row r="72" spans="6:40" x14ac:dyDescent="0.3">
      <c r="F72" s="4" t="s">
        <v>48</v>
      </c>
      <c r="G72" s="4">
        <f>AB61</f>
        <v>2066.0843484264692</v>
      </c>
      <c r="U72" s="41" t="s">
        <v>75</v>
      </c>
      <c r="V72">
        <f t="shared" si="10"/>
        <v>14.191312743543365</v>
      </c>
      <c r="X72">
        <v>14.225219683523857</v>
      </c>
    </row>
    <row r="73" spans="6:40" x14ac:dyDescent="0.3">
      <c r="F73" s="4" t="s">
        <v>49</v>
      </c>
      <c r="G73" s="4">
        <f>AC61</f>
        <v>950.25547932772076</v>
      </c>
      <c r="U73" s="41" t="s">
        <v>80</v>
      </c>
      <c r="V73">
        <f t="shared" si="10"/>
        <v>14.235011012006698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13.871149562611214</v>
      </c>
      <c r="X74">
        <v>13.805151472614</v>
      </c>
    </row>
    <row r="75" spans="6:40" x14ac:dyDescent="0.3">
      <c r="F75" s="4" t="s">
        <v>51</v>
      </c>
      <c r="G75" s="4">
        <f>AE61</f>
        <v>606.99877343633148</v>
      </c>
      <c r="U75" s="41" t="s">
        <v>88</v>
      </c>
      <c r="V75">
        <f t="shared" si="10"/>
        <v>14.191288815540448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14.23498708400378</v>
      </c>
      <c r="X76">
        <v>14.326575531725375</v>
      </c>
    </row>
    <row r="77" spans="6:40" x14ac:dyDescent="0.3">
      <c r="F77" s="4" t="s">
        <v>53</v>
      </c>
      <c r="G77" s="4">
        <f>AG61</f>
        <v>961.43947391564143</v>
      </c>
      <c r="U77" s="41" t="s">
        <v>96</v>
      </c>
      <c r="V77">
        <f t="shared" si="10"/>
        <v>14.415254138074957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14.001254413316797</v>
      </c>
      <c r="X78">
        <v>13.750771910176033</v>
      </c>
    </row>
    <row r="79" spans="6:40" x14ac:dyDescent="0.3">
      <c r="F79" s="4" t="s">
        <v>55</v>
      </c>
      <c r="G79" s="4">
        <f>AI61</f>
        <v>624.20201288151384</v>
      </c>
      <c r="U79" s="41" t="s">
        <v>104</v>
      </c>
      <c r="V79">
        <f t="shared" si="10"/>
        <v>14.044952681780128</v>
      </c>
      <c r="X79">
        <v>13.801434953032715</v>
      </c>
    </row>
    <row r="80" spans="6:40" x14ac:dyDescent="0.3">
      <c r="F80" s="4" t="s">
        <v>56</v>
      </c>
      <c r="G80" s="4">
        <f>AJ61</f>
        <v>1740.0308819802624</v>
      </c>
      <c r="U80" s="41" t="s">
        <v>108</v>
      </c>
      <c r="V80">
        <f t="shared" si="10"/>
        <v>14.001230485313879</v>
      </c>
      <c r="X80">
        <v>13.808577453496937</v>
      </c>
    </row>
    <row r="81" spans="6:24" x14ac:dyDescent="0.3">
      <c r="F81" s="4" t="s">
        <v>57</v>
      </c>
      <c r="G81" s="4">
        <f>AK61</f>
        <v>944.23623447045907</v>
      </c>
      <c r="U81" s="41" t="s">
        <v>112</v>
      </c>
      <c r="V81">
        <f t="shared" si="10"/>
        <v>14.04492875377721</v>
      </c>
      <c r="X81">
        <v>13.855684127365585</v>
      </c>
    </row>
    <row r="82" spans="6:24" x14ac:dyDescent="0.3">
      <c r="F82" s="4" t="s">
        <v>58</v>
      </c>
      <c r="G82" s="4">
        <f>AL61</f>
        <v>2066.0843484264692</v>
      </c>
      <c r="U82" s="41" t="s">
        <v>116</v>
      </c>
      <c r="V82">
        <f t="shared" si="10"/>
        <v>14.225195807848387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15.027305150329735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14.38794898774522</v>
      </c>
      <c r="X84">
        <v>13.696318465991869</v>
      </c>
    </row>
    <row r="85" spans="6:24" x14ac:dyDescent="0.3">
      <c r="U85" s="41" t="s">
        <v>128</v>
      </c>
      <c r="V85">
        <f t="shared" si="10"/>
        <v>13.843844412281475</v>
      </c>
      <c r="X85">
        <v>13.75056790087643</v>
      </c>
    </row>
    <row r="86" spans="6:24" x14ac:dyDescent="0.3">
      <c r="U86" s="41" t="s">
        <v>132</v>
      </c>
      <c r="V86">
        <f t="shared" si="10"/>
        <v>14.163983665210711</v>
      </c>
      <c r="X86">
        <v>14.224885286119157</v>
      </c>
    </row>
    <row r="87" spans="6:24" x14ac:dyDescent="0.3">
      <c r="U87" s="41" t="s">
        <v>136</v>
      </c>
      <c r="V87">
        <f t="shared" si="10"/>
        <v>14.207681933674044</v>
      </c>
      <c r="X87">
        <v>14.271991959987805</v>
      </c>
    </row>
    <row r="88" spans="6:24" x14ac:dyDescent="0.3">
      <c r="U88" s="41" t="s">
        <v>140</v>
      </c>
      <c r="V88">
        <f t="shared" si="10"/>
        <v>13.32279312323444</v>
      </c>
      <c r="X88">
        <v>11.68222407686552</v>
      </c>
    </row>
    <row r="89" spans="6:24" x14ac:dyDescent="0.3">
      <c r="U89" s="41" t="s">
        <v>143</v>
      </c>
      <c r="V89">
        <f t="shared" si="10"/>
        <v>13.973925334984143</v>
      </c>
      <c r="X89">
        <v>13.753993881759367</v>
      </c>
    </row>
    <row r="90" spans="6:24" x14ac:dyDescent="0.3">
      <c r="U90" s="41" t="s">
        <v>145</v>
      </c>
      <c r="V90">
        <f t="shared" si="10"/>
        <v>14.017623603447475</v>
      </c>
      <c r="X90">
        <v>13.801100555628015</v>
      </c>
    </row>
    <row r="91" spans="6:24" x14ac:dyDescent="0.3">
      <c r="U91" s="41" t="s">
        <v>148</v>
      </c>
      <c r="V91">
        <f t="shared" si="10"/>
        <v>14.197890657518652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13.93484413548922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13.132734793007872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2.5056290041446232</v>
      </c>
      <c r="K97" s="4" t="s">
        <v>61</v>
      </c>
      <c r="L97" s="76">
        <f>MIN(N36:N43)</f>
        <v>13.871149562611212</v>
      </c>
      <c r="M97" s="135" t="s">
        <v>11</v>
      </c>
      <c r="N97" s="4">
        <v>15</v>
      </c>
      <c r="O97" s="4">
        <v>99999</v>
      </c>
      <c r="P97" s="76">
        <f>L97</f>
        <v>13.871149562611212</v>
      </c>
      <c r="Q97" s="76">
        <f>L98</f>
        <v>14.001230485313879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14.001230485313879</v>
      </c>
      <c r="M98" s="135" t="s">
        <v>12</v>
      </c>
      <c r="N98" s="4">
        <v>99999</v>
      </c>
      <c r="O98" s="4">
        <v>15</v>
      </c>
      <c r="P98" s="76">
        <f>L99</f>
        <v>13.322793123234439</v>
      </c>
      <c r="Q98" s="76">
        <f>L100</f>
        <v>13.13273479300787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2.5045770814180432</v>
      </c>
      <c r="K99" s="4" t="s">
        <v>71</v>
      </c>
      <c r="L99" s="76">
        <f>MIN(N50:N54)</f>
        <v>13.322793123234439</v>
      </c>
      <c r="M99" s="135" t="s">
        <v>13</v>
      </c>
      <c r="N99" s="76">
        <f>L101</f>
        <v>14.415254138074957</v>
      </c>
      <c r="O99" s="76">
        <f>L102</f>
        <v>13.32279312323444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3.8042245096647838</v>
      </c>
      <c r="K100" s="4" t="s">
        <v>76</v>
      </c>
      <c r="L100" s="76">
        <f>MIN(N55:N60)</f>
        <v>13.13273479300787</v>
      </c>
      <c r="M100" s="135" t="s">
        <v>14</v>
      </c>
      <c r="N100" s="76">
        <f>L104</f>
        <v>14.225195807848387</v>
      </c>
      <c r="O100" s="76">
        <f>L105</f>
        <v>13.132734793007872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2.5245347401598335</v>
      </c>
      <c r="K101" s="4" t="s">
        <v>252</v>
      </c>
      <c r="L101" s="76">
        <f>J104+J103+J102+J107+J106</f>
        <v>14.415254138074957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3.9348441354892194</v>
      </c>
      <c r="K102" s="4" t="s">
        <v>253</v>
      </c>
      <c r="L102" s="76">
        <f>J104+J103+J102+J113</f>
        <v>13.32279312323444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2.6030126936321007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2.8500921586238999</v>
      </c>
      <c r="K104" s="4" t="s">
        <v>255</v>
      </c>
      <c r="L104" s="76">
        <f>J111+J103+J102+J107+J106</f>
        <v>14.225195807848387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13.132734793007872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2.5273051503297355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2.5262771556060732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2.5050899155039854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2.6600338283973315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2.5105080810388158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3.9348441354892194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2024-01-07T17:06:00Z</dcterms:modified>
</cp:coreProperties>
</file>