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5\"/>
    </mc:Choice>
  </mc:AlternateContent>
  <xr:revisionPtr revIDLastSave="0" documentId="13_ncr:1_{B4C5E059-C0DE-4255-A4A9-D144CF64B100}" xr6:coauthVersionLast="47" xr6:coauthVersionMax="47" xr10:uidLastSave="{00000000-0000-0000-0000-000000000000}"/>
  <bookViews>
    <workbookView xWindow="7152" yWindow="168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6" l="1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99" i="7"/>
  <c r="P98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7" i="4"/>
  <c r="U89" i="4"/>
  <c r="T89" i="4"/>
  <c r="T88" i="4"/>
  <c r="T87" i="4" l="1"/>
  <c r="T91" i="4" s="1"/>
  <c r="T92" i="4" s="1"/>
  <c r="U86" i="4"/>
  <c r="U91" i="4" s="1"/>
  <c r="U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6" i="4"/>
  <c r="Y86" i="4" s="1"/>
  <c r="AL39" i="5" l="1"/>
  <c r="S91" i="4"/>
  <c r="S92" i="4" s="1"/>
  <c r="J38" i="5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O41" i="5" l="1"/>
  <c r="O42" i="5" s="1"/>
  <c r="O50" i="5" s="1"/>
  <c r="T38" i="5"/>
  <c r="U38" i="5" s="1"/>
  <c r="T39" i="5"/>
  <c r="U39" i="5" s="1"/>
  <c r="T37" i="5"/>
  <c r="U37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B48" i="5" l="1"/>
  <c r="AC123" i="5" s="1"/>
  <c r="AA137" i="5"/>
  <c r="AA159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122" i="5" s="1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BH58" i="5" l="1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F96" i="5" l="1"/>
  <c r="F97" i="5" s="1"/>
  <c r="H96" i="5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R105" i="5"/>
  <c r="P105" i="5"/>
  <c r="O105" i="5"/>
  <c r="T105" i="5" s="1"/>
  <c r="U105" i="5" s="1"/>
  <c r="P103" i="5"/>
  <c r="R103" i="5"/>
  <c r="Q103" i="5"/>
  <c r="Q102" i="5" l="1"/>
  <c r="G107" i="5"/>
  <c r="G108" i="5" s="1"/>
  <c r="G115" i="5" s="1"/>
  <c r="G124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H27" i="7" s="1"/>
  <c r="F107" i="5"/>
  <c r="F108" i="5" s="1"/>
  <c r="F114" i="5" s="1"/>
  <c r="F123" i="5" s="1"/>
  <c r="G113" i="5"/>
  <c r="G116" i="5"/>
  <c r="G125" i="5" s="1"/>
  <c r="G114" i="5"/>
  <c r="G123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H26" i="7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G28" i="7" s="1"/>
  <c r="E114" i="5"/>
  <c r="E116" i="5"/>
  <c r="E115" i="5"/>
  <c r="E113" i="5"/>
  <c r="O116" i="5"/>
  <c r="O113" i="5"/>
  <c r="O114" i="5"/>
  <c r="Q159" i="5"/>
  <c r="G135" i="5"/>
  <c r="G157" i="5"/>
  <c r="G146" i="5"/>
  <c r="O115" i="5"/>
  <c r="G137" i="5"/>
  <c r="G159" i="5"/>
  <c r="G148" i="5"/>
  <c r="Q137" i="5"/>
  <c r="H28" i="7" s="1"/>
  <c r="G136" i="5"/>
  <c r="G158" i="5"/>
  <c r="G147" i="5"/>
  <c r="P157" i="5"/>
  <c r="P135" i="5"/>
  <c r="G26" i="7" s="1"/>
  <c r="P146" i="5"/>
  <c r="G122" i="5"/>
  <c r="G118" i="5"/>
  <c r="G119" i="5" s="1"/>
  <c r="F145" i="5"/>
  <c r="F157" i="5"/>
  <c r="F146" i="5"/>
  <c r="F135" i="5"/>
  <c r="H134" i="5"/>
  <c r="C38" i="7" l="1"/>
  <c r="I60" i="7" s="1"/>
  <c r="T50" i="7" s="1"/>
  <c r="H158" i="5"/>
  <c r="H145" i="5"/>
  <c r="Q146" i="5"/>
  <c r="Q145" i="5"/>
  <c r="Q134" i="5"/>
  <c r="H25" i="7" s="1"/>
  <c r="H159" i="5"/>
  <c r="R116" i="5"/>
  <c r="S125" i="5" s="1"/>
  <c r="R137" i="5" s="1"/>
  <c r="I28" i="7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G27" i="7" s="1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J113" i="5"/>
  <c r="K113" i="5" s="1"/>
  <c r="E122" i="5"/>
  <c r="E118" i="5"/>
  <c r="E119" i="5" s="1"/>
  <c r="J115" i="5"/>
  <c r="K115" i="5" s="1"/>
  <c r="E124" i="5"/>
  <c r="R157" i="5"/>
  <c r="R146" i="5"/>
  <c r="R135" i="5"/>
  <c r="I26" i="7" s="1"/>
  <c r="C39" i="7" s="1"/>
  <c r="I61" i="7" s="1"/>
  <c r="T55" i="7" s="1"/>
  <c r="J116" i="5"/>
  <c r="K116" i="5" s="1"/>
  <c r="E125" i="5"/>
  <c r="E123" i="5"/>
  <c r="J114" i="5"/>
  <c r="K114" i="5" s="1"/>
  <c r="G134" i="5"/>
  <c r="G156" i="5"/>
  <c r="G145" i="5"/>
  <c r="P145" i="5"/>
  <c r="P134" i="5"/>
  <c r="G25" i="7" s="1"/>
  <c r="P156" i="5"/>
  <c r="T114" i="5"/>
  <c r="U114" i="5" s="1"/>
  <c r="P123" i="5"/>
  <c r="R159" i="5" l="1"/>
  <c r="C36" i="7"/>
  <c r="I58" i="7" s="1"/>
  <c r="T36" i="7" s="1"/>
  <c r="R148" i="5"/>
  <c r="R136" i="5"/>
  <c r="I27" i="7" s="1"/>
  <c r="T113" i="5"/>
  <c r="U113" i="5" s="1"/>
  <c r="R118" i="5"/>
  <c r="R119" i="5" s="1"/>
  <c r="T115" i="5"/>
  <c r="U115" i="5" s="1"/>
  <c r="R158" i="5"/>
  <c r="O146" i="5"/>
  <c r="O157" i="5"/>
  <c r="O135" i="5"/>
  <c r="F26" i="7" s="1"/>
  <c r="E134" i="5"/>
  <c r="E145" i="5"/>
  <c r="E156" i="5"/>
  <c r="E137" i="5"/>
  <c r="E148" i="5"/>
  <c r="E159" i="5"/>
  <c r="E147" i="5"/>
  <c r="E158" i="5"/>
  <c r="E136" i="5"/>
  <c r="R134" i="5"/>
  <c r="I25" i="7" s="1"/>
  <c r="C37" i="7" s="1"/>
  <c r="I59" i="7" s="1"/>
  <c r="T44" i="7" s="1"/>
  <c r="R145" i="5"/>
  <c r="R156" i="5"/>
  <c r="O156" i="5"/>
  <c r="O134" i="5"/>
  <c r="F25" i="7" s="1"/>
  <c r="O145" i="5"/>
  <c r="O137" i="5"/>
  <c r="F28" i="7" s="1"/>
  <c r="O159" i="5"/>
  <c r="O148" i="5"/>
  <c r="E146" i="5"/>
  <c r="E157" i="5"/>
  <c r="E135" i="5"/>
  <c r="O158" i="5"/>
  <c r="O136" i="5"/>
  <c r="F27" i="7" s="1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<sst xmlns="http://schemas.openxmlformats.org/spreadsheetml/2006/main" count="2044" uniqueCount="259">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</sst>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13.872339235633435</v>
      </c>
      <c r="L28" s="147">
        <v>14.001454855578563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13.294641824798855</v>
      </c>
      <c r="L29" s="147">
        <v>13.113372293871747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14.396540003212124</v>
      </c>
      <c r="J30" s="4">
        <v>13.294641824798854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14.215270472285013</v>
      </c>
      <c r="J31" s="4">
        <v>13.113372293871745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13.822405957449872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4.7814584092306019E-11</v>
      </c>
      <c r="V44" s="215">
        <f t="shared" si="1"/>
        <v>3.7604950375033026E-11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1.398640545955964E-10</v>
      </c>
      <c r="V45" s="215">
        <f t="shared" si="1"/>
        <v>1.9577886100118274E-10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1.8020373606760588E-11</v>
      </c>
      <c r="T46" s="215">
        <f t="shared" si="1"/>
        <v>1.398640545955969E-10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2.52579172285897E-11</v>
      </c>
      <c r="T47" s="215">
        <f t="shared" si="1"/>
        <v>1.9577886100118347E-10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4.7814584092306019E-11</v>
      </c>
      <c r="V53" s="216">
        <f t="shared" si="2"/>
        <v>3.7604950375033026E-11</v>
      </c>
      <c r="W53" s="165">
        <f>N40</f>
        <v>2050</v>
      </c>
      <c r="X53" s="165">
        <f>SUM(S53:V53)</f>
        <v>9.126744174720856E-11</v>
      </c>
      <c r="Y53" s="129">
        <f>W53/X53</f>
        <v>22461460086479.305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1.398640545955964E-10</v>
      </c>
      <c r="V54" s="216">
        <f t="shared" si="2"/>
        <v>1.9577886100118274E-10</v>
      </c>
      <c r="W54" s="165">
        <f>N41</f>
        <v>2050</v>
      </c>
      <c r="X54" s="165">
        <f>SUM(S54:V54)</f>
        <v>3.4149082287664865E-10</v>
      </c>
      <c r="Y54" s="129">
        <f>W54/X54</f>
        <v>6003089578604.8379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1.8020373606760588E-11</v>
      </c>
      <c r="T55" s="216">
        <f t="shared" si="2"/>
        <v>1.398640545955969E-10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1.6373233548222698E-10</v>
      </c>
      <c r="Y55" s="129">
        <f>W55/X55</f>
        <v>6437335648427.3135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2.52579172285897E-11</v>
      </c>
      <c r="T56" s="216">
        <f t="shared" si="2"/>
        <v>1.9577886100118347E-10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2.2688468550964268E-10</v>
      </c>
      <c r="Y56" s="129">
        <f>W56/X56</f>
        <v>4883538073586.3271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4.9126198115219795E-11</v>
      </c>
      <c r="T58" s="165">
        <f>SUM(T53:T56)</f>
        <v>3.4149082287664989E-10</v>
      </c>
      <c r="U58" s="165">
        <f>SUM(U53:U56)</f>
        <v>1.9352654596777192E-10</v>
      </c>
      <c r="V58" s="165">
        <f>SUM(V53:V56)</f>
        <v>2.3923171865608531E-10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41729262158491.547</v>
      </c>
      <c r="T59" s="120">
        <f>T57/T58</f>
        <v>6003089578604.8154</v>
      </c>
      <c r="U59" s="120">
        <f>U57/U58</f>
        <v>5446281256812.8154</v>
      </c>
      <c r="V59" s="120">
        <f>V57/V58</f>
        <v>4631492873203.9854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244.02885596022583</v>
      </c>
      <c r="T64" s="216">
        <f t="shared" si="3"/>
        <v>0</v>
      </c>
      <c r="U64" s="216">
        <f t="shared" si="3"/>
        <v>260.41167314422648</v>
      </c>
      <c r="V64" s="216">
        <f t="shared" si="3"/>
        <v>174.167059659155</v>
      </c>
      <c r="W64" s="165">
        <f>W53</f>
        <v>2050</v>
      </c>
      <c r="X64" s="165">
        <f>SUM(S64:V64)</f>
        <v>678.60758876360728</v>
      </c>
      <c r="Y64" s="129">
        <f>W64/X64</f>
        <v>3.0208916521770828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35.105511248431867</v>
      </c>
      <c r="U65" s="216">
        <f t="shared" si="3"/>
        <v>761.73897904584101</v>
      </c>
      <c r="V65" s="216">
        <f t="shared" si="3"/>
        <v>906.74839945097153</v>
      </c>
      <c r="W65" s="165">
        <f>W54</f>
        <v>2050</v>
      </c>
      <c r="X65" s="165">
        <f>SUM(S65:V65)</f>
        <v>1703.5928897452445</v>
      </c>
      <c r="Y65" s="129">
        <f>W65/X65</f>
        <v>1.2033391383234509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751.97689443047443</v>
      </c>
      <c r="T66" s="216">
        <f t="shared" si="3"/>
        <v>839.61644856424266</v>
      </c>
      <c r="U66" s="216">
        <f t="shared" si="3"/>
        <v>31.849347809932507</v>
      </c>
      <c r="V66" s="216">
        <f t="shared" si="3"/>
        <v>0</v>
      </c>
      <c r="W66" s="165">
        <f>W55</f>
        <v>1054</v>
      </c>
      <c r="X66" s="165">
        <f>SUM(S66:V66)</f>
        <v>1623.4426908046496</v>
      </c>
      <c r="Y66" s="129">
        <f>W66/X66</f>
        <v>0.64923757763052992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1053.9942496092999</v>
      </c>
      <c r="T67" s="216">
        <f t="shared" si="3"/>
        <v>1175.2780401873251</v>
      </c>
      <c r="U67" s="216">
        <f t="shared" si="3"/>
        <v>0</v>
      </c>
      <c r="V67" s="216">
        <f t="shared" si="3"/>
        <v>27.084540889873324</v>
      </c>
      <c r="W67" s="165">
        <f>W56</f>
        <v>1108</v>
      </c>
      <c r="X67" s="165">
        <f>SUM(S67:V67)</f>
        <v>2256.3568306864981</v>
      </c>
      <c r="Y67" s="129">
        <f>W67/X67</f>
        <v>0.49105708145590171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2049.9999999999995</v>
      </c>
      <c r="U69" s="165">
        <f>SUM(U64:U67)</f>
        <v>1054</v>
      </c>
      <c r="V69" s="165">
        <f>SUM(V64:V67)</f>
        <v>1107.9999999999998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1.0000000000000002</v>
      </c>
      <c r="U70" s="120">
        <f>U68/U69</f>
        <v>1</v>
      </c>
      <c r="V70" s="120">
        <f>V68/V69</f>
        <v>1.0000000000000002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737.18473386056996</v>
      </c>
      <c r="T75" s="216">
        <f t="shared" si="4"/>
        <v>0</v>
      </c>
      <c r="U75" s="216">
        <f t="shared" si="4"/>
        <v>786.67544953086076</v>
      </c>
      <c r="V75" s="216">
        <f t="shared" si="4"/>
        <v>526.13981660856928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42.243835656092216</v>
      </c>
      <c r="U76" s="216">
        <f t="shared" si="4"/>
        <v>916.63032667240748</v>
      </c>
      <c r="V76" s="216">
        <f t="shared" si="4"/>
        <v>1091.1258376715002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488.21165737416993</v>
      </c>
      <c r="T77" s="216">
        <f t="shared" si="4"/>
        <v>545.11054920459731</v>
      </c>
      <c r="U77" s="216">
        <f t="shared" si="4"/>
        <v>20.677793421232803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517.57134008444598</v>
      </c>
      <c r="T78" s="216">
        <f t="shared" si="4"/>
        <v>577.12860431359979</v>
      </c>
      <c r="U78" s="216">
        <f t="shared" si="4"/>
        <v>0</v>
      </c>
      <c r="V78" s="216">
        <f t="shared" si="4"/>
        <v>13.300055601954226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1742.967731319186</v>
      </c>
      <c r="T80" s="165">
        <f>SUM(T75:T78)</f>
        <v>1164.4829891742893</v>
      </c>
      <c r="U80" s="165">
        <f>SUM(U75:U78)</f>
        <v>1723.9835696245009</v>
      </c>
      <c r="V80" s="165">
        <f>SUM(V75:V78)</f>
        <v>1630.5657098820238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1.1761548783513238</v>
      </c>
      <c r="T81" s="120">
        <f>T79/T80</f>
        <v>1.7604379102640326</v>
      </c>
      <c r="U81" s="120">
        <f>U79/U80</f>
        <v>0.61137473614645332</v>
      </c>
      <c r="V81" s="120">
        <f>V79/V80</f>
        <v>0.67951876657590637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867.04342097623169</v>
      </c>
      <c r="T86" s="131">
        <f t="shared" si="5"/>
        <v>0</v>
      </c>
      <c r="U86" s="131">
        <f t="shared" si="5"/>
        <v>480.95349538982254</v>
      </c>
      <c r="V86" s="131">
        <f t="shared" si="5"/>
        <v>357.5218792283286</v>
      </c>
      <c r="W86" s="165">
        <f>W75</f>
        <v>2050</v>
      </c>
      <c r="X86" s="165">
        <f>SUM(S86:V86)</f>
        <v>1705.5187955943827</v>
      </c>
      <c r="Y86" s="129">
        <f>W86/X86</f>
        <v>1.2019803037618026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74.367649763948208</v>
      </c>
      <c r="U87" s="131">
        <f t="shared" si="5"/>
        <v>560.40462411318049</v>
      </c>
      <c r="V87" s="131">
        <f t="shared" si="5"/>
        <v>741.44048339364042</v>
      </c>
      <c r="W87" s="165">
        <f>W76</f>
        <v>2050</v>
      </c>
      <c r="X87" s="165">
        <f>SUM(S87:V87)</f>
        <v>1376.2127572707691</v>
      </c>
      <c r="Y87" s="129">
        <f>W87/X87</f>
        <v>1.4895952600130298</v>
      </c>
    </row>
    <row r="88" spans="17:25" ht="15.6" x14ac:dyDescent="0.3">
      <c r="Q88" s="128"/>
      <c r="R88" s="131">
        <v>3</v>
      </c>
      <c r="S88" s="131">
        <f t="shared" si="5"/>
        <v>574.21252248861504</v>
      </c>
      <c r="T88" s="131">
        <f t="shared" si="5"/>
        <v>959.63327610462045</v>
      </c>
      <c r="U88" s="131">
        <f t="shared" si="5"/>
        <v>12.641880496997073</v>
      </c>
      <c r="V88" s="131">
        <f t="shared" si="5"/>
        <v>0</v>
      </c>
      <c r="W88" s="165">
        <f>W77</f>
        <v>1054</v>
      </c>
      <c r="X88" s="165">
        <f>SUM(S88:V88)</f>
        <v>1546.4876790902326</v>
      </c>
      <c r="Y88" s="129">
        <f>W88/X88</f>
        <v>0.68154438877912482</v>
      </c>
    </row>
    <row r="89" spans="17:25" ht="15.6" x14ac:dyDescent="0.3">
      <c r="Q89" s="128"/>
      <c r="R89" s="131">
        <v>4</v>
      </c>
      <c r="S89" s="131">
        <f t="shared" si="5"/>
        <v>608.74405653515316</v>
      </c>
      <c r="T89" s="131">
        <f t="shared" si="5"/>
        <v>1015.9990741314314</v>
      </c>
      <c r="U89" s="131">
        <f t="shared" si="5"/>
        <v>0</v>
      </c>
      <c r="V89" s="131">
        <f t="shared" si="5"/>
        <v>9.0376373780309098</v>
      </c>
      <c r="W89" s="165">
        <f>W78</f>
        <v>1108</v>
      </c>
      <c r="X89" s="165">
        <f>SUM(S89:V89)</f>
        <v>1633.7807680446153</v>
      </c>
      <c r="Y89" s="129">
        <f>W89/X89</f>
        <v>0.6781815661388314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1054.0000000000002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0.99999999999999978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1042.1691145196835</v>
      </c>
      <c r="T97" s="131">
        <f t="shared" si="6"/>
        <v>0</v>
      </c>
      <c r="U97" s="131">
        <f t="shared" si="6"/>
        <v>578.09662848395965</v>
      </c>
      <c r="V97" s="131">
        <f t="shared" si="6"/>
        <v>429.73425699635692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110.77769858668637</v>
      </c>
      <c r="U98" s="131">
        <f t="shared" si="6"/>
        <v>834.77607176837728</v>
      </c>
      <c r="V98" s="131">
        <f t="shared" si="6"/>
        <v>1104.4462296449362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391.3513226688226</v>
      </c>
      <c r="T99" s="131">
        <f t="shared" si="6"/>
        <v>654.03267461483267</v>
      </c>
      <c r="U99" s="131">
        <f t="shared" si="6"/>
        <v>8.6160027163446085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412.83899763871551</v>
      </c>
      <c r="T100" s="131">
        <f t="shared" si="6"/>
        <v>689.03184329005683</v>
      </c>
      <c r="U100" s="131">
        <f t="shared" si="6"/>
        <v>0</v>
      </c>
      <c r="V100" s="131">
        <f t="shared" si="6"/>
        <v>6.1291590712278445</v>
      </c>
      <c r="W100" s="165">
        <f>W89</f>
        <v>1108</v>
      </c>
      <c r="X100" s="165">
        <f>SUM(S100:V100)</f>
        <v>1108.0000000000002</v>
      </c>
      <c r="Y100" s="129">
        <f>W100/X100</f>
        <v>0.99999999999999978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1846.3594348272215</v>
      </c>
      <c r="T102" s="165">
        <f>SUM(T97:T100)</f>
        <v>1453.842216491576</v>
      </c>
      <c r="U102" s="165">
        <f>SUM(U97:U100)</f>
        <v>1421.4887029686815</v>
      </c>
      <c r="V102" s="165">
        <f>SUM(V97:V100)</f>
        <v>1540.3096457125209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1.1102930238455087</v>
      </c>
      <c r="T103" s="120">
        <f>T101/T102</f>
        <v>1.4100567288155086</v>
      </c>
      <c r="U103" s="120">
        <f>U101/U102</f>
        <v>0.74147617058003579</v>
      </c>
      <c r="V103" s="120">
        <f>V101/V102</f>
        <v>0.7193358835894702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1157.1130975184556</v>
      </c>
      <c r="T108" s="131">
        <f t="shared" ref="T108:V108" si="7">T97*T$103</f>
        <v>0</v>
      </c>
      <c r="U108" s="131">
        <f t="shared" si="7"/>
        <v>428.64487431351603</v>
      </c>
      <c r="V108" s="131">
        <f t="shared" si="7"/>
        <v>309.12327146513888</v>
      </c>
      <c r="W108" s="165">
        <f>W97</f>
        <v>2050</v>
      </c>
      <c r="X108" s="165">
        <f>SUM(S108:V108)</f>
        <v>1894.8812432971106</v>
      </c>
      <c r="Y108" s="129">
        <f>W108/X108</f>
        <v>1.0818619938592993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156.20283929485336</v>
      </c>
      <c r="U109" s="131">
        <f t="shared" si="8"/>
        <v>618.96656498666152</v>
      </c>
      <c r="V109" s="131">
        <f t="shared" si="8"/>
        <v>794.46780447869912</v>
      </c>
      <c r="W109" s="165">
        <f>W98</f>
        <v>2050</v>
      </c>
      <c r="X109" s="165">
        <f>SUM(S109:V109)</f>
        <v>1569.637208760214</v>
      </c>
      <c r="Y109" s="129">
        <f>W109/X109</f>
        <v>1.3060342788504631</v>
      </c>
    </row>
    <row r="110" spans="17:25" ht="15.6" x14ac:dyDescent="0.3">
      <c r="Q110" s="70"/>
      <c r="R110" s="131">
        <v>3</v>
      </c>
      <c r="S110" s="131">
        <f t="shared" ref="S110:V110" si="9">S99*S$103</f>
        <v>434.51464343190639</v>
      </c>
      <c r="T110" s="131">
        <f t="shared" si="9"/>
        <v>922.22317370584892</v>
      </c>
      <c r="U110" s="131">
        <f t="shared" si="9"/>
        <v>6.3885606998223867</v>
      </c>
      <c r="V110" s="131">
        <f t="shared" si="9"/>
        <v>0</v>
      </c>
      <c r="W110" s="165">
        <f>W99</f>
        <v>1054</v>
      </c>
      <c r="X110" s="165">
        <f>SUM(S110:V110)</f>
        <v>1363.1263778375778</v>
      </c>
      <c r="Y110" s="129">
        <f>W110/X110</f>
        <v>0.77322251049974799</v>
      </c>
    </row>
    <row r="111" spans="17:25" ht="15.6" x14ac:dyDescent="0.3">
      <c r="Q111" s="70"/>
      <c r="R111" s="131">
        <v>4</v>
      </c>
      <c r="S111" s="131">
        <f t="shared" ref="S111:V111" si="10">S100*S$103</f>
        <v>458.37225904963827</v>
      </c>
      <c r="T111" s="131">
        <f t="shared" si="10"/>
        <v>971.57398699929763</v>
      </c>
      <c r="U111" s="131">
        <f t="shared" si="10"/>
        <v>0</v>
      </c>
      <c r="V111" s="131">
        <f t="shared" si="10"/>
        <v>4.4089240561620979</v>
      </c>
      <c r="W111" s="165">
        <f>W100</f>
        <v>1108</v>
      </c>
      <c r="X111" s="165">
        <f>SUM(S111:V111)</f>
        <v>1434.3551701050978</v>
      </c>
      <c r="Y111" s="129">
        <f>W111/X111</f>
        <v>0.7724725528885672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13.822405957449872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11" zoomScale="55" zoomScaleNormal="55" workbookViewId="0">
      <selection activeCell="O134" sqref="O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4.7814584092306019E-11</v>
      </c>
      <c r="H7" s="132">
        <f>'Trip Length Frequency'!V44</f>
        <v>3.7604950375033026E-11</v>
      </c>
      <c r="I7" s="120">
        <f>SUMPRODUCT(E18:H18,E7:H7)</f>
        <v>1.0405106657255963E-7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4.7814584092306019E-11</v>
      </c>
      <c r="R7" s="132">
        <f t="shared" si="0"/>
        <v>3.7604950375033026E-11</v>
      </c>
      <c r="S7" s="120">
        <f>SUMPRODUCT(O18:R18,O7:R7)</f>
        <v>1.6545950697510301E-7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4.7814584092306019E-11</v>
      </c>
      <c r="AB7" s="132">
        <f t="shared" si="1"/>
        <v>3.7604950375033026E-11</v>
      </c>
      <c r="AC7" s="120">
        <f>SUMPRODUCT(Y18:AB18,Y7:AB7)</f>
        <v>1.6545950697510301E-7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4.7814584092306019E-11</v>
      </c>
      <c r="AL7" s="132">
        <f t="shared" si="2"/>
        <v>3.7604950375033026E-11</v>
      </c>
      <c r="AM7" s="120">
        <f>SUMPRODUCT(AI18:AL18,AI7:AL7)</f>
        <v>1.8746507843263945E-7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4.7814584092306019E-11</v>
      </c>
      <c r="AV7" s="132">
        <f t="shared" si="3"/>
        <v>3.7604950375033026E-11</v>
      </c>
      <c r="AW7" s="120">
        <f>SUMPRODUCT(AS18:AV18,AS7:AV7)</f>
        <v>1.9972688390108193E-7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4.7814584092306019E-11</v>
      </c>
      <c r="BF7" s="132">
        <f t="shared" si="4"/>
        <v>3.7604950375033026E-11</v>
      </c>
      <c r="BG7" s="120">
        <f>SUMPRODUCT(BC18:BF18,BC7:BF7)</f>
        <v>2.129133435838142E-7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4.7814584092306019E-11</v>
      </c>
      <c r="BP7" s="132">
        <f t="shared" si="5"/>
        <v>3.7604950375033026E-11</v>
      </c>
      <c r="BQ7" s="120">
        <f>SUMPRODUCT(BM18:BP18,BM7:BP7)</f>
        <v>2.4083888815682245E-7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1.398640545955964E-10</v>
      </c>
      <c r="H8" s="132">
        <f>'Trip Length Frequency'!V45</f>
        <v>1.9577886100118274E-10</v>
      </c>
      <c r="I8" s="120">
        <f>SUMPRODUCT(E18:H18,E8:H8)</f>
        <v>3.7632790145680158E-7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1.398640545955964E-10</v>
      </c>
      <c r="R8" s="132">
        <f t="shared" si="0"/>
        <v>1.9577886100118274E-10</v>
      </c>
      <c r="S8" s="120">
        <f>SUMPRODUCT(O18:R18,O8:R8)</f>
        <v>6.2150962923322405E-7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1.398640545955964E-10</v>
      </c>
      <c r="AB8" s="132">
        <f t="shared" si="1"/>
        <v>1.9577886100118274E-10</v>
      </c>
      <c r="AC8" s="120">
        <f>SUMPRODUCT(Y18:AB18,Y8:AB8)</f>
        <v>6.2150962923322405E-7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1.398640545955964E-10</v>
      </c>
      <c r="AL8" s="132">
        <f t="shared" si="2"/>
        <v>1.9577886100118274E-10</v>
      </c>
      <c r="AM8" s="120">
        <f>SUMPRODUCT(AI18:AL18,AI8:AL8)</f>
        <v>7.0431569731621757E-7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1.398640545955964E-10</v>
      </c>
      <c r="AV8" s="132">
        <f t="shared" si="3"/>
        <v>1.9577886100118274E-10</v>
      </c>
      <c r="AW8" s="120">
        <f>SUMPRODUCT(AS18:AV18,AS8:AV8)</f>
        <v>7.5045912984777466E-7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1.398640545955964E-10</v>
      </c>
      <c r="BF8" s="132">
        <f t="shared" si="4"/>
        <v>1.9577886100118274E-10</v>
      </c>
      <c r="BG8" s="120">
        <f>SUMPRODUCT(BC18:BF18,BC8:BF8)</f>
        <v>8.0008413083549318E-7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1.398640545955964E-10</v>
      </c>
      <c r="BP8" s="132">
        <f t="shared" si="5"/>
        <v>1.9577886100118274E-10</v>
      </c>
      <c r="BQ8" s="120">
        <f>SUMPRODUCT(BM18:BP18,BM8:BP8)</f>
        <v>9.0510793845278635E-7</v>
      </c>
      <c r="BS8" s="129"/>
    </row>
    <row r="9" spans="2:71" x14ac:dyDescent="0.3">
      <c r="C9" s="128"/>
      <c r="D9" s="4" t="s">
        <v>13</v>
      </c>
      <c r="E9" s="132">
        <f>'Trip Length Frequency'!S46</f>
        <v>1.8020373606760588E-11</v>
      </c>
      <c r="F9" s="132">
        <f>'Trip Length Frequency'!T46</f>
        <v>1.398640545955969E-10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3.2982677208781532E-7</v>
      </c>
      <c r="K9" s="129"/>
      <c r="M9" s="128"/>
      <c r="N9" s="4" t="s">
        <v>13</v>
      </c>
      <c r="O9" s="132">
        <f t="shared" si="0"/>
        <v>1.8020373606760588E-11</v>
      </c>
      <c r="P9" s="132">
        <f t="shared" si="0"/>
        <v>1.398640545955969E-10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2.6710481418691777E-7</v>
      </c>
      <c r="U9" s="129"/>
      <c r="W9" s="128"/>
      <c r="X9" s="4" t="s">
        <v>13</v>
      </c>
      <c r="Y9" s="132">
        <f t="shared" si="1"/>
        <v>1.8020373606760588E-11</v>
      </c>
      <c r="Z9" s="132">
        <f t="shared" si="1"/>
        <v>1.398640545955969E-10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2.6710481418691777E-7</v>
      </c>
      <c r="AE9" s="129"/>
      <c r="AG9" s="128"/>
      <c r="AH9" s="4" t="s">
        <v>13</v>
      </c>
      <c r="AI9" s="132">
        <f t="shared" si="2"/>
        <v>1.8020373606760588E-11</v>
      </c>
      <c r="AJ9" s="132">
        <f t="shared" si="2"/>
        <v>1.398640545955969E-10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3.0297826203602667E-7</v>
      </c>
      <c r="AO9" s="129"/>
      <c r="AQ9" s="128"/>
      <c r="AR9" s="4" t="s">
        <v>13</v>
      </c>
      <c r="AS9" s="132">
        <f t="shared" si="3"/>
        <v>1.8020373606760588E-11</v>
      </c>
      <c r="AT9" s="132">
        <f t="shared" si="3"/>
        <v>1.398640545955969E-10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3.230071192182174E-7</v>
      </c>
      <c r="AY9" s="129"/>
      <c r="BA9" s="128"/>
      <c r="BB9" s="4" t="s">
        <v>13</v>
      </c>
      <c r="BC9" s="132">
        <f t="shared" si="4"/>
        <v>1.8020373606760588E-11</v>
      </c>
      <c r="BD9" s="132">
        <f t="shared" si="4"/>
        <v>1.398640545955969E-10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3.4457524702575451E-7</v>
      </c>
      <c r="BI9" s="129"/>
      <c r="BK9" s="128"/>
      <c r="BL9" s="4" t="s">
        <v>13</v>
      </c>
      <c r="BM9" s="132">
        <f t="shared" si="5"/>
        <v>1.8020373606760588E-11</v>
      </c>
      <c r="BN9" s="132">
        <f t="shared" si="5"/>
        <v>1.398640545955969E-10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3.9006190075033656E-7</v>
      </c>
      <c r="BS9" s="129"/>
    </row>
    <row r="10" spans="2:71" x14ac:dyDescent="0.3">
      <c r="C10" s="128"/>
      <c r="D10" s="4" t="s">
        <v>14</v>
      </c>
      <c r="E10" s="132">
        <f>'Trip Length Frequency'!S47</f>
        <v>2.52579172285897E-11</v>
      </c>
      <c r="F10" s="132">
        <f>'Trip Length Frequency'!T47</f>
        <v>1.9577886100118347E-10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4.5960487663713042E-7</v>
      </c>
      <c r="K10" s="129"/>
      <c r="M10" s="128"/>
      <c r="N10" s="4" t="s">
        <v>14</v>
      </c>
      <c r="O10" s="132">
        <f t="shared" si="0"/>
        <v>2.52579172285897E-11</v>
      </c>
      <c r="P10" s="132">
        <f t="shared" si="0"/>
        <v>1.9577886100118347E-10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3.6849608733552822E-7</v>
      </c>
      <c r="U10" s="129"/>
      <c r="W10" s="128"/>
      <c r="X10" s="4" t="s">
        <v>14</v>
      </c>
      <c r="Y10" s="132">
        <f t="shared" si="1"/>
        <v>2.52579172285897E-11</v>
      </c>
      <c r="Z10" s="132">
        <f t="shared" si="1"/>
        <v>1.9577886100118347E-10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3.6849608733552822E-7</v>
      </c>
      <c r="AE10" s="129"/>
      <c r="AG10" s="128"/>
      <c r="AH10" s="4" t="s">
        <v>14</v>
      </c>
      <c r="AI10" s="132">
        <f t="shared" si="2"/>
        <v>2.52579172285897E-11</v>
      </c>
      <c r="AJ10" s="132">
        <f t="shared" si="2"/>
        <v>1.9577886100118347E-10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4.1800774570401815E-7</v>
      </c>
      <c r="AO10" s="129"/>
      <c r="AQ10" s="128"/>
      <c r="AR10" s="4" t="s">
        <v>14</v>
      </c>
      <c r="AS10" s="132">
        <f t="shared" si="3"/>
        <v>2.52579172285897E-11</v>
      </c>
      <c r="AT10" s="132">
        <f t="shared" si="3"/>
        <v>1.9577886100118347E-10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4.4565300017175928E-7</v>
      </c>
      <c r="AY10" s="129"/>
      <c r="BA10" s="128"/>
      <c r="BB10" s="4" t="s">
        <v>14</v>
      </c>
      <c r="BC10" s="132">
        <f t="shared" si="4"/>
        <v>2.52579172285897E-11</v>
      </c>
      <c r="BD10" s="132">
        <f t="shared" si="4"/>
        <v>1.9577886100118347E-10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4.7542423937840083E-7</v>
      </c>
      <c r="BI10" s="129"/>
      <c r="BK10" s="128"/>
      <c r="BL10" s="4" t="s">
        <v>14</v>
      </c>
      <c r="BM10" s="132">
        <f t="shared" si="5"/>
        <v>2.52579172285897E-11</v>
      </c>
      <c r="BN10" s="132">
        <f t="shared" si="5"/>
        <v>1.9577886100118347E-10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5.3820020322049134E-7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236.19008582207792</v>
      </c>
      <c r="F14" s="139">
        <f t="shared" si="6"/>
        <v>0</v>
      </c>
      <c r="G14" s="139">
        <f t="shared" si="6"/>
        <v>992.90641846713493</v>
      </c>
      <c r="H14" s="139">
        <f t="shared" si="6"/>
        <v>820.90349571078707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102.63827260404392</v>
      </c>
      <c r="P14" s="139">
        <f t="shared" si="7"/>
        <v>0</v>
      </c>
      <c r="Q14" s="139">
        <f t="shared" si="7"/>
        <v>1211.9171168817752</v>
      </c>
      <c r="R14" s="139">
        <f t="shared" si="7"/>
        <v>872.19116166546121</v>
      </c>
      <c r="S14" s="120">
        <v>2186.7465511512801</v>
      </c>
      <c r="T14" s="165">
        <f>SUM(O14:R14)</f>
        <v>2186.7465511512805</v>
      </c>
      <c r="U14" s="129">
        <f>S14/T14</f>
        <v>0.99999999999999978</v>
      </c>
      <c r="W14" s="128"/>
      <c r="X14" s="4" t="s">
        <v>11</v>
      </c>
      <c r="Y14" s="139">
        <f>$AC14*(Y$18*Y7*1)/$AC7</f>
        <v>109.5470584643062</v>
      </c>
      <c r="Z14" s="139">
        <f t="shared" ref="Z14:AB14" si="8">$AC14*(Z$18*Z7*1)/$AC7</f>
        <v>0</v>
      </c>
      <c r="AA14" s="139">
        <f t="shared" si="8"/>
        <v>1293.4936636074142</v>
      </c>
      <c r="AB14" s="139">
        <f t="shared" si="8"/>
        <v>930.90008000829243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116.8723026752279</v>
      </c>
      <c r="AJ14" s="139">
        <f t="shared" ref="AJ14:AL14" si="9">$AM14*(AJ$18*AJ7*1)/$AM7</f>
        <v>0</v>
      </c>
      <c r="AK14" s="139">
        <f t="shared" si="9"/>
        <v>1380.7929591379554</v>
      </c>
      <c r="AL14" s="139">
        <f t="shared" si="9"/>
        <v>994.71877814908351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124.83623371778141</v>
      </c>
      <c r="AT14" s="139">
        <f t="shared" ref="AT14:AV14" si="10">$AW14*(AT$18*AT7*1)/$AW7</f>
        <v>0</v>
      </c>
      <c r="AU14" s="139">
        <f t="shared" si="10"/>
        <v>1474.9729038436908</v>
      </c>
      <c r="AV14" s="139">
        <f t="shared" si="10"/>
        <v>1063.130027234434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133.42439715025998</v>
      </c>
      <c r="BD14" s="139">
        <f t="shared" ref="BD14:BF14" si="11">$BG14*(BD$18*BD7*1)/$BG7</f>
        <v>0</v>
      </c>
      <c r="BE14" s="139">
        <f t="shared" si="11"/>
        <v>1576.3124705799862</v>
      </c>
      <c r="BF14" s="139">
        <f t="shared" si="11"/>
        <v>1136.7985673459086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142.68595720519781</v>
      </c>
      <c r="BN14" s="139">
        <f t="shared" ref="BN14:BP14" si="12">$BQ14*(BN$18*BN7*1)/$BQ7</f>
        <v>0</v>
      </c>
      <c r="BO14" s="139">
        <f t="shared" si="12"/>
        <v>1685.3582355624496</v>
      </c>
      <c r="BP14" s="139">
        <f t="shared" si="12"/>
        <v>1216.129386651666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65.304300447870574</v>
      </c>
      <c r="G15" s="139">
        <f t="shared" si="6"/>
        <v>803.0344324586174</v>
      </c>
      <c r="H15" s="139">
        <f t="shared" si="6"/>
        <v>1181.6612670935119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34.123610003399641</v>
      </c>
      <c r="Q15" s="139">
        <f t="shared" si="7"/>
        <v>943.76206189235063</v>
      </c>
      <c r="R15" s="139">
        <f t="shared" si="7"/>
        <v>1208.8608792555299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36.420537926203593</v>
      </c>
      <c r="AA15" s="139">
        <f t="shared" si="13"/>
        <v>1007.288559593725</v>
      </c>
      <c r="AB15" s="139">
        <f t="shared" si="13"/>
        <v>1290.2317045600837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38.94108342358949</v>
      </c>
      <c r="AK15" s="139">
        <f t="shared" si="14"/>
        <v>1075.046638552936</v>
      </c>
      <c r="AL15" s="139">
        <f t="shared" si="14"/>
        <v>1378.3963179857412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41.63462775644345</v>
      </c>
      <c r="AU15" s="139">
        <f t="shared" si="15"/>
        <v>1148.2574042968047</v>
      </c>
      <c r="AV15" s="139">
        <f t="shared" si="15"/>
        <v>1473.0471327426576</v>
      </c>
      <c r="AW15" s="120">
        <v>2662.939164795906</v>
      </c>
      <c r="AX15" s="165">
        <f>SUM(AS15:AV15)</f>
        <v>2662.9391647959055</v>
      </c>
      <c r="AY15" s="129">
        <f>AW15/AX15</f>
        <v>1.0000000000000002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44.537974611610203</v>
      </c>
      <c r="BE15" s="139">
        <f t="shared" si="16"/>
        <v>1227.0302416862123</v>
      </c>
      <c r="BF15" s="139">
        <f t="shared" si="16"/>
        <v>1574.9672187783326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47.667546156357389</v>
      </c>
      <c r="BO15" s="139">
        <f t="shared" si="17"/>
        <v>1311.7896463343745</v>
      </c>
      <c r="BP15" s="139">
        <f t="shared" si="17"/>
        <v>1684.7163869285819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118.05173062713313</v>
      </c>
      <c r="F16" s="139">
        <f t="shared" si="6"/>
        <v>916.25146391768726</v>
      </c>
      <c r="G16" s="139">
        <f t="shared" si="6"/>
        <v>19.696805455179458</v>
      </c>
      <c r="H16" s="139">
        <f t="shared" si="6"/>
        <v>0</v>
      </c>
      <c r="I16" s="120">
        <v>1054</v>
      </c>
      <c r="J16" s="165">
        <f>SUM(E16:H16)</f>
        <v>1053.9999999999998</v>
      </c>
      <c r="K16" s="129">
        <f>I16/J16</f>
        <v>1.0000000000000002</v>
      </c>
      <c r="M16" s="128"/>
      <c r="N16" s="4" t="s">
        <v>13</v>
      </c>
      <c r="O16" s="139">
        <f t="shared" si="7"/>
        <v>99.717852957646201</v>
      </c>
      <c r="P16" s="139">
        <f t="shared" si="7"/>
        <v>966.53372800430657</v>
      </c>
      <c r="Q16" s="139">
        <f t="shared" si="7"/>
        <v>46.731883706959138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105.39648959183063</v>
      </c>
      <c r="Z16" s="139">
        <f t="shared" si="18"/>
        <v>1021.5749635827671</v>
      </c>
      <c r="AA16" s="139">
        <f t="shared" si="18"/>
        <v>49.393126191948241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111.26409482451214</v>
      </c>
      <c r="AJ16" s="139">
        <f t="shared" si="19"/>
        <v>1081.0375559622378</v>
      </c>
      <c r="AK16" s="139">
        <f t="shared" si="19"/>
        <v>52.173357449236548</v>
      </c>
      <c r="AL16" s="139">
        <f t="shared" si="19"/>
        <v>0</v>
      </c>
      <c r="AM16" s="120">
        <v>1244.4750082359867</v>
      </c>
      <c r="AN16" s="165">
        <f>SUM(AI16:AL16)</f>
        <v>1244.4750082359865</v>
      </c>
      <c r="AO16" s="129">
        <f>AM16/AN16</f>
        <v>1.0000000000000002</v>
      </c>
      <c r="AQ16" s="128"/>
      <c r="AR16" s="4" t="s">
        <v>13</v>
      </c>
      <c r="AS16" s="139">
        <f t="shared" ref="AS16:AV16" si="20">$AW16*(AS$18*AS9*1)/$AW9</f>
        <v>117.69942799661736</v>
      </c>
      <c r="AT16" s="139">
        <f t="shared" si="20"/>
        <v>1144.7778644161631</v>
      </c>
      <c r="AU16" s="139">
        <f t="shared" si="20"/>
        <v>55.19433686121134</v>
      </c>
      <c r="AV16" s="139">
        <f t="shared" si="20"/>
        <v>0</v>
      </c>
      <c r="AW16" s="120">
        <v>1317.6716292739918</v>
      </c>
      <c r="AX16" s="165">
        <f>SUM(AS16:AV16)</f>
        <v>1317.6716292739916</v>
      </c>
      <c r="AY16" s="129">
        <f>AW16/AX16</f>
        <v>1.0000000000000002</v>
      </c>
      <c r="BA16" s="128"/>
      <c r="BB16" s="4" t="s">
        <v>13</v>
      </c>
      <c r="BC16" s="139">
        <f t="shared" ref="BC16:BF16" si="21">$BG16*(BC$18*BC9*1)/$BG9</f>
        <v>124.62106889276015</v>
      </c>
      <c r="BD16" s="139">
        <f t="shared" si="21"/>
        <v>1213.2820874466065</v>
      </c>
      <c r="BE16" s="139">
        <f t="shared" si="21"/>
        <v>58.435305272542948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132.06588478176269</v>
      </c>
      <c r="BN16" s="139">
        <f t="shared" si="22"/>
        <v>1286.9103441965765</v>
      </c>
      <c r="BO16" s="139">
        <f t="shared" si="22"/>
        <v>61.91251167735043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124.82642397703354</v>
      </c>
      <c r="F17" s="139">
        <f t="shared" si="6"/>
        <v>967.55306021085516</v>
      </c>
      <c r="G17" s="139">
        <f t="shared" si="6"/>
        <v>0</v>
      </c>
      <c r="H17" s="139">
        <f t="shared" si="6"/>
        <v>15.62051581211121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106.74954211876276</v>
      </c>
      <c r="P17" s="139">
        <f t="shared" si="7"/>
        <v>1033.3228997091317</v>
      </c>
      <c r="Q17" s="139">
        <f t="shared" si="7"/>
        <v>0</v>
      </c>
      <c r="R17" s="139">
        <f t="shared" si="7"/>
        <v>32.660796277836326</v>
      </c>
      <c r="S17" s="120">
        <v>1172.7332381057306</v>
      </c>
      <c r="T17" s="165">
        <f>SUM(O17:R17)</f>
        <v>1172.7332381057308</v>
      </c>
      <c r="U17" s="129">
        <f>S17/T17</f>
        <v>0.99999999999999978</v>
      </c>
      <c r="W17" s="128"/>
      <c r="X17" s="4" t="s">
        <v>14</v>
      </c>
      <c r="Y17" s="139">
        <f t="shared" ref="Y17:AB17" si="23">$AC17*(Y$18*Y10*1)/$AC10</f>
        <v>113.09003832100571</v>
      </c>
      <c r="Z17" s="139">
        <f t="shared" si="23"/>
        <v>1094.6981505182389</v>
      </c>
      <c r="AA17" s="139">
        <f t="shared" si="23"/>
        <v>0</v>
      </c>
      <c r="AB17" s="139">
        <f t="shared" si="23"/>
        <v>34.600717055496077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119.65441313545331</v>
      </c>
      <c r="AJ17" s="139">
        <f t="shared" si="24"/>
        <v>1161.0218746295873</v>
      </c>
      <c r="AK17" s="139">
        <f t="shared" si="24"/>
        <v>0</v>
      </c>
      <c r="AL17" s="139">
        <f t="shared" si="24"/>
        <v>36.667038747343952</v>
      </c>
      <c r="AM17" s="120">
        <v>1317.3433265123847</v>
      </c>
      <c r="AN17" s="165">
        <f>SUM(AI17:AL17)</f>
        <v>1317.3433265123845</v>
      </c>
      <c r="AO17" s="129">
        <f>AM17/AN17</f>
        <v>1.0000000000000002</v>
      </c>
      <c r="AQ17" s="128"/>
      <c r="AR17" s="4" t="s">
        <v>14</v>
      </c>
      <c r="AS17" s="139">
        <f t="shared" ref="AS17:AV17" si="25">$AW17*(AS$18*AS10*1)/$AW10</f>
        <v>126.85975275490738</v>
      </c>
      <c r="AT17" s="139">
        <f t="shared" si="25"/>
        <v>1232.243880710007</v>
      </c>
      <c r="AU17" s="139">
        <f t="shared" si="25"/>
        <v>0</v>
      </c>
      <c r="AV17" s="139">
        <f t="shared" si="25"/>
        <v>38.898064158904781</v>
      </c>
      <c r="AW17" s="120">
        <v>1398.0016976238194</v>
      </c>
      <c r="AX17" s="165">
        <f>SUM(AS17:AV17)</f>
        <v>1398.0016976238192</v>
      </c>
      <c r="AY17" s="129">
        <f>AW17/AX17</f>
        <v>1.0000000000000002</v>
      </c>
      <c r="BA17" s="128"/>
      <c r="BB17" s="4" t="s">
        <v>14</v>
      </c>
      <c r="BC17" s="139">
        <f t="shared" ref="BC17:BF17" si="26">$BG17*(BC$18*BC10*1)/$BG10</f>
        <v>134.61867830155336</v>
      </c>
      <c r="BD17" s="139">
        <f t="shared" si="26"/>
        <v>1308.8852532291426</v>
      </c>
      <c r="BE17" s="139">
        <f t="shared" si="26"/>
        <v>0</v>
      </c>
      <c r="BF17" s="139">
        <f t="shared" si="26"/>
        <v>41.296380748486527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142.97369348645103</v>
      </c>
      <c r="BN17" s="139">
        <f t="shared" si="27"/>
        <v>1391.3606657611633</v>
      </c>
      <c r="BO17" s="139">
        <f t="shared" si="27"/>
        <v>0</v>
      </c>
      <c r="BP17" s="139">
        <f t="shared" si="27"/>
        <v>43.874591624057977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479.06824042624459</v>
      </c>
      <c r="F19" s="165">
        <f>SUM(F14:F17)</f>
        <v>1949.1088245764131</v>
      </c>
      <c r="G19" s="165">
        <f>SUM(G14:G17)</f>
        <v>1815.6376563809317</v>
      </c>
      <c r="H19" s="165">
        <f>SUM(H14:H17)</f>
        <v>2018.1852786164102</v>
      </c>
      <c r="K19" s="129"/>
      <c r="M19" s="128"/>
      <c r="N19" s="120" t="s">
        <v>195</v>
      </c>
      <c r="O19" s="165">
        <f>SUM(O14:O17)</f>
        <v>309.10566768045288</v>
      </c>
      <c r="P19" s="165">
        <f>SUM(P14:P17)</f>
        <v>2033.980237716838</v>
      </c>
      <c r="Q19" s="165">
        <f>SUM(Q14:Q17)</f>
        <v>2202.4110624810851</v>
      </c>
      <c r="R19" s="165">
        <f>SUM(R14:R17)</f>
        <v>2113.7128371988274</v>
      </c>
      <c r="U19" s="129"/>
      <c r="W19" s="128"/>
      <c r="X19" s="120" t="s">
        <v>195</v>
      </c>
      <c r="Y19" s="165">
        <f>SUM(Y14:Y17)</f>
        <v>328.03358637714251</v>
      </c>
      <c r="Z19" s="165">
        <f>SUM(Z14:Z17)</f>
        <v>2152.6936520272093</v>
      </c>
      <c r="AA19" s="165">
        <f>SUM(AA14:AA17)</f>
        <v>2350.1753493930878</v>
      </c>
      <c r="AB19" s="165">
        <f>SUM(AB14:AB17)</f>
        <v>2255.7325016238724</v>
      </c>
      <c r="AE19" s="129"/>
      <c r="AG19" s="128"/>
      <c r="AH19" s="120" t="s">
        <v>195</v>
      </c>
      <c r="AI19" s="165">
        <f>SUM(AI14:AI17)</f>
        <v>347.79081063519334</v>
      </c>
      <c r="AJ19" s="165">
        <f>SUM(AJ14:AJ17)</f>
        <v>2281.0005140154144</v>
      </c>
      <c r="AK19" s="165">
        <f>SUM(AK14:AK17)</f>
        <v>2508.0129551401278</v>
      </c>
      <c r="AL19" s="165">
        <f>SUM(AL14:AL17)</f>
        <v>2409.782134882169</v>
      </c>
      <c r="AO19" s="129"/>
      <c r="AQ19" s="128"/>
      <c r="AR19" s="120" t="s">
        <v>195</v>
      </c>
      <c r="AS19" s="165">
        <f>SUM(AS14:AS17)</f>
        <v>369.39541446930616</v>
      </c>
      <c r="AT19" s="165">
        <f>SUM(AT14:AT17)</f>
        <v>2418.6563728826136</v>
      </c>
      <c r="AU19" s="165">
        <f>SUM(AU14:AU17)</f>
        <v>2678.4246450017067</v>
      </c>
      <c r="AV19" s="165">
        <f>SUM(AV14:AV17)</f>
        <v>2575.0752241359965</v>
      </c>
      <c r="AY19" s="129"/>
      <c r="BA19" s="128"/>
      <c r="BB19" s="120" t="s">
        <v>195</v>
      </c>
      <c r="BC19" s="165">
        <f>SUM(BC14:BC17)</f>
        <v>392.66414434457351</v>
      </c>
      <c r="BD19" s="165">
        <f>SUM(BD14:BD17)</f>
        <v>2566.7053152873596</v>
      </c>
      <c r="BE19" s="165">
        <f>SUM(BE14:BE17)</f>
        <v>2861.7780175387416</v>
      </c>
      <c r="BF19" s="165">
        <f>SUM(BF14:BF17)</f>
        <v>2753.0621668727281</v>
      </c>
      <c r="BI19" s="129"/>
      <c r="BK19" s="128"/>
      <c r="BL19" s="120" t="s">
        <v>195</v>
      </c>
      <c r="BM19" s="165">
        <f>SUM(BM14:BM17)</f>
        <v>417.72553547341147</v>
      </c>
      <c r="BN19" s="165">
        <f>SUM(BN14:BN17)</f>
        <v>2725.9385561140971</v>
      </c>
      <c r="BO19" s="165">
        <f>SUM(BO14:BO17)</f>
        <v>3059.0603935741747</v>
      </c>
      <c r="BP19" s="165">
        <f>SUM(BP14:BP17)</f>
        <v>2944.7203652043054</v>
      </c>
      <c r="BS19" s="129"/>
    </row>
    <row r="20" spans="3:71" x14ac:dyDescent="0.3">
      <c r="C20" s="128"/>
      <c r="D20" s="120" t="s">
        <v>194</v>
      </c>
      <c r="E20" s="120">
        <f>E18/E19</f>
        <v>4.2791398531784113</v>
      </c>
      <c r="F20" s="120">
        <f>F18/F19</f>
        <v>1.0517627205579518</v>
      </c>
      <c r="G20" s="120">
        <f>G18/G19</f>
        <v>0.58051230447649649</v>
      </c>
      <c r="H20" s="120">
        <f>H18/H19</f>
        <v>0.54900806766344168</v>
      </c>
      <c r="K20" s="129"/>
      <c r="M20" s="128"/>
      <c r="N20" s="120" t="s">
        <v>194</v>
      </c>
      <c r="O20" s="120">
        <f>O18/O19</f>
        <v>4.296305580313164</v>
      </c>
      <c r="P20" s="120">
        <f>P18/P19</f>
        <v>0.81537459178358329</v>
      </c>
      <c r="Q20" s="120">
        <f>Q18/Q19</f>
        <v>0.87077796916502126</v>
      </c>
      <c r="R20" s="120">
        <f>R18/R19</f>
        <v>0.83025968852176213</v>
      </c>
      <c r="U20" s="129"/>
      <c r="W20" s="128"/>
      <c r="X20" s="120" t="s">
        <v>194</v>
      </c>
      <c r="Y20" s="120">
        <f>Y18/Y19</f>
        <v>4.0484037614219508</v>
      </c>
      <c r="Z20" s="120">
        <f>Z18/Z19</f>
        <v>0.77040957707217705</v>
      </c>
      <c r="AA20" s="120">
        <f>AA18/AA19</f>
        <v>0.81602891152318224</v>
      </c>
      <c r="AB20" s="120">
        <f>AB18/AB19</f>
        <v>0.77798700004268995</v>
      </c>
      <c r="AE20" s="129"/>
      <c r="AG20" s="128"/>
      <c r="AH20" s="120" t="s">
        <v>194</v>
      </c>
      <c r="AI20" s="120">
        <f>AI18/AI19</f>
        <v>4.322136078541341</v>
      </c>
      <c r="AJ20" s="120">
        <f>AJ18/AJ19</f>
        <v>0.82496319864954337</v>
      </c>
      <c r="AK20" s="120">
        <f>AK18/AK19</f>
        <v>0.86605170726496483</v>
      </c>
      <c r="AL20" s="120">
        <f>AL18/AL19</f>
        <v>0.82562518562845721</v>
      </c>
      <c r="AO20" s="129"/>
      <c r="AQ20" s="128"/>
      <c r="AR20" s="120" t="s">
        <v>194</v>
      </c>
      <c r="AS20" s="120">
        <f>AS18/AS19</f>
        <v>4.3343498297287821</v>
      </c>
      <c r="AT20" s="120">
        <f>AT18/AT19</f>
        <v>0.82955624558277341</v>
      </c>
      <c r="AU20" s="120">
        <f>AU18/AU19</f>
        <v>0.86381254807159413</v>
      </c>
      <c r="AV20" s="120">
        <f>AV18/AV19</f>
        <v>0.82343007588580674</v>
      </c>
      <c r="AY20" s="129"/>
      <c r="BA20" s="128"/>
      <c r="BB20" s="120" t="s">
        <v>194</v>
      </c>
      <c r="BC20" s="120">
        <f>BC18/BC19</f>
        <v>4.3461009594692959</v>
      </c>
      <c r="BD20" s="120">
        <f>BD18/BD19</f>
        <v>0.83401341698341991</v>
      </c>
      <c r="BE20" s="120">
        <f>BE18/BE19</f>
        <v>0.86165273563201272</v>
      </c>
      <c r="BF20" s="120">
        <f>BF18/BF19</f>
        <v>0.82131312862818517</v>
      </c>
      <c r="BI20" s="129"/>
      <c r="BK20" s="128"/>
      <c r="BL20" s="120" t="s">
        <v>194</v>
      </c>
      <c r="BM20" s="120">
        <f>BM18/BM19</f>
        <v>4.6211166526179319</v>
      </c>
      <c r="BN20" s="120">
        <f>BN18/BN19</f>
        <v>0.88907258102740883</v>
      </c>
      <c r="BO20" s="120">
        <f>BO18/BO19</f>
        <v>0.91159302844710877</v>
      </c>
      <c r="BP20" s="120">
        <f>BP18/BP19</f>
        <v>0.86885619976947337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1010.6904091668829</v>
      </c>
      <c r="F25" s="139">
        <f t="shared" si="28"/>
        <v>0</v>
      </c>
      <c r="G25" s="139">
        <f t="shared" si="28"/>
        <v>576.39439311386104</v>
      </c>
      <c r="H25" s="139">
        <f t="shared" si="28"/>
        <v>450.68264191834362</v>
      </c>
      <c r="I25" s="120">
        <f>I14</f>
        <v>2050</v>
      </c>
      <c r="J25" s="165">
        <f>SUM(E25:H25)</f>
        <v>2037.7674441990875</v>
      </c>
      <c r="K25" s="129">
        <f>I25/J25</f>
        <v>1.0060029204194694</v>
      </c>
      <c r="M25" s="128"/>
      <c r="N25" s="4" t="s">
        <v>11</v>
      </c>
      <c r="O25" s="139">
        <f t="shared" ref="O25:R28" si="29">O14*O$20</f>
        <v>440.96538334245764</v>
      </c>
      <c r="P25" s="139">
        <f t="shared" si="29"/>
        <v>0</v>
      </c>
      <c r="Q25" s="139">
        <f t="shared" si="29"/>
        <v>1055.3107258346399</v>
      </c>
      <c r="R25" s="139">
        <f t="shared" si="29"/>
        <v>724.1451622157997</v>
      </c>
      <c r="S25" s="120">
        <f>S14</f>
        <v>2186.7465511512801</v>
      </c>
      <c r="T25" s="165">
        <f>SUM(O25:R25)</f>
        <v>2220.4212713928973</v>
      </c>
      <c r="U25" s="129">
        <f>S25/T25</f>
        <v>0.98483408501104264</v>
      </c>
      <c r="W25" s="128"/>
      <c r="X25" s="4" t="s">
        <v>11</v>
      </c>
      <c r="Y25" s="139">
        <f>Y14*Y$20</f>
        <v>443.49072353960759</v>
      </c>
      <c r="Z25" s="139">
        <f t="shared" ref="Z25:AB25" si="30">Z14*Z$20</f>
        <v>0</v>
      </c>
      <c r="AA25" s="139">
        <f t="shared" si="30"/>
        <v>1055.5282263756915</v>
      </c>
      <c r="AB25" s="139">
        <f t="shared" si="30"/>
        <v>724.2281605851515</v>
      </c>
      <c r="AC25" s="120">
        <f>AC14</f>
        <v>2333.9408020800124</v>
      </c>
      <c r="AD25" s="165">
        <f>SUM(Y25:AB25)</f>
        <v>2223.2471105004506</v>
      </c>
      <c r="AE25" s="129">
        <f>AC25/AD25</f>
        <v>1.0497891984461614</v>
      </c>
      <c r="AG25" s="128"/>
      <c r="AH25" s="4" t="s">
        <v>11</v>
      </c>
      <c r="AI25" s="139">
        <f t="shared" ref="AI25:AL28" si="31">AI14*AI$20</f>
        <v>505.13799597480619</v>
      </c>
      <c r="AJ25" s="139">
        <f t="shared" si="31"/>
        <v>0</v>
      </c>
      <c r="AK25" s="139">
        <f t="shared" si="31"/>
        <v>1195.8380996408691</v>
      </c>
      <c r="AL25" s="139">
        <f t="shared" si="31"/>
        <v>821.26487585744917</v>
      </c>
      <c r="AM25" s="120">
        <f>AM14</f>
        <v>2492.3840399622668</v>
      </c>
      <c r="AN25" s="165">
        <f>SUM(AI25:AL25)</f>
        <v>2522.2409714731248</v>
      </c>
      <c r="AO25" s="129">
        <f>AM25/AN25</f>
        <v>0.98816253805701204</v>
      </c>
      <c r="AQ25" s="128"/>
      <c r="AR25" s="4" t="s">
        <v>11</v>
      </c>
      <c r="AS25" s="139">
        <f t="shared" ref="AS25:AV28" si="32">AS14*AS$20</f>
        <v>541.08390835864827</v>
      </c>
      <c r="AT25" s="139">
        <f t="shared" si="32"/>
        <v>0</v>
      </c>
      <c r="AU25" s="139">
        <f t="shared" si="32"/>
        <v>1274.1001024057769</v>
      </c>
      <c r="AV25" s="139">
        <f t="shared" si="32"/>
        <v>875.41323900212979</v>
      </c>
      <c r="AW25" s="120">
        <f>AW14</f>
        <v>2662.939164795906</v>
      </c>
      <c r="AX25" s="165">
        <f>SUM(AS25:AV25)</f>
        <v>2690.5972497665553</v>
      </c>
      <c r="AY25" s="129">
        <f>AW25/AX25</f>
        <v>0.98972046634885658</v>
      </c>
      <c r="BA25" s="128"/>
      <c r="BB25" s="4" t="s">
        <v>11</v>
      </c>
      <c r="BC25" s="139">
        <f t="shared" ref="BC25:BF28" si="33">BC14*BC$20</f>
        <v>579.87590047135723</v>
      </c>
      <c r="BD25" s="139">
        <f t="shared" si="33"/>
        <v>0</v>
      </c>
      <c r="BE25" s="139">
        <f t="shared" si="33"/>
        <v>1358.2339524861018</v>
      </c>
      <c r="BF25" s="139">
        <f t="shared" si="33"/>
        <v>933.66758796690692</v>
      </c>
      <c r="BG25" s="120">
        <f>BG14</f>
        <v>2846.535435076155</v>
      </c>
      <c r="BH25" s="165">
        <f>SUM(BC25:BF25)</f>
        <v>2871.7774409243657</v>
      </c>
      <c r="BI25" s="129">
        <f>BG25/BH25</f>
        <v>0.99121031961303874</v>
      </c>
      <c r="BK25" s="128"/>
      <c r="BL25" s="4" t="s">
        <v>11</v>
      </c>
      <c r="BM25" s="139">
        <f t="shared" ref="BM25:BP28" si="34">BM14*BM$20</f>
        <v>659.36845293566921</v>
      </c>
      <c r="BN25" s="139">
        <f t="shared" si="34"/>
        <v>0</v>
      </c>
      <c r="BO25" s="139">
        <f t="shared" si="34"/>
        <v>1536.3608179746491</v>
      </c>
      <c r="BP25" s="139">
        <f t="shared" si="34"/>
        <v>1056.6415573141471</v>
      </c>
      <c r="BQ25" s="120">
        <f>BQ14</f>
        <v>3044.1735794193137</v>
      </c>
      <c r="BR25" s="165">
        <f>SUM(BM25:BP25)</f>
        <v>3252.3708282244656</v>
      </c>
      <c r="BS25" s="129">
        <f>BQ25/BR25</f>
        <v>0.93598600534773246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68.68462870318622</v>
      </c>
      <c r="G26" s="139">
        <f t="shared" si="28"/>
        <v>466.17136896052745</v>
      </c>
      <c r="H26" s="139">
        <f t="shared" si="28"/>
        <v>648.741568879743</v>
      </c>
      <c r="I26" s="120">
        <f>I15</f>
        <v>2050</v>
      </c>
      <c r="J26" s="165">
        <f>SUM(E26:H26)</f>
        <v>1183.5975665434567</v>
      </c>
      <c r="K26" s="129">
        <f>I26/J26</f>
        <v>1.7320076163951228</v>
      </c>
      <c r="M26" s="128"/>
      <c r="N26" s="4" t="s">
        <v>12</v>
      </c>
      <c r="O26" s="139">
        <f t="shared" si="29"/>
        <v>0</v>
      </c>
      <c r="P26" s="139">
        <f t="shared" si="29"/>
        <v>27.82352457670418</v>
      </c>
      <c r="Q26" s="139">
        <f t="shared" si="29"/>
        <v>821.80721162961413</v>
      </c>
      <c r="R26" s="139">
        <f t="shared" si="29"/>
        <v>1003.6684570768398</v>
      </c>
      <c r="S26" s="120">
        <f>S15</f>
        <v>2186.7465511512801</v>
      </c>
      <c r="T26" s="165">
        <f>SUM(O26:R26)</f>
        <v>1853.299193283158</v>
      </c>
      <c r="U26" s="129">
        <f>S26/T26</f>
        <v>1.1799209534416368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28.058731220467696</v>
      </c>
      <c r="AA26" s="139">
        <f t="shared" si="35"/>
        <v>821.97658687502155</v>
      </c>
      <c r="AB26" s="139">
        <f t="shared" si="35"/>
        <v>1003.7834931906658</v>
      </c>
      <c r="AC26" s="120">
        <f>AC15</f>
        <v>2333.9408020800124</v>
      </c>
      <c r="AD26" s="165">
        <f>SUM(Y26:AB26)</f>
        <v>1853.8188112861551</v>
      </c>
      <c r="AE26" s="129">
        <f>AC26/AD26</f>
        <v>1.258990785869065</v>
      </c>
      <c r="AG26" s="128"/>
      <c r="AH26" s="4" t="s">
        <v>12</v>
      </c>
      <c r="AI26" s="139">
        <f t="shared" si="31"/>
        <v>0</v>
      </c>
      <c r="AJ26" s="139">
        <f t="shared" si="31"/>
        <v>32.124960740003097</v>
      </c>
      <c r="AK26" s="139">
        <f t="shared" si="31"/>
        <v>931.04597670823171</v>
      </c>
      <c r="AL26" s="139">
        <f t="shared" si="31"/>
        <v>1138.0387159065594</v>
      </c>
      <c r="AM26" s="120">
        <f>AM15</f>
        <v>2492.3840399622668</v>
      </c>
      <c r="AN26" s="165">
        <f>SUM(AI26:AL26)</f>
        <v>2101.2096533547942</v>
      </c>
      <c r="AO26" s="129">
        <f>AM26/AN26</f>
        <v>1.1861662809243823</v>
      </c>
      <c r="AQ26" s="128"/>
      <c r="AR26" s="4" t="s">
        <v>12</v>
      </c>
      <c r="AS26" s="139">
        <f t="shared" si="32"/>
        <v>0</v>
      </c>
      <c r="AT26" s="139">
        <f t="shared" si="32"/>
        <v>34.538265487871556</v>
      </c>
      <c r="AU26" s="139">
        <f t="shared" si="32"/>
        <v>991.87915424769744</v>
      </c>
      <c r="AV26" s="139">
        <f t="shared" si="32"/>
        <v>1212.9513122976566</v>
      </c>
      <c r="AW26" s="120">
        <f>AW15</f>
        <v>2662.939164795906</v>
      </c>
      <c r="AX26" s="165">
        <f>SUM(AS26:AV26)</f>
        <v>2239.3687320332256</v>
      </c>
      <c r="AY26" s="129">
        <f>AW26/AX26</f>
        <v>1.1891472479291525</v>
      </c>
      <c r="BA26" s="128"/>
      <c r="BB26" s="4" t="s">
        <v>12</v>
      </c>
      <c r="BC26" s="139">
        <f t="shared" si="33"/>
        <v>0</v>
      </c>
      <c r="BD26" s="139">
        <f t="shared" si="33"/>
        <v>37.14526839134983</v>
      </c>
      <c r="BE26" s="139">
        <f t="shared" si="33"/>
        <v>1057.2739644521346</v>
      </c>
      <c r="BF26" s="139">
        <f t="shared" si="33"/>
        <v>1293.5412539416639</v>
      </c>
      <c r="BG26" s="120">
        <f>BG15</f>
        <v>2846.535435076155</v>
      </c>
      <c r="BH26" s="165">
        <f>SUM(BC26:BF26)</f>
        <v>2387.9604867851485</v>
      </c>
      <c r="BI26" s="129">
        <f>BG26/BH26</f>
        <v>1.1920362379648812</v>
      </c>
      <c r="BK26" s="128"/>
      <c r="BL26" s="4" t="s">
        <v>12</v>
      </c>
      <c r="BM26" s="139">
        <f t="shared" si="34"/>
        <v>0</v>
      </c>
      <c r="BN26" s="139">
        <f t="shared" si="34"/>
        <v>42.379908292475804</v>
      </c>
      <c r="BO26" s="139">
        <f t="shared" si="34"/>
        <v>1195.8182963875142</v>
      </c>
      <c r="BP26" s="139">
        <f t="shared" si="34"/>
        <v>1463.7762776361253</v>
      </c>
      <c r="BQ26" s="120">
        <f>BQ15</f>
        <v>3044.1735794193137</v>
      </c>
      <c r="BR26" s="165">
        <f>SUM(BM26:BP26)</f>
        <v>2701.9744823161154</v>
      </c>
      <c r="BS26" s="129">
        <f>BQ26/BR26</f>
        <v>1.1266477901041714</v>
      </c>
    </row>
    <row r="27" spans="3:71" x14ac:dyDescent="0.3">
      <c r="C27" s="128"/>
      <c r="D27" s="4" t="s">
        <v>13</v>
      </c>
      <c r="E27" s="139">
        <f t="shared" si="28"/>
        <v>505.15986526324781</v>
      </c>
      <c r="F27" s="139">
        <f t="shared" si="28"/>
        <v>963.67913240527275</v>
      </c>
      <c r="G27" s="139">
        <f t="shared" si="28"/>
        <v>11.434237925611454</v>
      </c>
      <c r="H27" s="139">
        <f t="shared" si="28"/>
        <v>0</v>
      </c>
      <c r="I27" s="120">
        <f>I16</f>
        <v>1054</v>
      </c>
      <c r="J27" s="165">
        <f>SUM(E27:H27)</f>
        <v>1480.2732355941318</v>
      </c>
      <c r="K27" s="129">
        <f>I27/J27</f>
        <v>0.71203070801787471</v>
      </c>
      <c r="M27" s="128"/>
      <c r="N27" s="4" t="s">
        <v>13</v>
      </c>
      <c r="O27" s="139">
        <f t="shared" si="29"/>
        <v>428.41836811878289</v>
      </c>
      <c r="P27" s="139">
        <f t="shared" si="29"/>
        <v>788.08704391657636</v>
      </c>
      <c r="Q27" s="139">
        <f t="shared" si="29"/>
        <v>40.693094789601822</v>
      </c>
      <c r="R27" s="139">
        <f t="shared" si="29"/>
        <v>0</v>
      </c>
      <c r="S27" s="120">
        <f>S16</f>
        <v>1112.9834646689119</v>
      </c>
      <c r="T27" s="165">
        <f>SUM(O27:R27)</f>
        <v>1257.1985068249612</v>
      </c>
      <c r="U27" s="129">
        <f>S27/T27</f>
        <v>0.88528856710125869</v>
      </c>
      <c r="W27" s="128"/>
      <c r="X27" s="4" t="s">
        <v>13</v>
      </c>
      <c r="Y27" s="139">
        <f t="shared" ref="Y27:AB27" si="36">Y16*Y$20</f>
        <v>426.68754490423663</v>
      </c>
      <c r="Z27" s="139">
        <f t="shared" si="36"/>
        <v>787.03113564132423</v>
      </c>
      <c r="AA27" s="139">
        <f t="shared" si="36"/>
        <v>40.306219003142708</v>
      </c>
      <c r="AB27" s="139">
        <f t="shared" si="36"/>
        <v>0</v>
      </c>
      <c r="AC27" s="120">
        <f>AC16</f>
        <v>1176.364579366546</v>
      </c>
      <c r="AD27" s="165">
        <f>SUM(Y27:AB27)</f>
        <v>1254.0248995487036</v>
      </c>
      <c r="AE27" s="129">
        <f>AC27/AD27</f>
        <v>0.93807114977533068</v>
      </c>
      <c r="AG27" s="128"/>
      <c r="AH27" s="4" t="s">
        <v>13</v>
      </c>
      <c r="AI27" s="139">
        <f t="shared" si="31"/>
        <v>480.89855848726882</v>
      </c>
      <c r="AJ27" s="139">
        <f t="shared" si="31"/>
        <v>891.81620002689237</v>
      </c>
      <c r="AK27" s="139">
        <f t="shared" si="31"/>
        <v>45.184825292656583</v>
      </c>
      <c r="AL27" s="139">
        <f t="shared" si="31"/>
        <v>0</v>
      </c>
      <c r="AM27" s="120">
        <f>AM16</f>
        <v>1244.4750082359867</v>
      </c>
      <c r="AN27" s="165">
        <f>SUM(AI27:AL27)</f>
        <v>1417.8995838068176</v>
      </c>
      <c r="AO27" s="129">
        <f>AM27/AN27</f>
        <v>0.87768909903674863</v>
      </c>
      <c r="AQ27" s="128"/>
      <c r="AR27" s="4" t="s">
        <v>13</v>
      </c>
      <c r="AS27" s="139">
        <f t="shared" si="32"/>
        <v>510.1504956963135</v>
      </c>
      <c r="AT27" s="139">
        <f t="shared" si="32"/>
        <v>949.65762723133741</v>
      </c>
      <c r="AU27" s="139">
        <f t="shared" si="32"/>
        <v>47.67756076320488</v>
      </c>
      <c r="AV27" s="139">
        <f t="shared" si="32"/>
        <v>0</v>
      </c>
      <c r="AW27" s="120">
        <f>AW16</f>
        <v>1317.6716292739918</v>
      </c>
      <c r="AX27" s="165">
        <f>SUM(AS27:AV27)</f>
        <v>1507.4856836908557</v>
      </c>
      <c r="AY27" s="129">
        <f>AW27/AX27</f>
        <v>0.87408566696823797</v>
      </c>
      <c r="BA27" s="128"/>
      <c r="BB27" s="4" t="s">
        <v>13</v>
      </c>
      <c r="BC27" s="139">
        <f t="shared" si="33"/>
        <v>541.61574708491412</v>
      </c>
      <c r="BD27" s="139">
        <f t="shared" si="33"/>
        <v>1011.8935395161208</v>
      </c>
      <c r="BE27" s="139">
        <f t="shared" si="33"/>
        <v>50.350940645578405</v>
      </c>
      <c r="BF27" s="139">
        <f t="shared" si="33"/>
        <v>0</v>
      </c>
      <c r="BG27" s="120">
        <f>BG16</f>
        <v>1396.3384616119097</v>
      </c>
      <c r="BH27" s="165">
        <f>SUM(BC27:BF27)</f>
        <v>1603.8602272466135</v>
      </c>
      <c r="BI27" s="129">
        <f>BG27/BH27</f>
        <v>0.87061106565940505</v>
      </c>
      <c r="BK27" s="128"/>
      <c r="BL27" s="4" t="s">
        <v>13</v>
      </c>
      <c r="BM27" s="139">
        <f t="shared" si="34"/>
        <v>610.2918594077247</v>
      </c>
      <c r="BN27" s="139">
        <f t="shared" si="34"/>
        <v>1144.1567012657213</v>
      </c>
      <c r="BO27" s="139">
        <f t="shared" si="34"/>
        <v>56.439014018722865</v>
      </c>
      <c r="BP27" s="139">
        <f t="shared" si="34"/>
        <v>0</v>
      </c>
      <c r="BQ27" s="120">
        <f>BQ16</f>
        <v>1480.8887406556896</v>
      </c>
      <c r="BR27" s="165">
        <f>SUM(BM27:BP27)</f>
        <v>1810.887574692169</v>
      </c>
      <c r="BS27" s="129">
        <f>BQ27/BR27</f>
        <v>0.81776956303177706</v>
      </c>
    </row>
    <row r="28" spans="3:71" x14ac:dyDescent="0.3">
      <c r="C28" s="128"/>
      <c r="D28" s="4" t="s">
        <v>14</v>
      </c>
      <c r="E28" s="139">
        <f t="shared" si="28"/>
        <v>534.14972556986947</v>
      </c>
      <c r="F28" s="139">
        <f t="shared" si="28"/>
        <v>1017.6362388915408</v>
      </c>
      <c r="G28" s="139">
        <f t="shared" si="28"/>
        <v>0</v>
      </c>
      <c r="H28" s="139">
        <f t="shared" si="28"/>
        <v>8.5757892019134108</v>
      </c>
      <c r="I28" s="120">
        <f>I17</f>
        <v>1108</v>
      </c>
      <c r="J28" s="165">
        <f>SUM(E28:H28)</f>
        <v>1560.3617536633237</v>
      </c>
      <c r="K28" s="129">
        <f>I28/J28</f>
        <v>0.71009174468593839</v>
      </c>
      <c r="M28" s="128"/>
      <c r="N28" s="4" t="s">
        <v>14</v>
      </c>
      <c r="O28" s="139">
        <f t="shared" si="29"/>
        <v>458.62865350071559</v>
      </c>
      <c r="P28" s="139">
        <f t="shared" si="29"/>
        <v>842.5452375309618</v>
      </c>
      <c r="Q28" s="139">
        <f t="shared" si="29"/>
        <v>0</v>
      </c>
      <c r="R28" s="139">
        <f t="shared" si="29"/>
        <v>27.116942544509115</v>
      </c>
      <c r="S28" s="120">
        <f>S17</f>
        <v>1172.7332381057306</v>
      </c>
      <c r="T28" s="165">
        <f>SUM(O28:R28)</f>
        <v>1328.2908335761865</v>
      </c>
      <c r="U28" s="129">
        <f>S28/T28</f>
        <v>0.88288890389189478</v>
      </c>
      <c r="W28" s="128"/>
      <c r="X28" s="4" t="s">
        <v>14</v>
      </c>
      <c r="Y28" s="139">
        <f t="shared" ref="Y28:AB28" si="37">Y17*Y$20</f>
        <v>457.83413651811208</v>
      </c>
      <c r="Z28" s="139">
        <f t="shared" si="37"/>
        <v>843.36593916245079</v>
      </c>
      <c r="AA28" s="139">
        <f t="shared" si="37"/>
        <v>0</v>
      </c>
      <c r="AB28" s="139">
        <f t="shared" si="37"/>
        <v>26.918908061331329</v>
      </c>
      <c r="AC28" s="120">
        <f>AC17</f>
        <v>1242.3889058947407</v>
      </c>
      <c r="AD28" s="165">
        <f>SUM(Y28:AB28)</f>
        <v>1328.1189837418942</v>
      </c>
      <c r="AE28" s="129">
        <f>AC28/AD28</f>
        <v>0.93545000192255801</v>
      </c>
      <c r="AG28" s="128"/>
      <c r="AH28" s="4" t="s">
        <v>14</v>
      </c>
      <c r="AI28" s="139">
        <f t="shared" si="31"/>
        <v>517.16265596943367</v>
      </c>
      <c r="AJ28" s="139">
        <f t="shared" si="31"/>
        <v>957.80031939651349</v>
      </c>
      <c r="AK28" s="139">
        <f t="shared" si="31"/>
        <v>0</v>
      </c>
      <c r="AL28" s="139">
        <f t="shared" si="31"/>
        <v>30.273230672221683</v>
      </c>
      <c r="AM28" s="120">
        <f>AM17</f>
        <v>1317.3433265123847</v>
      </c>
      <c r="AN28" s="165">
        <f>SUM(AI28:AL28)</f>
        <v>1505.2362060381688</v>
      </c>
      <c r="AO28" s="129">
        <f>AM28/AN28</f>
        <v>0.87517382403368815</v>
      </c>
      <c r="AQ28" s="128"/>
      <c r="AR28" s="4" t="s">
        <v>14</v>
      </c>
      <c r="AS28" s="139">
        <f t="shared" si="32"/>
        <v>549.85454775266817</v>
      </c>
      <c r="AT28" s="139">
        <f t="shared" si="32"/>
        <v>1022.2156073241404</v>
      </c>
      <c r="AU28" s="139">
        <f t="shared" si="32"/>
        <v>0</v>
      </c>
      <c r="AV28" s="139">
        <f t="shared" si="32"/>
        <v>32.029835922177945</v>
      </c>
      <c r="AW28" s="120">
        <f>AW17</f>
        <v>1398.0016976238194</v>
      </c>
      <c r="AX28" s="165">
        <f>SUM(AS28:AV28)</f>
        <v>1604.0999909989864</v>
      </c>
      <c r="AY28" s="129">
        <f>AW28/AX28</f>
        <v>0.8715178015512518</v>
      </c>
      <c r="BA28" s="128"/>
      <c r="BB28" s="4" t="s">
        <v>14</v>
      </c>
      <c r="BC28" s="139">
        <f t="shared" si="33"/>
        <v>585.06636692886957</v>
      </c>
      <c r="BD28" s="139">
        <f t="shared" si="33"/>
        <v>1091.627862484846</v>
      </c>
      <c r="BE28" s="139">
        <f t="shared" si="33"/>
        <v>0</v>
      </c>
      <c r="BF28" s="139">
        <f t="shared" si="33"/>
        <v>33.917259673560224</v>
      </c>
      <c r="BG28" s="120">
        <f>BG17</f>
        <v>1484.8003122791824</v>
      </c>
      <c r="BH28" s="165">
        <f>SUM(BC28:BF28)</f>
        <v>1710.6114890872759</v>
      </c>
      <c r="BI28" s="129">
        <f>BG28/BH28</f>
        <v>0.86799388508224118</v>
      </c>
      <c r="BK28" s="128"/>
      <c r="BL28" s="4" t="s">
        <v>14</v>
      </c>
      <c r="BM28" s="139">
        <f t="shared" si="34"/>
        <v>660.69811585653076</v>
      </c>
      <c r="BN28" s="139">
        <f t="shared" si="34"/>
        <v>1237.0206182482914</v>
      </c>
      <c r="BO28" s="139">
        <f t="shared" si="34"/>
        <v>0</v>
      </c>
      <c r="BP28" s="139">
        <f t="shared" si="34"/>
        <v>38.120710944916581</v>
      </c>
      <c r="BQ28" s="120">
        <f>BQ17</f>
        <v>1578.2089508716722</v>
      </c>
      <c r="BR28" s="165">
        <f>SUM(BM28:BP28)</f>
        <v>1935.8394450497385</v>
      </c>
      <c r="BS28" s="129">
        <f>BQ28/BR28</f>
        <v>0.81525818419880502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2049.9999999999995</v>
      </c>
      <c r="G30" s="165">
        <f>SUM(G25:G28)</f>
        <v>1053.9999999999998</v>
      </c>
      <c r="H30" s="165">
        <f>SUM(H25:H28)</f>
        <v>1108.0000000000002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1658.4558060242423</v>
      </c>
      <c r="Q30" s="165">
        <f>SUM(Q25:Q28)</f>
        <v>1917.811032253856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1658.4558060242427</v>
      </c>
      <c r="AA30" s="165">
        <f>SUM(AA25:AA28)</f>
        <v>1917.811032253856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1989.5768224362303</v>
      </c>
      <c r="AO30" s="129"/>
      <c r="AQ30" s="128"/>
      <c r="AR30" s="120" t="s">
        <v>195</v>
      </c>
      <c r="AS30" s="165">
        <f>SUM(AS25:AS28)</f>
        <v>1601.0889518076299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2140.6666703923165</v>
      </c>
      <c r="BE30" s="165">
        <f>SUM(BE25:BE28)</f>
        <v>2465.8588575838144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1930.3584281999247</v>
      </c>
      <c r="BN30" s="165">
        <f>SUM(BN25:BN28)</f>
        <v>2423.5572278064883</v>
      </c>
      <c r="BO30" s="165">
        <f>SUM(BO25:BO28)</f>
        <v>2788.618128380886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1.0000000000000002</v>
      </c>
      <c r="G31" s="120">
        <f>G29/G30</f>
        <v>1.0000000000000002</v>
      </c>
      <c r="H31" s="120">
        <f>H29/H30</f>
        <v>0.99999999999999978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1.0000000000000002</v>
      </c>
      <c r="Q31" s="120">
        <f>Q29/Q30</f>
        <v>1</v>
      </c>
      <c r="R31" s="120">
        <f>R29/R30</f>
        <v>1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0.99999999999999989</v>
      </c>
      <c r="AA31" s="120">
        <f>AA29/AA30</f>
        <v>1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0.99999999999999989</v>
      </c>
      <c r="AK31" s="120">
        <f>AK29/AK30</f>
        <v>1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1.0000000000000002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1.0000000000000002</v>
      </c>
      <c r="BE31" s="120">
        <f>BE29/BE30</f>
        <v>1.0000000000000002</v>
      </c>
      <c r="BF31" s="120">
        <f>BF29/BF30</f>
        <v>1</v>
      </c>
      <c r="BI31" s="129"/>
      <c r="BK31" s="128"/>
      <c r="BL31" s="120" t="s">
        <v>194</v>
      </c>
      <c r="BM31" s="120">
        <f>BM29/BM30</f>
        <v>0.99999999999999978</v>
      </c>
      <c r="BN31" s="120">
        <f>BN29/BN30</f>
        <v>1</v>
      </c>
      <c r="BO31" s="120">
        <f>BO29/BO30</f>
        <v>1.0000000000000002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1016.7575032618327</v>
      </c>
      <c r="F36" s="139">
        <f t="shared" si="38"/>
        <v>0</v>
      </c>
      <c r="G36" s="139">
        <f t="shared" si="38"/>
        <v>579.85444278595185</v>
      </c>
      <c r="H36" s="139">
        <f t="shared" si="38"/>
        <v>453.38805395221567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434.27773982561291</v>
      </c>
      <c r="P36" s="139">
        <f t="shared" ref="P36:R36" si="39">P25*$U25</f>
        <v>0</v>
      </c>
      <c r="Q36" s="139">
        <f t="shared" si="39"/>
        <v>1039.305973079697</v>
      </c>
      <c r="R36" s="139">
        <f t="shared" si="39"/>
        <v>713.16283824597019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465.57177118295277</v>
      </c>
      <c r="Z36" s="139">
        <f t="shared" ref="Z36:AB36" si="40">Z25*$AE25</f>
        <v>0</v>
      </c>
      <c r="AA36" s="139">
        <f t="shared" si="40"/>
        <v>1108.0821307042356</v>
      </c>
      <c r="AB36" s="139">
        <f t="shared" si="40"/>
        <v>760.28690019282408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499.15844417149719</v>
      </c>
      <c r="AJ36" s="139">
        <f t="shared" ref="AJ36:AL36" si="41">AJ25*$AO25</f>
        <v>0</v>
      </c>
      <c r="AK36" s="139">
        <f t="shared" si="41"/>
        <v>1181.6824116463954</v>
      </c>
      <c r="AL36" s="139">
        <f t="shared" si="41"/>
        <v>811.54318414437387</v>
      </c>
      <c r="AM36" s="120">
        <f>AM25</f>
        <v>2492.3840399622668</v>
      </c>
      <c r="AN36" s="165">
        <f>SUM(AI36:AL36)</f>
        <v>2492.3840399622663</v>
      </c>
      <c r="AO36" s="129">
        <f>AM36/AN36</f>
        <v>1.0000000000000002</v>
      </c>
      <c r="AQ36" s="128"/>
      <c r="AR36" s="4" t="s">
        <v>11</v>
      </c>
      <c r="AS36" s="139">
        <f>AS25*$AY25</f>
        <v>535.52181811458331</v>
      </c>
      <c r="AT36" s="139">
        <f t="shared" ref="AT36:AV36" si="42">AT25*$AY25</f>
        <v>0</v>
      </c>
      <c r="AU36" s="139">
        <f t="shared" si="42"/>
        <v>1261.0029475281715</v>
      </c>
      <c r="AV36" s="139">
        <f t="shared" si="42"/>
        <v>866.41439915315095</v>
      </c>
      <c r="AW36" s="120">
        <f>AW25</f>
        <v>2662.939164795906</v>
      </c>
      <c r="AX36" s="165">
        <f>SUM(AS36:AV36)</f>
        <v>2662.9391647959055</v>
      </c>
      <c r="AY36" s="129">
        <f>AW36/AX36</f>
        <v>1.0000000000000002</v>
      </c>
      <c r="BA36" s="128"/>
      <c r="BB36" s="4" t="s">
        <v>11</v>
      </c>
      <c r="BC36" s="139">
        <f>BC25*$BI25</f>
        <v>574.77897664211264</v>
      </c>
      <c r="BD36" s="139">
        <f t="shared" ref="BD36:BF36" si="43">BD25*$BI25</f>
        <v>0</v>
      </c>
      <c r="BE36" s="139">
        <f t="shared" si="43"/>
        <v>1346.2955101530299</v>
      </c>
      <c r="BF36" s="139">
        <f t="shared" si="43"/>
        <v>925.46094828101275</v>
      </c>
      <c r="BG36" s="120">
        <f>BG25</f>
        <v>2846.535435076155</v>
      </c>
      <c r="BH36" s="165">
        <f>SUM(BC36:BF36)</f>
        <v>2846.5354350761554</v>
      </c>
      <c r="BI36" s="129">
        <f>BG36/BH36</f>
        <v>0.99999999999999989</v>
      </c>
      <c r="BK36" s="128"/>
      <c r="BL36" s="4" t="s">
        <v>11</v>
      </c>
      <c r="BM36" s="139">
        <f>BM25*$BS25</f>
        <v>617.15964431557131</v>
      </c>
      <c r="BN36" s="139">
        <f t="shared" ref="BN36:BP36" si="44">BN25*$BS25</f>
        <v>0</v>
      </c>
      <c r="BO36" s="139">
        <f t="shared" si="44"/>
        <v>1438.0122247888664</v>
      </c>
      <c r="BP36" s="139">
        <f t="shared" si="44"/>
        <v>989.00171031487571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118.9623000431896</v>
      </c>
      <c r="G37" s="139">
        <f t="shared" si="38"/>
        <v>807.41236158497452</v>
      </c>
      <c r="H37" s="139">
        <f t="shared" si="38"/>
        <v>1123.6253383718361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32.82955964665161</v>
      </c>
      <c r="Q37" s="139">
        <f t="shared" si="45"/>
        <v>969.66754869122735</v>
      </c>
      <c r="R37" s="139">
        <f t="shared" si="45"/>
        <v>1184.2494428134014</v>
      </c>
      <c r="S37" s="120">
        <f>S26</f>
        <v>2186.7465511512801</v>
      </c>
      <c r="T37" s="165">
        <f>SUM(O37:R37)</f>
        <v>2186.7465511512805</v>
      </c>
      <c r="U37" s="129">
        <f>S37/T37</f>
        <v>0.99999999999999978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35.325684069745492</v>
      </c>
      <c r="AA37" s="139">
        <f t="shared" si="46"/>
        <v>1034.8609490757551</v>
      </c>
      <c r="AB37" s="139">
        <f t="shared" si="46"/>
        <v>1263.7541689345117</v>
      </c>
      <c r="AC37" s="120">
        <f>AC26</f>
        <v>2333.9408020800124</v>
      </c>
      <c r="AD37" s="165">
        <f>SUM(Y37:AB37)</f>
        <v>2333.940802080012</v>
      </c>
      <c r="AE37" s="129">
        <f>AC37/AD37</f>
        <v>1.0000000000000002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38.105545205811261</v>
      </c>
      <c r="AK37" s="139">
        <f t="shared" si="47"/>
        <v>1104.3753435616122</v>
      </c>
      <c r="AL37" s="139">
        <f t="shared" si="47"/>
        <v>1349.9031511948433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41.071083353148886</v>
      </c>
      <c r="AU37" s="139">
        <f t="shared" si="48"/>
        <v>1179.4903665519448</v>
      </c>
      <c r="AV37" s="139">
        <f t="shared" si="48"/>
        <v>1442.3777148908123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44.278505991420467</v>
      </c>
      <c r="BE37" s="139">
        <f t="shared" si="49"/>
        <v>1260.308879083738</v>
      </c>
      <c r="BF37" s="139">
        <f t="shared" si="49"/>
        <v>1541.9480500009961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47.747230022535312</v>
      </c>
      <c r="BO37" s="139">
        <f t="shared" si="50"/>
        <v>1347.266040991128</v>
      </c>
      <c r="BP37" s="139">
        <f t="shared" si="50"/>
        <v>1649.1603084056505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359.68933652560452</v>
      </c>
      <c r="F38" s="139">
        <f t="shared" si="38"/>
        <v>686.16913494857761</v>
      </c>
      <c r="G38" s="139">
        <f t="shared" si="38"/>
        <v>8.141528525817959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379.27388323173687</v>
      </c>
      <c r="P38" s="139">
        <f t="shared" si="51"/>
        <v>697.68444985997257</v>
      </c>
      <c r="Q38" s="139">
        <f t="shared" si="51"/>
        <v>36.025131577202295</v>
      </c>
      <c r="R38" s="139">
        <f t="shared" si="51"/>
        <v>0</v>
      </c>
      <c r="S38" s="120">
        <f>S27</f>
        <v>1112.9834646689119</v>
      </c>
      <c r="T38" s="165">
        <f>SUM(O38:R38)</f>
        <v>1112.9834646689117</v>
      </c>
      <c r="U38" s="129">
        <f>S38/T38</f>
        <v>1.0000000000000002</v>
      </c>
      <c r="W38" s="128"/>
      <c r="X38" s="4" t="s">
        <v>13</v>
      </c>
      <c r="Y38" s="139">
        <f t="shared" ref="Y38:AB38" si="52">Y27*$AE27</f>
        <v>400.26327584313032</v>
      </c>
      <c r="Z38" s="139">
        <f t="shared" si="52"/>
        <v>738.29120232004129</v>
      </c>
      <c r="AA38" s="139">
        <f t="shared" si="52"/>
        <v>37.810101203374366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422.07942252676213</v>
      </c>
      <c r="AJ38" s="139">
        <f t="shared" si="53"/>
        <v>782.73735710797996</v>
      </c>
      <c r="AK38" s="139">
        <f t="shared" si="53"/>
        <v>39.658228601244652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445.91523628488937</v>
      </c>
      <c r="AT38" s="139">
        <f t="shared" si="54"/>
        <v>830.08212048997791</v>
      </c>
      <c r="AU38" s="139">
        <f t="shared" si="54"/>
        <v>41.674272499124633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471.53666274751191</v>
      </c>
      <c r="BD38" s="139">
        <f t="shared" si="55"/>
        <v>880.96571277199723</v>
      </c>
      <c r="BE38" s="139">
        <f t="shared" si="55"/>
        <v>43.836086092400464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1396.3384616119095</v>
      </c>
      <c r="BI38" s="129">
        <f>BG38/BH38</f>
        <v>1.0000000000000002</v>
      </c>
      <c r="BK38" s="128"/>
      <c r="BL38" s="4" t="s">
        <v>13</v>
      </c>
      <c r="BM38" s="139">
        <f t="shared" ref="BM38:BP38" si="56">BM27*$BS27</f>
        <v>499.07810718970575</v>
      </c>
      <c r="BN38" s="139">
        <f t="shared" si="56"/>
        <v>935.65652563394838</v>
      </c>
      <c r="BO38" s="139">
        <f t="shared" si="56"/>
        <v>46.154107832035336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1480.8887406556894</v>
      </c>
      <c r="BS38" s="129">
        <f>BQ38/BR38</f>
        <v>1.0000000000000002</v>
      </c>
    </row>
    <row r="39" spans="3:71" x14ac:dyDescent="0.3">
      <c r="C39" s="128"/>
      <c r="D39" s="4" t="s">
        <v>14</v>
      </c>
      <c r="E39" s="139">
        <f t="shared" si="38"/>
        <v>379.2953105534238</v>
      </c>
      <c r="F39" s="139">
        <f t="shared" si="38"/>
        <v>722.61509233013055</v>
      </c>
      <c r="G39" s="139">
        <f t="shared" si="38"/>
        <v>0</v>
      </c>
      <c r="H39" s="139">
        <f t="shared" si="38"/>
        <v>6.0895971164455247</v>
      </c>
      <c r="I39" s="120">
        <f>I28</f>
        <v>1108</v>
      </c>
      <c r="J39" s="165">
        <f>SUM(E39:H39)</f>
        <v>1107.9999999999998</v>
      </c>
      <c r="K39" s="129">
        <f>I39/J39</f>
        <v>1.0000000000000002</v>
      </c>
      <c r="M39" s="128"/>
      <c r="N39" s="4" t="s">
        <v>14</v>
      </c>
      <c r="O39" s="139">
        <f t="shared" ref="O39:R39" si="57">O28*$U28</f>
        <v>404.91814918266238</v>
      </c>
      <c r="P39" s="139">
        <f t="shared" si="57"/>
        <v>743.87384124304697</v>
      </c>
      <c r="Q39" s="139">
        <f t="shared" si="57"/>
        <v>0</v>
      </c>
      <c r="R39" s="139">
        <f t="shared" si="57"/>
        <v>23.941247680021142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428.28094388608065</v>
      </c>
      <c r="Z39" s="139">
        <f t="shared" si="58"/>
        <v>788.92666941093455</v>
      </c>
      <c r="AA39" s="139">
        <f t="shared" si="58"/>
        <v>0</v>
      </c>
      <c r="AB39" s="139">
        <f t="shared" si="58"/>
        <v>25.181292597725555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452.60721927218793</v>
      </c>
      <c r="AJ39" s="139">
        <f t="shared" si="59"/>
        <v>838.24176818693456</v>
      </c>
      <c r="AK39" s="139">
        <f t="shared" si="59"/>
        <v>0</v>
      </c>
      <c r="AL39" s="139">
        <f t="shared" si="59"/>
        <v>26.494339053262191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479.20802663036318</v>
      </c>
      <c r="AT39" s="139">
        <f t="shared" si="60"/>
        <v>890.8790988065125</v>
      </c>
      <c r="AU39" s="139">
        <f t="shared" si="60"/>
        <v>0</v>
      </c>
      <c r="AV39" s="139">
        <f t="shared" si="60"/>
        <v>27.914572186943836</v>
      </c>
      <c r="AW39" s="120">
        <f>AW28</f>
        <v>1398.0016976238194</v>
      </c>
      <c r="AX39" s="165">
        <f>SUM(AS39:AV39)</f>
        <v>1398.0016976238196</v>
      </c>
      <c r="AY39" s="129">
        <f>AW39/AX39</f>
        <v>0.99999999999999989</v>
      </c>
      <c r="BA39" s="128"/>
      <c r="BB39" s="4" t="s">
        <v>14</v>
      </c>
      <c r="BC39" s="139">
        <f t="shared" ref="BC39:BF39" si="61">BC28*$BI28</f>
        <v>507.83402886154158</v>
      </c>
      <c r="BD39" s="139">
        <f t="shared" si="61"/>
        <v>947.52630942224403</v>
      </c>
      <c r="BE39" s="139">
        <f t="shared" si="61"/>
        <v>0</v>
      </c>
      <c r="BF39" s="139">
        <f t="shared" si="61"/>
        <v>29.439973995396766</v>
      </c>
      <c r="BG39" s="120">
        <f>BG28</f>
        <v>1484.8003122791824</v>
      </c>
      <c r="BH39" s="165">
        <f>SUM(BC39:BF39)</f>
        <v>1484.8003122791822</v>
      </c>
      <c r="BI39" s="129">
        <f>BG39/BH39</f>
        <v>1.0000000000000002</v>
      </c>
      <c r="BK39" s="128"/>
      <c r="BL39" s="4" t="s">
        <v>14</v>
      </c>
      <c r="BM39" s="139">
        <f t="shared" ref="BM39:BP39" si="62">BM28*$BS28</f>
        <v>538.63954623676693</v>
      </c>
      <c r="BN39" s="139">
        <f t="shared" si="62"/>
        <v>1008.4911830495852</v>
      </c>
      <c r="BO39" s="139">
        <f t="shared" si="62"/>
        <v>0</v>
      </c>
      <c r="BP39" s="139">
        <f t="shared" si="62"/>
        <v>31.078221585320204</v>
      </c>
      <c r="BQ39" s="120">
        <f>BQ28</f>
        <v>1578.2089508716722</v>
      </c>
      <c r="BR39" s="165">
        <f>SUM(BM39:BP39)</f>
        <v>1578.2089508716724</v>
      </c>
      <c r="BS39" s="129">
        <f>BQ39/BR39</f>
        <v>0.99999999999999989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1755.7421503408609</v>
      </c>
      <c r="F41" s="165">
        <f>SUM(F36:F39)</f>
        <v>1527.7465273218977</v>
      </c>
      <c r="G41" s="165">
        <f>SUM(G36:G39)</f>
        <v>1395.4083328967442</v>
      </c>
      <c r="H41" s="165">
        <f>SUM(H36:H39)</f>
        <v>1583.1029894404971</v>
      </c>
      <c r="K41" s="129"/>
      <c r="M41" s="128"/>
      <c r="N41" s="120" t="s">
        <v>195</v>
      </c>
      <c r="O41" s="165">
        <f>SUM(O36:O39)</f>
        <v>1218.4697722400122</v>
      </c>
      <c r="P41" s="165">
        <f>SUM(P36:P39)</f>
        <v>1474.3878507496711</v>
      </c>
      <c r="Q41" s="165">
        <f>SUM(Q36:Q39)</f>
        <v>2044.9986533481267</v>
      </c>
      <c r="R41" s="165">
        <f>SUM(R36:R39)</f>
        <v>1921.3535287393929</v>
      </c>
      <c r="U41" s="129"/>
      <c r="W41" s="128"/>
      <c r="X41" s="120" t="s">
        <v>195</v>
      </c>
      <c r="Y41" s="165">
        <f>SUM(Y36:Y39)</f>
        <v>1294.1159909121639</v>
      </c>
      <c r="Z41" s="165">
        <f>SUM(Z36:Z39)</f>
        <v>1562.5435558007214</v>
      </c>
      <c r="AA41" s="165">
        <f>SUM(AA36:AA39)</f>
        <v>2180.7531809833649</v>
      </c>
      <c r="AB41" s="165">
        <f>SUM(AB36:AB39)</f>
        <v>2049.2223617250611</v>
      </c>
      <c r="AE41" s="129"/>
      <c r="AG41" s="128"/>
      <c r="AH41" s="120" t="s">
        <v>195</v>
      </c>
      <c r="AI41" s="165">
        <f>SUM(AI36:AI39)</f>
        <v>1373.8450859704471</v>
      </c>
      <c r="AJ41" s="165">
        <f>SUM(AJ36:AJ39)</f>
        <v>1659.0846705007257</v>
      </c>
      <c r="AK41" s="165">
        <f>SUM(AK36:AK39)</f>
        <v>2325.7159838092521</v>
      </c>
      <c r="AL41" s="165">
        <f>SUM(AL36:AL39)</f>
        <v>2187.9406743924792</v>
      </c>
      <c r="AO41" s="129"/>
      <c r="AQ41" s="128"/>
      <c r="AR41" s="120" t="s">
        <v>195</v>
      </c>
      <c r="AS41" s="165">
        <f>SUM(AS36:AS39)</f>
        <v>1460.6450810298359</v>
      </c>
      <c r="AT41" s="165">
        <f>SUM(AT36:AT39)</f>
        <v>1762.0323026496394</v>
      </c>
      <c r="AU41" s="165">
        <f>SUM(AU36:AU39)</f>
        <v>2482.1675865792408</v>
      </c>
      <c r="AV41" s="165">
        <f>SUM(AV36:AV39)</f>
        <v>2336.7066862309071</v>
      </c>
      <c r="AY41" s="129"/>
      <c r="BA41" s="128"/>
      <c r="BB41" s="120" t="s">
        <v>195</v>
      </c>
      <c r="BC41" s="165">
        <f>SUM(BC36:BC39)</f>
        <v>1554.1496682511661</v>
      </c>
      <c r="BD41" s="165">
        <f>SUM(BD36:BD39)</f>
        <v>1872.7705281856618</v>
      </c>
      <c r="BE41" s="165">
        <f>SUM(BE36:BE39)</f>
        <v>2650.4404753291683</v>
      </c>
      <c r="BF41" s="165">
        <f>SUM(BF36:BF39)</f>
        <v>2496.8489722774057</v>
      </c>
      <c r="BI41" s="129"/>
      <c r="BK41" s="128"/>
      <c r="BL41" s="120" t="s">
        <v>195</v>
      </c>
      <c r="BM41" s="165">
        <f>SUM(BM36:BM39)</f>
        <v>1654.877297742044</v>
      </c>
      <c r="BN41" s="165">
        <f>SUM(BN36:BN39)</f>
        <v>1991.8949387060688</v>
      </c>
      <c r="BO41" s="165">
        <f>SUM(BO36:BO39)</f>
        <v>2831.4323736120296</v>
      </c>
      <c r="BP41" s="165">
        <f>SUM(BP36:BP39)</f>
        <v>2669.2402403058463</v>
      </c>
      <c r="BS41" s="129"/>
    </row>
    <row r="42" spans="3:71" x14ac:dyDescent="0.3">
      <c r="C42" s="128"/>
      <c r="D42" s="120" t="s">
        <v>194</v>
      </c>
      <c r="E42" s="120">
        <f>E40/E41</f>
        <v>1.16759741719592</v>
      </c>
      <c r="F42" s="120">
        <f>F40/F41</f>
        <v>1.3418456290609935</v>
      </c>
      <c r="G42" s="120">
        <f>G40/G41</f>
        <v>0.75533446028087659</v>
      </c>
      <c r="H42" s="120">
        <f>H40/H41</f>
        <v>0.69989129411699946</v>
      </c>
      <c r="K42" s="129"/>
      <c r="M42" s="128"/>
      <c r="N42" s="120" t="s">
        <v>194</v>
      </c>
      <c r="O42" s="120">
        <f>O40/O41</f>
        <v>1.0899018057054979</v>
      </c>
      <c r="P42" s="120">
        <f>P40/P41</f>
        <v>1.124843646250191</v>
      </c>
      <c r="Q42" s="120">
        <f>Q40/Q41</f>
        <v>0.93780552330142819</v>
      </c>
      <c r="R42" s="120">
        <f>R40/R41</f>
        <v>0.91338243357460869</v>
      </c>
      <c r="U42" s="129"/>
      <c r="W42" s="128"/>
      <c r="X42" s="120" t="s">
        <v>194</v>
      </c>
      <c r="Y42" s="120">
        <f>Y40/Y41</f>
        <v>1.0261927171040519</v>
      </c>
      <c r="Z42" s="120">
        <f>Z40/Z41</f>
        <v>1.0613821290724732</v>
      </c>
      <c r="AA42" s="120">
        <f>AA40/AA41</f>
        <v>0.8794259932658034</v>
      </c>
      <c r="AB42" s="120">
        <f>AB40/AB41</f>
        <v>0.85638854748775339</v>
      </c>
      <c r="AE42" s="129"/>
      <c r="AG42" s="128"/>
      <c r="AH42" s="120" t="s">
        <v>194</v>
      </c>
      <c r="AI42" s="120">
        <f>AI40/AI41</f>
        <v>1.0941548110351096</v>
      </c>
      <c r="AJ42" s="120">
        <f>AJ40/AJ41</f>
        <v>1.1342046090965829</v>
      </c>
      <c r="AK42" s="120">
        <f>AK40/AK41</f>
        <v>0.93393557801677973</v>
      </c>
      <c r="AL42" s="120">
        <f>AL40/AL41</f>
        <v>0.90933764599841005</v>
      </c>
      <c r="AO42" s="129"/>
      <c r="AQ42" s="128"/>
      <c r="AR42" s="120" t="s">
        <v>194</v>
      </c>
      <c r="AS42" s="120">
        <f>AS40/AS41</f>
        <v>1.0961519486162741</v>
      </c>
      <c r="AT42" s="120">
        <f>AT40/AT41</f>
        <v>1.1386916670178107</v>
      </c>
      <c r="AU42" s="120">
        <f>AU40/AU41</f>
        <v>0.93211144562773374</v>
      </c>
      <c r="AV42" s="120">
        <f>AV40/AV41</f>
        <v>0.90742856162325913</v>
      </c>
      <c r="AY42" s="129"/>
      <c r="BA42" s="128"/>
      <c r="BB42" s="120" t="s">
        <v>194</v>
      </c>
      <c r="BC42" s="120">
        <f>BC40/BC41</f>
        <v>1.0980654240369752</v>
      </c>
      <c r="BD42" s="120">
        <f>BD40/BD41</f>
        <v>1.1430480340088396</v>
      </c>
      <c r="BE42" s="120">
        <f>BE40/BE41</f>
        <v>0.93035813501058551</v>
      </c>
      <c r="BF42" s="120">
        <f>BF40/BF41</f>
        <v>0.90559185865364178</v>
      </c>
      <c r="BI42" s="129"/>
      <c r="BK42" s="128"/>
      <c r="BL42" s="120" t="s">
        <v>194</v>
      </c>
      <c r="BM42" s="120">
        <f>BM40/BM41</f>
        <v>1.1664661971215349</v>
      </c>
      <c r="BN42" s="120">
        <f>BN40/BN41</f>
        <v>1.2167093658969919</v>
      </c>
      <c r="BO42" s="120">
        <f>BO40/BO41</f>
        <v>0.98487894479481231</v>
      </c>
      <c r="BP42" s="120">
        <f>BP40/BP41</f>
        <v>0.95852688988460133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1187.1634347230881</v>
      </c>
      <c r="F47" s="139">
        <f t="shared" ref="F47:H47" si="63">F36*F$42</f>
        <v>0</v>
      </c>
      <c r="G47" s="139">
        <f t="shared" si="63"/>
        <v>437.98404258319539</v>
      </c>
      <c r="H47" s="139">
        <f t="shared" si="63"/>
        <v>317.32235181780419</v>
      </c>
      <c r="I47" s="120">
        <f>I36</f>
        <v>2050</v>
      </c>
      <c r="J47" s="165">
        <f>SUM(E47:H47)</f>
        <v>1942.4698291240877</v>
      </c>
      <c r="K47" s="129">
        <f>I47/J47</f>
        <v>1.0553574471344045</v>
      </c>
      <c r="L47" s="150"/>
      <c r="M47" s="128"/>
      <c r="N47" s="4" t="s">
        <v>11</v>
      </c>
      <c r="O47" s="139">
        <f>O36*O$42</f>
        <v>473.32009281363793</v>
      </c>
      <c r="P47" s="139">
        <f t="shared" ref="P47:R47" si="64">P36*P$42</f>
        <v>0</v>
      </c>
      <c r="Q47" s="139">
        <f t="shared" si="64"/>
        <v>974.66688195430527</v>
      </c>
      <c r="R47" s="139">
        <f t="shared" si="64"/>
        <v>651.39040873207932</v>
      </c>
      <c r="S47" s="120">
        <f>S36</f>
        <v>2186.7465511512801</v>
      </c>
      <c r="T47" s="165">
        <f>SUM(O47:R47)</f>
        <v>2099.3773835000225</v>
      </c>
      <c r="U47" s="129">
        <f>S47/T47</f>
        <v>1.0416167042371383</v>
      </c>
      <c r="W47" s="128"/>
      <c r="X47" s="4" t="s">
        <v>11</v>
      </c>
      <c r="Y47" s="139">
        <f>Y36*Y$42</f>
        <v>477.76636087718026</v>
      </c>
      <c r="Z47" s="139">
        <f t="shared" ref="Z47:AB47" si="65">Z36*Z$42</f>
        <v>0</v>
      </c>
      <c r="AA47" s="139">
        <f t="shared" si="65"/>
        <v>974.47622841466023</v>
      </c>
      <c r="AB47" s="139">
        <f t="shared" si="65"/>
        <v>651.10099413009914</v>
      </c>
      <c r="AC47" s="120">
        <f>AC36</f>
        <v>2333.9408020800124</v>
      </c>
      <c r="AD47" s="165">
        <f>SUM(Y47:AB47)</f>
        <v>2103.3435834219395</v>
      </c>
      <c r="AE47" s="129">
        <f>AC47/AD47</f>
        <v>1.1096336425848758</v>
      </c>
      <c r="AG47" s="128"/>
      <c r="AH47" s="4" t="s">
        <v>11</v>
      </c>
      <c r="AI47" s="139">
        <f>AI36*AI$42</f>
        <v>546.15661315904379</v>
      </c>
      <c r="AJ47" s="139">
        <f t="shared" ref="AJ47:AL47" si="66">AJ36*AJ$42</f>
        <v>0</v>
      </c>
      <c r="AK47" s="139">
        <f t="shared" si="66"/>
        <v>1103.6152461532386</v>
      </c>
      <c r="AL47" s="139">
        <f t="shared" si="66"/>
        <v>737.96676869589919</v>
      </c>
      <c r="AM47" s="120">
        <f>AM36</f>
        <v>2492.3840399622668</v>
      </c>
      <c r="AN47" s="165">
        <f>SUM(AI47:AL47)</f>
        <v>2387.7386280081814</v>
      </c>
      <c r="AO47" s="129">
        <f>AM47/AN47</f>
        <v>1.0438261586618378</v>
      </c>
      <c r="BA47" s="128"/>
      <c r="BB47" s="4" t="s">
        <v>11</v>
      </c>
      <c r="BC47" s="139">
        <f>BC36*BC$42</f>
        <v>631.14492071406005</v>
      </c>
      <c r="BD47" s="139">
        <f t="shared" ref="BD47:BF47" si="67">BD36*BD$42</f>
        <v>0</v>
      </c>
      <c r="BE47" s="139">
        <f t="shared" si="67"/>
        <v>1252.5369799990976</v>
      </c>
      <c r="BF47" s="139">
        <f t="shared" si="67"/>
        <v>838.08990026516415</v>
      </c>
      <c r="BG47" s="120">
        <f>BG36</f>
        <v>2846.535435076155</v>
      </c>
      <c r="BH47" s="165">
        <f>SUM(BC47:BF47)</f>
        <v>2721.7718009783216</v>
      </c>
      <c r="BI47" s="129">
        <f>BG47/BH47</f>
        <v>1.0458391236373996</v>
      </c>
      <c r="BK47" s="128"/>
      <c r="BL47" s="4" t="s">
        <v>11</v>
      </c>
      <c r="BM47" s="139">
        <f>BM36*BM$42</f>
        <v>719.89586332166357</v>
      </c>
      <c r="BN47" s="139">
        <f t="shared" ref="BN47:BP47" si="68">BN36*BN$42</f>
        <v>0</v>
      </c>
      <c r="BO47" s="139">
        <f t="shared" si="68"/>
        <v>1416.2679625520991</v>
      </c>
      <c r="BP47" s="139">
        <f t="shared" si="68"/>
        <v>947.98473347866923</v>
      </c>
      <c r="BQ47" s="120">
        <f>BQ36</f>
        <v>3044.1735794193137</v>
      </c>
      <c r="BR47" s="165">
        <f>SUM(BM47:BP47)</f>
        <v>3084.1485593524317</v>
      </c>
      <c r="BS47" s="129">
        <f>BQ47/BR47</f>
        <v>0.98703856861502437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159.62904233599639</v>
      </c>
      <c r="G48" s="139">
        <f t="shared" si="69"/>
        <v>609.8663803618947</v>
      </c>
      <c r="H48" s="139">
        <f t="shared" si="69"/>
        <v>786.4155921757158</v>
      </c>
      <c r="I48" s="120">
        <f>I37</f>
        <v>2050</v>
      </c>
      <c r="J48" s="165">
        <f>SUM(E48:H48)</f>
        <v>1555.9110148736067</v>
      </c>
      <c r="K48" s="129">
        <f>I48/J48</f>
        <v>1.3175560686974956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36.92812157772773</v>
      </c>
      <c r="Q48" s="139">
        <f t="shared" si="70"/>
        <v>909.35958292878956</v>
      </c>
      <c r="R48" s="139">
        <f t="shared" si="70"/>
        <v>1081.6726380362791</v>
      </c>
      <c r="S48" s="120">
        <f>S37</f>
        <v>2186.7465511512801</v>
      </c>
      <c r="T48" s="165">
        <f>SUM(O48:R48)</f>
        <v>2027.9603425427963</v>
      </c>
      <c r="U48" s="129">
        <f>S48/T48</f>
        <v>1.0782984781691474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37.494049768888019</v>
      </c>
      <c r="AA48" s="139">
        <f t="shared" si="71"/>
        <v>910.08361803293792</v>
      </c>
      <c r="AB48" s="139">
        <f t="shared" si="71"/>
        <v>1082.2645971154193</v>
      </c>
      <c r="AC48" s="120">
        <f>AC37</f>
        <v>2333.9408020800124</v>
      </c>
      <c r="AD48" s="165">
        <f>SUM(Y48:AB48)</f>
        <v>2029.8422649172453</v>
      </c>
      <c r="AE48" s="129">
        <f>AC48/AD48</f>
        <v>1.1498138758950145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43.219485004569329</v>
      </c>
      <c r="AK48" s="139">
        <f t="shared" si="72"/>
        <v>1031.415424836694</v>
      </c>
      <c r="AL48" s="139">
        <f t="shared" si="72"/>
        <v>1227.5177538333546</v>
      </c>
      <c r="AM48" s="120">
        <f>AM37</f>
        <v>2492.3840399622668</v>
      </c>
      <c r="AN48" s="165">
        <f>SUM(AI48:AL48)</f>
        <v>2302.152663674618</v>
      </c>
      <c r="AO48" s="129">
        <f>AM48/AN48</f>
        <v>1.0826319554255832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50.612459222341791</v>
      </c>
      <c r="BE48" s="139">
        <f t="shared" si="73"/>
        <v>1172.538618281628</v>
      </c>
      <c r="BF48" s="139">
        <f t="shared" si="73"/>
        <v>1396.3756005477605</v>
      </c>
      <c r="BG48" s="120">
        <f>BG37</f>
        <v>2846.535435076155</v>
      </c>
      <c r="BH48" s="165">
        <f>SUM(BC48:BF48)</f>
        <v>2619.5266780517304</v>
      </c>
      <c r="BI48" s="129">
        <f>BG48/BH48</f>
        <v>1.0866602195451822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58.094501964056754</v>
      </c>
      <c r="BO48" s="139">
        <f t="shared" si="74"/>
        <v>1326.8939568092264</v>
      </c>
      <c r="BP48" s="139">
        <f t="shared" si="74"/>
        <v>1580.7645013371982</v>
      </c>
      <c r="BQ48" s="120">
        <f>BQ37</f>
        <v>3044.1735794193137</v>
      </c>
      <c r="BR48" s="165">
        <f>SUM(BM48:BP48)</f>
        <v>2965.7529601104816</v>
      </c>
      <c r="BS48" s="129">
        <f>BQ48/BR48</f>
        <v>1.0264420605369338</v>
      </c>
    </row>
    <row r="49" spans="3:71" x14ac:dyDescent="0.3">
      <c r="C49" s="128"/>
      <c r="D49" s="4" t="s">
        <v>13</v>
      </c>
      <c r="E49" s="139">
        <f t="shared" ref="E49:H49" si="75">E38*E$42</f>
        <v>419.97234032020992</v>
      </c>
      <c r="F49" s="139">
        <f t="shared" si="75"/>
        <v>920.73305452731188</v>
      </c>
      <c r="G49" s="139">
        <f t="shared" si="75"/>
        <v>6.1495770549100692</v>
      </c>
      <c r="H49" s="139">
        <f t="shared" si="75"/>
        <v>0</v>
      </c>
      <c r="I49" s="120">
        <f>I38</f>
        <v>1054</v>
      </c>
      <c r="J49" s="165">
        <f>SUM(E49:H49)</f>
        <v>1346.8549719024318</v>
      </c>
      <c r="K49" s="129">
        <f>I49/J49</f>
        <v>0.78256384093918119</v>
      </c>
      <c r="L49" s="150"/>
      <c r="M49" s="128"/>
      <c r="N49" s="4" t="s">
        <v>13</v>
      </c>
      <c r="O49" s="139">
        <f t="shared" ref="O49:R49" si="76">O38*O$42</f>
        <v>413.37129019120619</v>
      </c>
      <c r="P49" s="139">
        <f t="shared" si="76"/>
        <v>784.78592051255009</v>
      </c>
      <c r="Q49" s="139">
        <f t="shared" si="76"/>
        <v>33.784567370761003</v>
      </c>
      <c r="R49" s="139">
        <f t="shared" si="76"/>
        <v>0</v>
      </c>
      <c r="S49" s="120">
        <f>S38</f>
        <v>1112.9834646689119</v>
      </c>
      <c r="T49" s="165">
        <f>SUM(O49:R49)</f>
        <v>1231.9417780745173</v>
      </c>
      <c r="U49" s="129">
        <f>S49/T49</f>
        <v>0.90343836411528056</v>
      </c>
      <c r="W49" s="128"/>
      <c r="X49" s="4" t="s">
        <v>13</v>
      </c>
      <c r="Y49" s="139">
        <f t="shared" ref="Y49:AB49" si="77">Y38*Y$42</f>
        <v>410.74725859443055</v>
      </c>
      <c r="Z49" s="139">
        <f t="shared" si="77"/>
        <v>783.60908819392148</v>
      </c>
      <c r="AA49" s="139">
        <f t="shared" si="77"/>
        <v>33.25118580625805</v>
      </c>
      <c r="AB49" s="139">
        <f t="shared" si="77"/>
        <v>0</v>
      </c>
      <c r="AC49" s="120">
        <f>AC38</f>
        <v>1176.364579366546</v>
      </c>
      <c r="AD49" s="165">
        <f>SUM(Y49:AB49)</f>
        <v>1227.6075325946101</v>
      </c>
      <c r="AE49" s="129">
        <f>AC49/AD49</f>
        <v>0.9582578699889861</v>
      </c>
      <c r="AG49" s="128"/>
      <c r="AH49" s="4" t="s">
        <v>13</v>
      </c>
      <c r="AI49" s="139">
        <f t="shared" ref="AI49:AL49" si="78">AI38*AI$42</f>
        <v>461.82023079657762</v>
      </c>
      <c r="AJ49" s="139">
        <f t="shared" si="78"/>
        <v>887.78431814394889</v>
      </c>
      <c r="AK49" s="139">
        <f t="shared" si="78"/>
        <v>37.03823065182501</v>
      </c>
      <c r="AL49" s="139">
        <f t="shared" si="78"/>
        <v>0</v>
      </c>
      <c r="AM49" s="120">
        <f>AM38</f>
        <v>1244.4750082359867</v>
      </c>
      <c r="AN49" s="165">
        <f>SUM(AI49:AL49)</f>
        <v>1386.6427795923514</v>
      </c>
      <c r="AO49" s="129">
        <f>AM49/AN49</f>
        <v>0.89747339873780652</v>
      </c>
      <c r="BA49" s="128"/>
      <c r="BB49" s="4" t="s">
        <v>13</v>
      </c>
      <c r="BC49" s="139">
        <f t="shared" ref="BC49:BF49" si="79">BC38*BC$42</f>
        <v>517.77810552882681</v>
      </c>
      <c r="BD49" s="139">
        <f t="shared" si="79"/>
        <v>1006.9861260132275</v>
      </c>
      <c r="BE49" s="139">
        <f t="shared" si="79"/>
        <v>40.78325930308916</v>
      </c>
      <c r="BF49" s="139">
        <f t="shared" si="79"/>
        <v>0</v>
      </c>
      <c r="BG49" s="120">
        <f>BG38</f>
        <v>1396.3384616119097</v>
      </c>
      <c r="BH49" s="165">
        <f>SUM(BC49:BF49)</f>
        <v>1565.5474908451436</v>
      </c>
      <c r="BI49" s="129">
        <f>BG49/BH49</f>
        <v>0.89191702569055364</v>
      </c>
      <c r="BK49" s="128"/>
      <c r="BL49" s="4" t="s">
        <v>13</v>
      </c>
      <c r="BM49" s="139">
        <f t="shared" ref="BM49:BP49" si="80">BM38*BM$42</f>
        <v>582.15774176018977</v>
      </c>
      <c r="BN49" s="139">
        <f t="shared" si="80"/>
        <v>1138.4220580014639</v>
      </c>
      <c r="BO49" s="139">
        <f t="shared" si="80"/>
        <v>45.456209019560944</v>
      </c>
      <c r="BP49" s="139">
        <f t="shared" si="80"/>
        <v>0</v>
      </c>
      <c r="BQ49" s="120">
        <f>BQ38</f>
        <v>1480.8887406556896</v>
      </c>
      <c r="BR49" s="165">
        <f>SUM(BM49:BP49)</f>
        <v>1766.0360087812146</v>
      </c>
      <c r="BS49" s="129">
        <f>BQ49/BR49</f>
        <v>0.83853824797020293</v>
      </c>
    </row>
    <row r="50" spans="3:71" x14ac:dyDescent="0.3">
      <c r="C50" s="128"/>
      <c r="D50" s="4" t="s">
        <v>14</v>
      </c>
      <c r="E50" s="139">
        <f t="shared" ref="E50:H50" si="81">E39*E$42</f>
        <v>442.864224956702</v>
      </c>
      <c r="F50" s="139">
        <f t="shared" si="81"/>
        <v>969.63790313669188</v>
      </c>
      <c r="G50" s="139">
        <f t="shared" si="81"/>
        <v>0</v>
      </c>
      <c r="H50" s="139">
        <f t="shared" si="81"/>
        <v>4.2620560064802069</v>
      </c>
      <c r="I50" s="120">
        <f>I39</f>
        <v>1108</v>
      </c>
      <c r="J50" s="165">
        <f>SUM(E50:H50)</f>
        <v>1416.764184099874</v>
      </c>
      <c r="K50" s="129">
        <f>I50/J50</f>
        <v>0.78206381304306893</v>
      </c>
      <c r="L50" s="150"/>
      <c r="M50" s="128"/>
      <c r="N50" s="4" t="s">
        <v>14</v>
      </c>
      <c r="O50" s="139">
        <f t="shared" ref="O50:R50" si="82">O39*O$42</f>
        <v>441.3210219571119</v>
      </c>
      <c r="P50" s="139">
        <f t="shared" si="82"/>
        <v>836.74176393396465</v>
      </c>
      <c r="Q50" s="139">
        <f t="shared" si="82"/>
        <v>0</v>
      </c>
      <c r="R50" s="139">
        <f t="shared" si="82"/>
        <v>21.867515068790166</v>
      </c>
      <c r="S50" s="120">
        <f>S39</f>
        <v>1172.7332381057306</v>
      </c>
      <c r="T50" s="165">
        <f>SUM(O50:R50)</f>
        <v>1299.9303009598668</v>
      </c>
      <c r="U50" s="129">
        <f>S50/T50</f>
        <v>0.90215085934975581</v>
      </c>
      <c r="W50" s="128"/>
      <c r="X50" s="4" t="s">
        <v>14</v>
      </c>
      <c r="Y50" s="139">
        <f t="shared" ref="Y50:AB50" si="83">Y39*Y$42</f>
        <v>439.49878549034509</v>
      </c>
      <c r="Z50" s="139">
        <f t="shared" si="83"/>
        <v>837.35266806143295</v>
      </c>
      <c r="AA50" s="139">
        <f t="shared" si="83"/>
        <v>0</v>
      </c>
      <c r="AB50" s="139">
        <f t="shared" si="83"/>
        <v>21.564970591630306</v>
      </c>
      <c r="AC50" s="120">
        <f>AC39</f>
        <v>1242.3889058947407</v>
      </c>
      <c r="AD50" s="165">
        <f>SUM(Y50:AB50)</f>
        <v>1298.4164241434082</v>
      </c>
      <c r="AE50" s="129">
        <f>AC50/AD50</f>
        <v>0.95684934570538105</v>
      </c>
      <c r="AG50" s="128"/>
      <c r="AH50" s="4" t="s">
        <v>14</v>
      </c>
      <c r="AI50" s="139">
        <f t="shared" ref="AI50:AL50" si="84">AI39*AI$42</f>
        <v>495.22236647588721</v>
      </c>
      <c r="AJ50" s="139">
        <f t="shared" si="84"/>
        <v>950.73767701489066</v>
      </c>
      <c r="AK50" s="139">
        <f t="shared" si="84"/>
        <v>0</v>
      </c>
      <c r="AL50" s="139">
        <f t="shared" si="84"/>
        <v>24.092299906977185</v>
      </c>
      <c r="AM50" s="120">
        <f>AM39</f>
        <v>1317.3433265123847</v>
      </c>
      <c r="AN50" s="165">
        <f>SUM(AI50:AL50)</f>
        <v>1470.0523433977551</v>
      </c>
      <c r="AO50" s="129">
        <f>AM50/AN50</f>
        <v>0.89612001397690944</v>
      </c>
      <c r="BA50" s="128"/>
      <c r="BB50" s="4" t="s">
        <v>14</v>
      </c>
      <c r="BC50" s="139">
        <f t="shared" ref="BC50:BF50" si="85">BC39*BC$42</f>
        <v>557.63498824225417</v>
      </c>
      <c r="BD50" s="139">
        <f t="shared" si="85"/>
        <v>1083.0680851567474</v>
      </c>
      <c r="BE50" s="139">
        <f t="shared" si="85"/>
        <v>0</v>
      </c>
      <c r="BF50" s="139">
        <f t="shared" si="85"/>
        <v>26.660600769206237</v>
      </c>
      <c r="BG50" s="120">
        <f>BG39</f>
        <v>1484.8003122791824</v>
      </c>
      <c r="BH50" s="165">
        <f>SUM(BC50:BF50)</f>
        <v>1667.3636741682078</v>
      </c>
      <c r="BI50" s="129">
        <f>BG50/BH50</f>
        <v>0.89050777300872874</v>
      </c>
      <c r="BK50" s="128"/>
      <c r="BL50" s="4" t="s">
        <v>14</v>
      </c>
      <c r="BM50" s="139">
        <f t="shared" ref="BM50:BP50" si="86">BM39*BM$42</f>
        <v>628.30482311807066</v>
      </c>
      <c r="BN50" s="139">
        <f t="shared" si="86"/>
        <v>1227.0406678409679</v>
      </c>
      <c r="BO50" s="139">
        <f t="shared" si="86"/>
        <v>0</v>
      </c>
      <c r="BP50" s="139">
        <f t="shared" si="86"/>
        <v>29.789311079321461</v>
      </c>
      <c r="BQ50" s="120">
        <f>BQ39</f>
        <v>1578.2089508716722</v>
      </c>
      <c r="BR50" s="165">
        <f>SUM(BM50:BP50)</f>
        <v>1885.13480203836</v>
      </c>
      <c r="BS50" s="129">
        <f>BQ50/BR50</f>
        <v>0.83718625806769109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1108.0000000000002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1917.8110322538557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1328.0124049619558</v>
      </c>
      <c r="Z52" s="165">
        <f>SUM(Z47:Z50)</f>
        <v>1658.4558060242425</v>
      </c>
      <c r="AA52" s="165">
        <f>SUM(AA47:AA50)</f>
        <v>1917.8110322538562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1881.7414801634091</v>
      </c>
      <c r="AK52" s="165">
        <f>SUM(AK47:AK50)</f>
        <v>2172.0689016417573</v>
      </c>
      <c r="AL52" s="165">
        <f>SUM(AL47:AL50)</f>
        <v>1989.5768224362309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2140.6666703923165</v>
      </c>
      <c r="BE52" s="165">
        <f>SUM(BE47:BE50)</f>
        <v>2465.8588575838153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1930.3584281999238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2558.5385458951891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0.99999999999999978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1.0000000000000002</v>
      </c>
      <c r="R53" s="120">
        <f>R51/R52</f>
        <v>1</v>
      </c>
      <c r="U53" s="129"/>
      <c r="W53" s="128"/>
      <c r="X53" s="120" t="s">
        <v>194</v>
      </c>
      <c r="Y53" s="120">
        <f>Y51/Y52</f>
        <v>1.0000000000000002</v>
      </c>
      <c r="Z53" s="120">
        <f>Z51/Z52</f>
        <v>1</v>
      </c>
      <c r="AA53" s="120">
        <f>AA51/AA52</f>
        <v>0.99999999999999989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0.99999999999999989</v>
      </c>
      <c r="AK53" s="120">
        <f>AK51/AK52</f>
        <v>1</v>
      </c>
      <c r="AL53" s="120">
        <f>AL51/AL52</f>
        <v>0.99999999999999989</v>
      </c>
      <c r="AO53" s="129"/>
      <c r="BA53" s="128"/>
      <c r="BB53" s="120" t="s">
        <v>194</v>
      </c>
      <c r="BC53" s="120">
        <f>BC51/BC52</f>
        <v>1</v>
      </c>
      <c r="BD53" s="120">
        <f>BD51/BD52</f>
        <v>1.0000000000000002</v>
      </c>
      <c r="BE53" s="120">
        <f>BE51/BE52</f>
        <v>0.99999999999999978</v>
      </c>
      <c r="BF53" s="120">
        <f>BF51/BF52</f>
        <v>1</v>
      </c>
      <c r="BI53" s="129"/>
      <c r="BK53" s="128"/>
      <c r="BL53" s="120" t="s">
        <v>194</v>
      </c>
      <c r="BM53" s="120">
        <f>BM51/BM52</f>
        <v>1.0000000000000002</v>
      </c>
      <c r="BN53" s="120">
        <f>BN51/BN52</f>
        <v>1</v>
      </c>
      <c r="BO53" s="120">
        <f>BO51/BO52</f>
        <v>1</v>
      </c>
      <c r="BP53" s="120">
        <f>BP51/BP52</f>
        <v>0.99999999999999978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1252.8817718006696</v>
      </c>
      <c r="F58" s="139">
        <f t="shared" ref="F58:H58" si="87">F47*$K47</f>
        <v>0</v>
      </c>
      <c r="G58" s="139">
        <f t="shared" si="87"/>
        <v>462.22972106620739</v>
      </c>
      <c r="H58" s="139">
        <f t="shared" si="87"/>
        <v>334.8885071331232</v>
      </c>
      <c r="I58" s="120">
        <f>I47</f>
        <v>2050</v>
      </c>
      <c r="J58" s="165">
        <f>SUM(E58:H58)</f>
        <v>2050.0000000000005</v>
      </c>
      <c r="K58" s="129">
        <f>I58/J58</f>
        <v>0.99999999999999978</v>
      </c>
      <c r="M58" s="128"/>
      <c r="N58" s="4" t="s">
        <v>11</v>
      </c>
      <c r="O58" s="139">
        <f>O47*$U47</f>
        <v>493.0181151257579</v>
      </c>
      <c r="P58" s="139">
        <f t="shared" ref="P58:R58" si="88">P47*$U47</f>
        <v>0</v>
      </c>
      <c r="Q58" s="139">
        <f t="shared" si="88"/>
        <v>1015.2293053103314</v>
      </c>
      <c r="R58" s="139">
        <f t="shared" si="88"/>
        <v>678.49913071519086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570.09255954156401</v>
      </c>
      <c r="AJ58" s="139">
        <f t="shared" ref="AJ58:AL58" si="89">AJ47*$AO47</f>
        <v>0</v>
      </c>
      <c r="AK58" s="139">
        <f t="shared" si="89"/>
        <v>1151.9824630327737</v>
      </c>
      <c r="AL58" s="139">
        <f t="shared" si="89"/>
        <v>770.30901738792943</v>
      </c>
      <c r="AM58" s="120">
        <f>AM47</f>
        <v>2492.3840399622668</v>
      </c>
      <c r="AN58" s="165">
        <f>SUM(AI58:AL58)</f>
        <v>2492.3840399622673</v>
      </c>
      <c r="AO58" s="129">
        <f>AM58/AN58</f>
        <v>0.99999999999999978</v>
      </c>
      <c r="BA58" s="128"/>
      <c r="BB58" s="4" t="s">
        <v>11</v>
      </c>
      <c r="BC58" s="139">
        <f>BC47*$BI47</f>
        <v>660.07605076778862</v>
      </c>
      <c r="BD58" s="139">
        <f t="shared" ref="BD58:BF58" si="90">BD47*$BI47</f>
        <v>0</v>
      </c>
      <c r="BE58" s="139">
        <f t="shared" si="90"/>
        <v>1309.9521774856914</v>
      </c>
      <c r="BF58" s="139">
        <f t="shared" si="90"/>
        <v>876.5072068226749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710.56498248489208</v>
      </c>
      <c r="BN58" s="139">
        <f t="shared" ref="BN58:BP58" si="91">BN47*$BS47</f>
        <v>0</v>
      </c>
      <c r="BO58" s="139">
        <f t="shared" si="91"/>
        <v>1397.9111025327409</v>
      </c>
      <c r="BP58" s="139">
        <f t="shared" si="91"/>
        <v>935.69749440168107</v>
      </c>
      <c r="BQ58" s="120">
        <f>BQ47</f>
        <v>3044.1735794193137</v>
      </c>
      <c r="BR58" s="165">
        <f>SUM(BM58:BP58)</f>
        <v>3044.1735794193141</v>
      </c>
      <c r="BS58" s="129">
        <f>BQ58/BR58</f>
        <v>0.99999999999999989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210.32021347016149</v>
      </c>
      <c r="G59" s="139">
        <f t="shared" si="92"/>
        <v>803.53315054038956</v>
      </c>
      <c r="H59" s="139">
        <f t="shared" si="92"/>
        <v>1036.1466359894491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39.819537298909061</v>
      </c>
      <c r="Q59" s="139">
        <f t="shared" si="93"/>
        <v>980.56105438064435</v>
      </c>
      <c r="R59" s="139">
        <f t="shared" si="93"/>
        <v>1166.3659594717267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46.790795562983561</v>
      </c>
      <c r="AK59" s="139">
        <f t="shared" si="94"/>
        <v>1116.6432982470587</v>
      </c>
      <c r="AL59" s="139">
        <f t="shared" si="94"/>
        <v>1328.9499461522244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54.998546050271514</v>
      </c>
      <c r="BE59" s="139">
        <f t="shared" si="95"/>
        <v>1274.1510723671186</v>
      </c>
      <c r="BF59" s="139">
        <f t="shared" si="95"/>
        <v>1517.3858166587652</v>
      </c>
      <c r="BG59" s="120">
        <f>BG48</f>
        <v>2846.535435076155</v>
      </c>
      <c r="BH59" s="165">
        <f>SUM(BC59:BF59)</f>
        <v>2846.5354350761554</v>
      </c>
      <c r="BI59" s="129">
        <f>BG59/BH59</f>
        <v>0.99999999999999989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59.630640301853362</v>
      </c>
      <c r="BO59" s="139">
        <f t="shared" si="96"/>
        <v>1361.9797671412675</v>
      </c>
      <c r="BP59" s="139">
        <f t="shared" si="96"/>
        <v>1622.5631719761923</v>
      </c>
      <c r="BQ59" s="120">
        <f>BQ48</f>
        <v>3044.1735794193137</v>
      </c>
      <c r="BR59" s="165">
        <f>SUM(BM59:BP59)</f>
        <v>3044.1735794193132</v>
      </c>
      <c r="BS59" s="129">
        <f>BQ59/BR59</f>
        <v>1.0000000000000002</v>
      </c>
    </row>
    <row r="60" spans="3:71" x14ac:dyDescent="0.3">
      <c r="C60" s="128"/>
      <c r="D60" s="4" t="s">
        <v>13</v>
      </c>
      <c r="E60" s="139">
        <f t="shared" ref="E60:H60" si="97">E49*$K49</f>
        <v>328.65516772920046</v>
      </c>
      <c r="F60" s="139">
        <f t="shared" si="97"/>
        <v>720.53239563055774</v>
      </c>
      <c r="G60" s="139">
        <f t="shared" si="97"/>
        <v>4.8124366402418817</v>
      </c>
      <c r="H60" s="139">
        <f t="shared" si="97"/>
        <v>0</v>
      </c>
      <c r="I60" s="120">
        <f>I49</f>
        <v>1054</v>
      </c>
      <c r="J60" s="165">
        <f>SUM(E60:H60)</f>
        <v>1054.0000000000002</v>
      </c>
      <c r="K60" s="129">
        <f>I60/J60</f>
        <v>0.99999999999999978</v>
      </c>
      <c r="M60" s="128"/>
      <c r="N60" s="4" t="s">
        <v>13</v>
      </c>
      <c r="O60" s="139">
        <f t="shared" ref="O60:R60" si="98">O49*$U49</f>
        <v>373.45548218256624</v>
      </c>
      <c r="P60" s="139">
        <f t="shared" si="98"/>
        <v>709.00570820856285</v>
      </c>
      <c r="Q60" s="139">
        <f t="shared" si="98"/>
        <v>30.522274277782806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414.47137213888271</v>
      </c>
      <c r="AJ60" s="139">
        <f t="shared" si="99"/>
        <v>796.76280935077591</v>
      </c>
      <c r="AK60" s="139">
        <f t="shared" si="99"/>
        <v>33.240826746328196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461.81510785096083</v>
      </c>
      <c r="BD60" s="139">
        <f t="shared" si="100"/>
        <v>898.14807042537086</v>
      </c>
      <c r="BE60" s="139">
        <f t="shared" si="100"/>
        <v>36.375283335577883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488.16153281787939</v>
      </c>
      <c r="BN60" s="139">
        <f t="shared" si="101"/>
        <v>954.61043796718036</v>
      </c>
      <c r="BO60" s="139">
        <f t="shared" si="101"/>
        <v>38.116769870629973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346.34808443000179</v>
      </c>
      <c r="F61" s="139">
        <f t="shared" si="102"/>
        <v>758.3187157981672</v>
      </c>
      <c r="G61" s="139">
        <f t="shared" si="102"/>
        <v>0</v>
      </c>
      <c r="H61" s="139">
        <f t="shared" si="102"/>
        <v>3.3331997718310253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398.13813920772094</v>
      </c>
      <c r="P61" s="139">
        <f t="shared" si="103"/>
        <v>754.86730138685675</v>
      </c>
      <c r="Q61" s="139">
        <f t="shared" si="103"/>
        <v>0</v>
      </c>
      <c r="R61" s="139">
        <f t="shared" si="103"/>
        <v>19.727797511152783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443.77867396805021</v>
      </c>
      <c r="AJ61" s="139">
        <f t="shared" si="104"/>
        <v>851.97506041495819</v>
      </c>
      <c r="AK61" s="139">
        <f t="shared" si="104"/>
        <v>0</v>
      </c>
      <c r="AL61" s="139">
        <f t="shared" si="104"/>
        <v>21.589592129376289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496.57829153135839</v>
      </c>
      <c r="BD61" s="139">
        <f t="shared" si="105"/>
        <v>964.48054852976338</v>
      </c>
      <c r="BE61" s="139">
        <f t="shared" si="105"/>
        <v>0</v>
      </c>
      <c r="BF61" s="139">
        <f t="shared" si="105"/>
        <v>23.741472218060647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526.00816379210005</v>
      </c>
      <c r="BN61" s="139">
        <f t="shared" si="106"/>
        <v>1027.2615852066606</v>
      </c>
      <c r="BO61" s="139">
        <f t="shared" si="106"/>
        <v>0</v>
      </c>
      <c r="BP61" s="139">
        <f t="shared" si="106"/>
        <v>24.939201872911546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1927.8850239598719</v>
      </c>
      <c r="F63" s="165">
        <f>SUM(F58:F61)</f>
        <v>1689.1713248988865</v>
      </c>
      <c r="G63" s="165">
        <f>SUM(G58:G61)</f>
        <v>1270.5753082468389</v>
      </c>
      <c r="H63" s="165">
        <f>SUM(H58:H61)</f>
        <v>1374.3683428944032</v>
      </c>
      <c r="K63" s="129"/>
      <c r="M63" s="128"/>
      <c r="N63" s="120" t="s">
        <v>195</v>
      </c>
      <c r="O63" s="165">
        <f>SUM(O58:O61)</f>
        <v>1264.6117365160451</v>
      </c>
      <c r="P63" s="165">
        <f>SUM(P58:P61)</f>
        <v>1503.6925468943286</v>
      </c>
      <c r="Q63" s="165">
        <f>SUM(Q58:Q61)</f>
        <v>2026.3126339687585</v>
      </c>
      <c r="R63" s="165">
        <f>SUM(R58:R61)</f>
        <v>1864.5928876980704</v>
      </c>
      <c r="U63" s="129"/>
      <c r="AG63" s="128"/>
      <c r="AH63" s="120" t="s">
        <v>195</v>
      </c>
      <c r="AI63" s="165">
        <f>SUM(AI58:AI61)</f>
        <v>1428.3426056484971</v>
      </c>
      <c r="AJ63" s="165">
        <f>SUM(AJ58:AJ61)</f>
        <v>1695.5286653287176</v>
      </c>
      <c r="AK63" s="165">
        <f>SUM(AK58:AK61)</f>
        <v>2301.866588026161</v>
      </c>
      <c r="AL63" s="165">
        <f>SUM(AL58:AL61)</f>
        <v>2120.84855566953</v>
      </c>
      <c r="AO63" s="129"/>
      <c r="BA63" s="128"/>
      <c r="BB63" s="120" t="s">
        <v>195</v>
      </c>
      <c r="BC63" s="165">
        <f>SUM(BC58:BC61)</f>
        <v>1618.4694501501078</v>
      </c>
      <c r="BD63" s="165">
        <f>SUM(BD58:BD61)</f>
        <v>1917.6271650054059</v>
      </c>
      <c r="BE63" s="165">
        <f>SUM(BE58:BE61)</f>
        <v>2620.4785331883882</v>
      </c>
      <c r="BF63" s="165">
        <f>SUM(BF58:BF61)</f>
        <v>2417.6344956995008</v>
      </c>
      <c r="BI63" s="129"/>
      <c r="BK63" s="128"/>
      <c r="BL63" s="120" t="s">
        <v>195</v>
      </c>
      <c r="BM63" s="165">
        <f>SUM(BM58:BM61)</f>
        <v>1724.7346790948716</v>
      </c>
      <c r="BN63" s="165">
        <f>SUM(BN58:BN61)</f>
        <v>2041.5026634756944</v>
      </c>
      <c r="BO63" s="165">
        <f>SUM(BO58:BO61)</f>
        <v>2798.0076395446381</v>
      </c>
      <c r="BP63" s="165">
        <f>SUM(BP58:BP61)</f>
        <v>2583.1998682507847</v>
      </c>
      <c r="BS63" s="129"/>
    </row>
    <row r="64" spans="3:71" x14ac:dyDescent="0.3">
      <c r="C64" s="128"/>
      <c r="D64" s="120" t="s">
        <v>194</v>
      </c>
      <c r="E64" s="120">
        <f>E62/E63</f>
        <v>1.063341420532073</v>
      </c>
      <c r="F64" s="120">
        <f>F62/F63</f>
        <v>1.2136128347565411</v>
      </c>
      <c r="G64" s="120">
        <f>G62/G63</f>
        <v>0.82954547688662938</v>
      </c>
      <c r="H64" s="120">
        <f>H62/H63</f>
        <v>0.80618853433902971</v>
      </c>
      <c r="K64" s="129"/>
      <c r="M64" s="128"/>
      <c r="N64" s="120" t="s">
        <v>194</v>
      </c>
      <c r="O64" s="120">
        <f>O62/O63</f>
        <v>1.0501344931532719</v>
      </c>
      <c r="P64" s="120">
        <f>P62/P63</f>
        <v>1.1029221428606242</v>
      </c>
      <c r="Q64" s="120">
        <f>Q62/Q63</f>
        <v>0.94645367161216865</v>
      </c>
      <c r="R64" s="120">
        <f>R62/R63</f>
        <v>0.9411869869372369</v>
      </c>
      <c r="U64" s="129"/>
      <c r="AG64" s="128"/>
      <c r="AH64" s="120" t="s">
        <v>194</v>
      </c>
      <c r="AI64" s="120">
        <f>AI62/AI63</f>
        <v>1.05240801785719</v>
      </c>
      <c r="AJ64" s="120">
        <f>AJ62/AJ63</f>
        <v>1.1098258134129448</v>
      </c>
      <c r="AK64" s="120">
        <f>AK62/AK63</f>
        <v>0.94361198556876202</v>
      </c>
      <c r="AL64" s="120">
        <f>AL62/AL63</f>
        <v>0.9381041456815109</v>
      </c>
      <c r="AO64" s="129"/>
      <c r="BA64" s="128"/>
      <c r="BB64" s="120" t="s">
        <v>194</v>
      </c>
      <c r="BC64" s="120">
        <f>BC62/BC63</f>
        <v>1.0544270788224412</v>
      </c>
      <c r="BD64" s="120">
        <f>BD62/BD63</f>
        <v>1.1163101511373732</v>
      </c>
      <c r="BE64" s="120">
        <f>BE62/BE63</f>
        <v>0.9409956335660401</v>
      </c>
      <c r="BF64" s="120">
        <f>BF62/BF63</f>
        <v>0.93526383148661729</v>
      </c>
      <c r="BI64" s="129"/>
      <c r="BK64" s="128"/>
      <c r="BL64" s="120" t="s">
        <v>194</v>
      </c>
      <c r="BM64" s="120">
        <f>BM62/BM63</f>
        <v>1.1192205106080215</v>
      </c>
      <c r="BN64" s="120">
        <f>BN62/BN63</f>
        <v>1.1871437991074376</v>
      </c>
      <c r="BO64" s="120">
        <f>BO62/BO63</f>
        <v>0.9966442153227002</v>
      </c>
      <c r="BP64" s="120">
        <f>BP62/BP63</f>
        <v>0.99045318844325603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1332.2410829852647</v>
      </c>
      <c r="F69" s="139">
        <f t="shared" ref="F69:H69" si="107">F58*F$64</f>
        <v>0</v>
      </c>
      <c r="G69" s="139">
        <f t="shared" si="107"/>
        <v>383.44057439304066</v>
      </c>
      <c r="H69" s="139">
        <f t="shared" si="107"/>
        <v>269.98327473263828</v>
      </c>
      <c r="I69" s="120">
        <f>I58</f>
        <v>2050</v>
      </c>
      <c r="J69" s="165">
        <f>SUM(E69:H69)</f>
        <v>1985.6649321109435</v>
      </c>
      <c r="K69" s="129">
        <f>I69/J69</f>
        <v>1.0323997603264627</v>
      </c>
      <c r="M69" s="128"/>
      <c r="N69" s="4" t="s">
        <v>11</v>
      </c>
      <c r="O69" s="139">
        <f>O58*O$64</f>
        <v>517.73532844296926</v>
      </c>
      <c r="P69" s="139">
        <f t="shared" ref="P69:R69" si="108">P58*P$64</f>
        <v>0</v>
      </c>
      <c r="Q69" s="139">
        <f t="shared" si="108"/>
        <v>960.86750353923446</v>
      </c>
      <c r="R69" s="139">
        <f t="shared" si="108"/>
        <v>638.59455247736491</v>
      </c>
      <c r="S69" s="120">
        <f>S58</f>
        <v>2186.7465511512801</v>
      </c>
      <c r="T69" s="165">
        <f>SUM(O69:R69)</f>
        <v>2117.1973844595686</v>
      </c>
      <c r="U69" s="129">
        <f>S69/T69</f>
        <v>1.0328496375454688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255.24731047612354</v>
      </c>
      <c r="G70" s="139">
        <f t="shared" si="109"/>
        <v>666.56729055924325</v>
      </c>
      <c r="H70" s="139">
        <f t="shared" si="109"/>
        <v>835.32953782865013</v>
      </c>
      <c r="I70" s="120">
        <f>I59</f>
        <v>2050</v>
      </c>
      <c r="J70" s="165">
        <f>SUM(E70:H70)</f>
        <v>1757.1441388640169</v>
      </c>
      <c r="K70" s="129">
        <f>I70/J70</f>
        <v>1.1666658156600134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43.917849405431333</v>
      </c>
      <c r="Q70" s="139">
        <f t="shared" si="110"/>
        <v>928.05561015846024</v>
      </c>
      <c r="R70" s="139">
        <f t="shared" si="110"/>
        <v>1097.7684630613537</v>
      </c>
      <c r="S70" s="120">
        <f>S59</f>
        <v>2186.7465511512801</v>
      </c>
      <c r="T70" s="165">
        <f>SUM(O70:R70)</f>
        <v>2069.741922625245</v>
      </c>
      <c r="U70" s="129">
        <f>S70/T70</f>
        <v>1.0565310231420675</v>
      </c>
    </row>
    <row r="71" spans="3:21" x14ac:dyDescent="0.3">
      <c r="C71" s="128"/>
      <c r="D71" s="4" t="s">
        <v>13</v>
      </c>
      <c r="E71" s="139">
        <f t="shared" ref="E71:H71" si="111">E60*E$64</f>
        <v>349.47265291837476</v>
      </c>
      <c r="F71" s="139">
        <f t="shared" si="111"/>
        <v>874.44736319512276</v>
      </c>
      <c r="G71" s="139">
        <f t="shared" si="111"/>
        <v>3.9921350477161401</v>
      </c>
      <c r="H71" s="139">
        <f t="shared" si="111"/>
        <v>0</v>
      </c>
      <c r="I71" s="120">
        <f>I60</f>
        <v>1054</v>
      </c>
      <c r="J71" s="165">
        <f>SUM(E71:H71)</f>
        <v>1227.9121511612136</v>
      </c>
      <c r="K71" s="129">
        <f>I71/J71</f>
        <v>0.85836759494826387</v>
      </c>
      <c r="M71" s="128"/>
      <c r="N71" s="4" t="s">
        <v>13</v>
      </c>
      <c r="O71" s="139">
        <f t="shared" ref="O71:R71" si="112">O60*O$64</f>
        <v>392.17848349709999</v>
      </c>
      <c r="P71" s="139">
        <f t="shared" si="112"/>
        <v>781.9780949978026</v>
      </c>
      <c r="Q71" s="139">
        <f t="shared" si="112"/>
        <v>28.887918556161189</v>
      </c>
      <c r="R71" s="139">
        <f t="shared" si="112"/>
        <v>0</v>
      </c>
      <c r="S71" s="120">
        <f>S60</f>
        <v>1112.9834646689119</v>
      </c>
      <c r="T71" s="165">
        <f>SUM(O71:R71)</f>
        <v>1203.0444970510637</v>
      </c>
      <c r="U71" s="129">
        <f>S71/T71</f>
        <v>0.92513906792066969</v>
      </c>
    </row>
    <row r="72" spans="3:21" x14ac:dyDescent="0.3">
      <c r="C72" s="128"/>
      <c r="D72" s="4" t="s">
        <v>14</v>
      </c>
      <c r="E72" s="139">
        <f t="shared" ref="E72:H72" si="113">E61*E$64</f>
        <v>368.28626409636047</v>
      </c>
      <c r="F72" s="139">
        <f t="shared" si="113"/>
        <v>920.30532632875361</v>
      </c>
      <c r="G72" s="139">
        <f t="shared" si="113"/>
        <v>0</v>
      </c>
      <c r="H72" s="139">
        <f t="shared" si="113"/>
        <v>2.6871874387116423</v>
      </c>
      <c r="I72" s="120">
        <f>I61</f>
        <v>1108</v>
      </c>
      <c r="J72" s="165">
        <f>SUM(E72:H72)</f>
        <v>1291.2787778638258</v>
      </c>
      <c r="K72" s="129">
        <f>I72/J72</f>
        <v>0.85806412913637009</v>
      </c>
      <c r="M72" s="128"/>
      <c r="N72" s="4" t="s">
        <v>14</v>
      </c>
      <c r="O72" s="139">
        <f t="shared" ref="O72:R72" si="114">O61*O$64</f>
        <v>418.09859302188681</v>
      </c>
      <c r="P72" s="139">
        <f t="shared" si="114"/>
        <v>832.55986162100862</v>
      </c>
      <c r="Q72" s="139">
        <f t="shared" si="114"/>
        <v>0</v>
      </c>
      <c r="R72" s="139">
        <f t="shared" si="114"/>
        <v>18.567546298429811</v>
      </c>
      <c r="S72" s="120">
        <f>S61</f>
        <v>1172.7332381057306</v>
      </c>
      <c r="T72" s="165">
        <f>SUM(O72:R72)</f>
        <v>1269.2260009413251</v>
      </c>
      <c r="U72" s="129">
        <f>S72/T72</f>
        <v>0.92397511336512939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1328.0124049619562</v>
      </c>
      <c r="P74" s="165">
        <f>SUM(P69:P72)</f>
        <v>1658.4558060242425</v>
      </c>
      <c r="Q74" s="165">
        <f>SUM(Q69:Q72)</f>
        <v>1917.8110322538557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0.99999999999999978</v>
      </c>
      <c r="P75" s="120">
        <f>P73/P74</f>
        <v>1</v>
      </c>
      <c r="Q75" s="120">
        <f>Q73/Q74</f>
        <v>1.0000000000000002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1375.4053747710545</v>
      </c>
      <c r="F80" s="139">
        <f t="shared" ref="F80:H80" si="115">F69*$K69</f>
        <v>0</v>
      </c>
      <c r="G80" s="139">
        <f t="shared" si="115"/>
        <v>395.86395710281641</v>
      </c>
      <c r="H80" s="139">
        <f t="shared" si="115"/>
        <v>278.73066812612933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534.74274632680499</v>
      </c>
      <c r="P80" s="139">
        <f t="shared" ref="P80:R80" si="116">P69*$U69</f>
        <v>0</v>
      </c>
      <c r="Q80" s="139">
        <f t="shared" si="116"/>
        <v>992.43165275971774</v>
      </c>
      <c r="R80" s="139">
        <f t="shared" si="116"/>
        <v>659.57215206475723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297.78831167165134</v>
      </c>
      <c r="G81" s="139">
        <f t="shared" si="117"/>
        <v>777.66127173258462</v>
      </c>
      <c r="H81" s="139">
        <f t="shared" si="117"/>
        <v>974.55041659576409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46.400570366519609</v>
      </c>
      <c r="Q81" s="139">
        <f t="shared" si="118"/>
        <v>980.51954333345373</v>
      </c>
      <c r="R81" s="139">
        <f t="shared" si="118"/>
        <v>1159.8264374513069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299.97600058573471</v>
      </c>
      <c r="F82" s="139">
        <f t="shared" si="119"/>
        <v>750.59728005464854</v>
      </c>
      <c r="G82" s="139">
        <f t="shared" si="119"/>
        <v>3.4267193596167758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362.81963668104885</v>
      </c>
      <c r="P82" s="139">
        <f t="shared" si="120"/>
        <v>723.43848594064798</v>
      </c>
      <c r="Q82" s="139">
        <f t="shared" si="120"/>
        <v>26.725342047215179</v>
      </c>
      <c r="R82" s="139">
        <f t="shared" si="120"/>
        <v>0</v>
      </c>
      <c r="S82" s="120">
        <f>S71</f>
        <v>1112.9834646689119</v>
      </c>
      <c r="T82" s="165">
        <f>SUM(O82:R82)</f>
        <v>1112.9834646689121</v>
      </c>
      <c r="U82" s="129">
        <f>S82/T82</f>
        <v>0.99999999999999978</v>
      </c>
    </row>
    <row r="83" spans="3:21" x14ac:dyDescent="0.3">
      <c r="C83" s="128"/>
      <c r="D83" s="4" t="s">
        <v>14</v>
      </c>
      <c r="E83" s="139">
        <f t="shared" ref="E83:H83" si="121">E72*$K72</f>
        <v>316.01323247473073</v>
      </c>
      <c r="F83" s="139">
        <f t="shared" si="121"/>
        <v>789.68098837584489</v>
      </c>
      <c r="G83" s="139">
        <f t="shared" si="121"/>
        <v>0</v>
      </c>
      <c r="H83" s="139">
        <f t="shared" si="121"/>
        <v>2.3057791494242981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386.31269488519894</v>
      </c>
      <c r="P83" s="139">
        <f t="shared" si="122"/>
        <v>769.26459252452787</v>
      </c>
      <c r="Q83" s="139">
        <f t="shared" si="122"/>
        <v>0</v>
      </c>
      <c r="R83" s="139">
        <f t="shared" si="122"/>
        <v>17.155950696003973</v>
      </c>
      <c r="S83" s="120">
        <f>S72</f>
        <v>1172.7332381057306</v>
      </c>
      <c r="T83" s="165">
        <f>SUM(O83:R83)</f>
        <v>1172.7332381057308</v>
      </c>
      <c r="U83" s="129">
        <f>S83/T83</f>
        <v>0.99999999999999978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1991.39460783152</v>
      </c>
      <c r="F85" s="165">
        <f>SUM(F80:F83)</f>
        <v>1838.0665801021448</v>
      </c>
      <c r="G85" s="165">
        <f>SUM(G80:G83)</f>
        <v>1176.9519481950178</v>
      </c>
      <c r="H85" s="165">
        <f>SUM(H80:H83)</f>
        <v>1255.5868638713177</v>
      </c>
      <c r="K85" s="129"/>
      <c r="M85" s="128"/>
      <c r="N85" s="120" t="s">
        <v>195</v>
      </c>
      <c r="O85" s="165">
        <f>SUM(O80:O83)</f>
        <v>1283.8750778930528</v>
      </c>
      <c r="P85" s="165">
        <f>SUM(P80:P83)</f>
        <v>1539.1036488316954</v>
      </c>
      <c r="Q85" s="165">
        <f>SUM(Q80:Q83)</f>
        <v>1999.6765381403866</v>
      </c>
      <c r="R85" s="165">
        <f>SUM(R80:R83)</f>
        <v>1836.5545402120681</v>
      </c>
      <c r="U85" s="129"/>
    </row>
    <row r="86" spans="3:21" x14ac:dyDescent="0.3">
      <c r="C86" s="128"/>
      <c r="D86" s="120" t="s">
        <v>194</v>
      </c>
      <c r="E86" s="120">
        <f>E84/E85</f>
        <v>1.0294293215106658</v>
      </c>
      <c r="F86" s="120">
        <f>F84/F85</f>
        <v>1.1153023629242405</v>
      </c>
      <c r="G86" s="120">
        <f>G84/G85</f>
        <v>0.89553358709029895</v>
      </c>
      <c r="H86" s="120">
        <f>H84/H85</f>
        <v>0.88245587133950487</v>
      </c>
      <c r="K86" s="129"/>
      <c r="M86" s="128"/>
      <c r="N86" s="120" t="s">
        <v>194</v>
      </c>
      <c r="O86" s="120">
        <f>O84/O85</f>
        <v>1.0343782100212868</v>
      </c>
      <c r="P86" s="120">
        <f>P84/P85</f>
        <v>1.0775465364422629</v>
      </c>
      <c r="Q86" s="120">
        <f>Q84/Q85</f>
        <v>0.95906062589369478</v>
      </c>
      <c r="R86" s="120">
        <f>R84/R85</f>
        <v>0.95555591920210858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1415.8826217526896</v>
      </c>
      <c r="F91" s="139">
        <f t="shared" ref="F91:H91" si="123">F80*F$86</f>
        <v>0</v>
      </c>
      <c r="G91" s="139">
        <f t="shared" si="123"/>
        <v>354.5094695040454</v>
      </c>
      <c r="H91" s="139">
        <f t="shared" si="123"/>
        <v>245.9675146102858</v>
      </c>
      <c r="I91" s="120">
        <f>I80</f>
        <v>2050</v>
      </c>
      <c r="J91" s="165">
        <f>SUM(E91:H91)</f>
        <v>2016.3596058670209</v>
      </c>
      <c r="K91" s="129">
        <f>I91/J91</f>
        <v>1.0166837274636404</v>
      </c>
      <c r="M91" s="128"/>
      <c r="N91" s="4" t="s">
        <v>11</v>
      </c>
      <c r="O91" s="139">
        <f>O80*O$86</f>
        <v>553.12624476738756</v>
      </c>
      <c r="P91" s="139">
        <f t="shared" ref="P91:R91" si="124">P80*P$86</f>
        <v>0</v>
      </c>
      <c r="Q91" s="139">
        <f t="shared" si="124"/>
        <v>951.80212205244891</v>
      </c>
      <c r="R91" s="139">
        <f t="shared" si="124"/>
        <v>630.25807404635202</v>
      </c>
      <c r="S91" s="120">
        <f>S80</f>
        <v>2186.7465511512801</v>
      </c>
      <c r="T91" s="165">
        <f>SUM(O91:R91)</f>
        <v>2135.1864408661886</v>
      </c>
      <c r="U91" s="129">
        <f>S91/T91</f>
        <v>1.0241478258283501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332.12400765861292</v>
      </c>
      <c r="G92" s="139">
        <f t="shared" si="125"/>
        <v>696.42178821588516</v>
      </c>
      <c r="H92" s="139">
        <f t="shared" si="125"/>
        <v>859.99773704129245</v>
      </c>
      <c r="I92" s="120">
        <f>I81</f>
        <v>2050</v>
      </c>
      <c r="J92" s="165">
        <f>SUM(E92:H92)</f>
        <v>1888.5435329157904</v>
      </c>
      <c r="K92" s="129">
        <f>I92/J92</f>
        <v>1.085492584242912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49.998773887388708</v>
      </c>
      <c r="Q92" s="139">
        <f t="shared" si="126"/>
        <v>940.37768693038197</v>
      </c>
      <c r="R92" s="139">
        <f t="shared" si="126"/>
        <v>1108.2790175536904</v>
      </c>
      <c r="S92" s="120">
        <f>S81</f>
        <v>2186.7465511512801</v>
      </c>
      <c r="T92" s="165">
        <f>SUM(O92:R92)</f>
        <v>2098.655478371461</v>
      </c>
      <c r="U92" s="129">
        <f>S92/T92</f>
        <v>1.0419750043242815</v>
      </c>
    </row>
    <row r="93" spans="3:21" x14ac:dyDescent="0.3">
      <c r="C93" s="128"/>
      <c r="D93" s="4" t="s">
        <v>13</v>
      </c>
      <c r="E93" s="139">
        <f t="shared" ref="E93:H93" si="127">E82*E$86</f>
        <v>308.80409075245598</v>
      </c>
      <c r="F93" s="139">
        <f t="shared" si="127"/>
        <v>837.14292004945742</v>
      </c>
      <c r="G93" s="139">
        <f t="shared" si="127"/>
        <v>3.0687422800693831</v>
      </c>
      <c r="H93" s="139">
        <f t="shared" si="127"/>
        <v>0</v>
      </c>
      <c r="I93" s="120">
        <f>I82</f>
        <v>1054</v>
      </c>
      <c r="J93" s="165">
        <f>SUM(E93:H93)</f>
        <v>1149.0157530819827</v>
      </c>
      <c r="K93" s="129">
        <f>I93/J93</f>
        <v>0.9173068316712597</v>
      </c>
      <c r="M93" s="128"/>
      <c r="N93" s="4" t="s">
        <v>13</v>
      </c>
      <c r="O93" s="139">
        <f t="shared" ref="O93:R93" si="128">O82*O$86</f>
        <v>375.29272635071692</v>
      </c>
      <c r="P93" s="139">
        <f t="shared" si="128"/>
        <v>779.53863485438001</v>
      </c>
      <c r="Q93" s="139">
        <f t="shared" si="128"/>
        <v>25.631223271025267</v>
      </c>
      <c r="R93" s="139">
        <f t="shared" si="128"/>
        <v>0</v>
      </c>
      <c r="S93" s="120">
        <f>S82</f>
        <v>1112.9834646689119</v>
      </c>
      <c r="T93" s="165">
        <f>SUM(O93:R93)</f>
        <v>1180.4625844761222</v>
      </c>
      <c r="U93" s="129">
        <f>S93/T93</f>
        <v>0.94283671444177386</v>
      </c>
    </row>
    <row r="94" spans="3:21" x14ac:dyDescent="0.3">
      <c r="C94" s="128"/>
      <c r="D94" s="4" t="s">
        <v>14</v>
      </c>
      <c r="E94" s="139">
        <f t="shared" ref="E94:H94" si="129">E83*E$86</f>
        <v>325.31328749485436</v>
      </c>
      <c r="F94" s="139">
        <f t="shared" si="129"/>
        <v>880.73307229192949</v>
      </c>
      <c r="G94" s="139">
        <f t="shared" si="129"/>
        <v>0</v>
      </c>
      <c r="H94" s="139">
        <f t="shared" si="129"/>
        <v>2.0347483484216813</v>
      </c>
      <c r="I94" s="120">
        <f>I83</f>
        <v>1108</v>
      </c>
      <c r="J94" s="165">
        <f>SUM(E94:H94)</f>
        <v>1208.0811081352056</v>
      </c>
      <c r="K94" s="129">
        <f>I94/J94</f>
        <v>0.91715696283862036</v>
      </c>
      <c r="M94" s="128"/>
      <c r="N94" s="4" t="s">
        <v>14</v>
      </c>
      <c r="O94" s="139">
        <f t="shared" ref="O94:R94" si="130">O83*O$86</f>
        <v>399.59343384385159</v>
      </c>
      <c r="P94" s="139">
        <f t="shared" si="130"/>
        <v>828.91839728247373</v>
      </c>
      <c r="Q94" s="139">
        <f t="shared" si="130"/>
        <v>0</v>
      </c>
      <c r="R94" s="139">
        <f t="shared" si="130"/>
        <v>16.393470237106133</v>
      </c>
      <c r="S94" s="120">
        <f>S83</f>
        <v>1172.7332381057306</v>
      </c>
      <c r="T94" s="165">
        <f>SUM(O94:R94)</f>
        <v>1244.9053013634316</v>
      </c>
      <c r="U94" s="129">
        <f>S94/T94</f>
        <v>0.94202606159789226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1053.9999999999998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1.0000000000000002</v>
      </c>
      <c r="H97" s="120">
        <f>H95/H96</f>
        <v>1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1439.5048215345162</v>
      </c>
      <c r="F102" s="139">
        <f t="shared" ref="F102:H102" si="131">F91*$K91</f>
        <v>0</v>
      </c>
      <c r="G102" s="139">
        <f t="shared" si="131"/>
        <v>360.42400887653065</v>
      </c>
      <c r="H102" s="139">
        <f t="shared" si="131"/>
        <v>250.07116958895281</v>
      </c>
      <c r="I102" s="120">
        <f>I91</f>
        <v>2050</v>
      </c>
      <c r="J102" s="165">
        <f>SUM(E102:H102)</f>
        <v>2049.9999999999995</v>
      </c>
      <c r="K102" s="129">
        <f>I102/J102</f>
        <v>1.0000000000000002</v>
      </c>
      <c r="M102" s="128"/>
      <c r="N102" s="4" t="s">
        <v>11</v>
      </c>
      <c r="O102" s="139">
        <f>O91*$U91</f>
        <v>566.48304098711981</v>
      </c>
      <c r="P102" s="139">
        <f t="shared" ref="P102:R102" si="132">P91*$U91</f>
        <v>0</v>
      </c>
      <c r="Q102" s="139">
        <f t="shared" si="132"/>
        <v>974.78607391882542</v>
      </c>
      <c r="R102" s="139">
        <f t="shared" si="132"/>
        <v>645.47743624533473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360.51814736246041</v>
      </c>
      <c r="G103" s="139">
        <f t="shared" si="133"/>
        <v>755.96068661353115</v>
      </c>
      <c r="H103" s="139">
        <f t="shared" si="133"/>
        <v>933.52116602400883</v>
      </c>
      <c r="I103" s="120">
        <f>I92</f>
        <v>2050</v>
      </c>
      <c r="J103" s="165">
        <f>SUM(E103:H103)</f>
        <v>2050.0000000000005</v>
      </c>
      <c r="K103" s="129">
        <f>I103/J103</f>
        <v>0.99999999999999978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52.097472637520617</v>
      </c>
      <c r="Q103" s="139">
        <f t="shared" si="134"/>
        <v>979.85004440574255</v>
      </c>
      <c r="R103" s="139">
        <f t="shared" si="134"/>
        <v>1154.7990341080169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283.26810209525956</v>
      </c>
      <c r="F104" s="139">
        <f t="shared" si="135"/>
        <v>767.91691964659447</v>
      </c>
      <c r="G104" s="139">
        <f t="shared" si="135"/>
        <v>2.8149782581460832</v>
      </c>
      <c r="H104" s="139">
        <f t="shared" si="135"/>
        <v>0</v>
      </c>
      <c r="I104" s="120">
        <f>I93</f>
        <v>1054</v>
      </c>
      <c r="J104" s="165">
        <f>SUM(E104:H104)</f>
        <v>1054.0000000000002</v>
      </c>
      <c r="K104" s="129">
        <f>I104/J104</f>
        <v>0.99999999999999978</v>
      </c>
      <c r="M104" s="128"/>
      <c r="N104" s="4" t="s">
        <v>13</v>
      </c>
      <c r="O104" s="139">
        <f t="shared" ref="O104:R104" si="136">O93*$U93</f>
        <v>353.83976106640569</v>
      </c>
      <c r="P104" s="139">
        <f t="shared" si="136"/>
        <v>734.97764526652929</v>
      </c>
      <c r="Q104" s="139">
        <f t="shared" si="136"/>
        <v>24.166058335976999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298.36334672982758</v>
      </c>
      <c r="F105" s="139">
        <f t="shared" si="137"/>
        <v>807.77046965479315</v>
      </c>
      <c r="G105" s="139">
        <f t="shared" si="137"/>
        <v>0</v>
      </c>
      <c r="H105" s="139">
        <f t="shared" si="137"/>
        <v>1.8661836153793281</v>
      </c>
      <c r="I105" s="120">
        <f>I94</f>
        <v>1108</v>
      </c>
      <c r="J105" s="165">
        <f>SUM(E105:H105)</f>
        <v>1108.0000000000002</v>
      </c>
      <c r="K105" s="129">
        <f>I105/J105</f>
        <v>0.99999999999999978</v>
      </c>
      <c r="M105" s="128"/>
      <c r="N105" s="4" t="s">
        <v>14</v>
      </c>
      <c r="O105" s="139">
        <f t="shared" ref="O105:R105" si="138">O94*$U94</f>
        <v>376.42742872430142</v>
      </c>
      <c r="P105" s="139">
        <f t="shared" si="138"/>
        <v>780.86273317804569</v>
      </c>
      <c r="Q105" s="139">
        <f t="shared" si="138"/>
        <v>0</v>
      </c>
      <c r="R105" s="139">
        <f t="shared" si="138"/>
        <v>15.443076203383356</v>
      </c>
      <c r="S105" s="120">
        <f>S94</f>
        <v>1172.7332381057306</v>
      </c>
      <c r="T105" s="165">
        <f>SUM(O105:R105)</f>
        <v>1172.7332381057304</v>
      </c>
      <c r="U105" s="129">
        <f>S105/T105</f>
        <v>1.0000000000000002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2021.1362703596033</v>
      </c>
      <c r="F107" s="165">
        <f>SUM(F102:F105)</f>
        <v>1936.2055366638479</v>
      </c>
      <c r="G107" s="165">
        <f>SUM(G102:G105)</f>
        <v>1119.1996737482079</v>
      </c>
      <c r="H107" s="165">
        <f>SUM(H102:H105)</f>
        <v>1185.4585192283412</v>
      </c>
      <c r="K107" s="129"/>
      <c r="M107" s="128"/>
      <c r="N107" s="120" t="s">
        <v>195</v>
      </c>
      <c r="O107" s="165">
        <f>SUM(O102:O105)</f>
        <v>1296.7502307778268</v>
      </c>
      <c r="P107" s="165">
        <f>SUM(P102:P105)</f>
        <v>1567.9378510820957</v>
      </c>
      <c r="Q107" s="165">
        <f>SUM(Q102:Q105)</f>
        <v>1978.802176660545</v>
      </c>
      <c r="R107" s="165">
        <f>SUM(R102:R105)</f>
        <v>1815.7195465567349</v>
      </c>
      <c r="U107" s="129"/>
    </row>
    <row r="108" spans="3:21" x14ac:dyDescent="0.3">
      <c r="C108" s="128"/>
      <c r="D108" s="120" t="s">
        <v>194</v>
      </c>
      <c r="E108" s="120">
        <f>E106/E107</f>
        <v>1.0142809418957492</v>
      </c>
      <c r="F108" s="120">
        <f>F106/F107</f>
        <v>1.058771892333406</v>
      </c>
      <c r="G108" s="120">
        <f>G106/G107</f>
        <v>0.94174437745335138</v>
      </c>
      <c r="H108" s="120">
        <f>H106/H107</f>
        <v>0.93465944360603881</v>
      </c>
      <c r="K108" s="129"/>
      <c r="M108" s="128"/>
      <c r="N108" s="120" t="s">
        <v>194</v>
      </c>
      <c r="O108" s="120">
        <f>O106/O107</f>
        <v>1.0241080922463976</v>
      </c>
      <c r="P108" s="120">
        <f>P106/P107</f>
        <v>1.0577305757876034</v>
      </c>
      <c r="Q108" s="120">
        <f>Q106/Q107</f>
        <v>0.9691777454431455</v>
      </c>
      <c r="R108" s="120">
        <f>R106/R107</f>
        <v>0.96652071910837534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1460.0623062495015</v>
      </c>
      <c r="F113" s="139">
        <f t="shared" ref="F113:H113" si="139">F102*F$108</f>
        <v>0</v>
      </c>
      <c r="G113" s="139">
        <f t="shared" si="139"/>
        <v>339.42728385866957</v>
      </c>
      <c r="H113" s="139">
        <f t="shared" si="139"/>
        <v>233.731380229922</v>
      </c>
      <c r="I113" s="120">
        <f>I102</f>
        <v>2050</v>
      </c>
      <c r="J113" s="165">
        <f>SUM(E113:H113)</f>
        <v>2033.2209703380931</v>
      </c>
      <c r="K113" s="129">
        <f>I113/J113</f>
        <v>1.0082524378346918</v>
      </c>
      <c r="M113" s="128"/>
      <c r="N113" s="4" t="s">
        <v>11</v>
      </c>
      <c r="O113" s="139">
        <f>O102*O$108</f>
        <v>580.13986639525717</v>
      </c>
      <c r="P113" s="139">
        <f t="shared" ref="P113:R113" si="140">P102*P$108</f>
        <v>0</v>
      </c>
      <c r="Q113" s="139">
        <f t="shared" si="140"/>
        <v>944.74096941002256</v>
      </c>
      <c r="R113" s="139">
        <f t="shared" si="140"/>
        <v>623.86731584807137</v>
      </c>
      <c r="S113" s="120">
        <f>S102</f>
        <v>2186.7465511512801</v>
      </c>
      <c r="T113" s="165">
        <f>SUM(O113:R113)</f>
        <v>2148.7481516533512</v>
      </c>
      <c r="U113" s="129">
        <f>S113/T113</f>
        <v>1.0176839707662766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381.70648110348594</v>
      </c>
      <c r="G114" s="139">
        <f t="shared" si="141"/>
        <v>711.9217261940679</v>
      </c>
      <c r="H114" s="139">
        <f t="shared" si="141"/>
        <v>872.52437363046067</v>
      </c>
      <c r="I114" s="120">
        <f>I103</f>
        <v>2050</v>
      </c>
      <c r="J114" s="165">
        <f>SUM(E114:H114)</f>
        <v>1966.1525809280147</v>
      </c>
      <c r="K114" s="129">
        <f>I114/J114</f>
        <v>1.0426454283789155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55.105089729963595</v>
      </c>
      <c r="Q114" s="139">
        <f t="shared" si="142"/>
        <v>949.6488569095236</v>
      </c>
      <c r="R114" s="139">
        <f t="shared" si="142"/>
        <v>1116.1371928717379</v>
      </c>
      <c r="S114" s="120">
        <f>S103</f>
        <v>2186.7465511512801</v>
      </c>
      <c r="T114" s="165">
        <f>SUM(O114:R114)</f>
        <v>2120.891139511225</v>
      </c>
      <c r="U114" s="129">
        <f>S114/T114</f>
        <v>1.0310508212388647</v>
      </c>
    </row>
    <row r="115" spans="3:71" x14ac:dyDescent="0.3">
      <c r="C115" s="128"/>
      <c r="D115" s="4" t="s">
        <v>13</v>
      </c>
      <c r="E115" s="139">
        <f t="shared" ref="E115:H115" si="143">E104*E$108</f>
        <v>287.31343740220115</v>
      </c>
      <c r="F115" s="139">
        <f t="shared" si="143"/>
        <v>813.04885016906485</v>
      </c>
      <c r="G115" s="139">
        <f t="shared" si="143"/>
        <v>2.6509899472625027</v>
      </c>
      <c r="H115" s="139">
        <f t="shared" si="143"/>
        <v>0</v>
      </c>
      <c r="I115" s="120">
        <f>I104</f>
        <v>1054</v>
      </c>
      <c r="J115" s="165">
        <f>SUM(E115:H115)</f>
        <v>1103.0132775185286</v>
      </c>
      <c r="K115" s="129">
        <f>I115/J115</f>
        <v>0.95556419988996433</v>
      </c>
      <c r="M115" s="128"/>
      <c r="N115" s="4" t="s">
        <v>13</v>
      </c>
      <c r="O115" s="139">
        <f t="shared" ref="O115:R115" si="144">O104*O$108</f>
        <v>362.3701626666379</v>
      </c>
      <c r="P115" s="139">
        <f t="shared" si="144"/>
        <v>777.40832791878302</v>
      </c>
      <c r="Q115" s="139">
        <f t="shared" si="144"/>
        <v>23.421205934309722</v>
      </c>
      <c r="R115" s="139">
        <f t="shared" si="144"/>
        <v>0</v>
      </c>
      <c r="S115" s="120">
        <f>S104</f>
        <v>1112.9834646689119</v>
      </c>
      <c r="T115" s="165">
        <f>SUM(O115:R115)</f>
        <v>1163.1996965197307</v>
      </c>
      <c r="U115" s="129">
        <f>S115/T115</f>
        <v>0.95682922545366489</v>
      </c>
    </row>
    <row r="116" spans="3:71" x14ac:dyDescent="0.3">
      <c r="C116" s="128"/>
      <c r="D116" s="4" t="s">
        <v>14</v>
      </c>
      <c r="E116" s="139">
        <f t="shared" ref="E116:H116" si="145">E105*E$108</f>
        <v>302.62425634829754</v>
      </c>
      <c r="F116" s="139">
        <f t="shared" si="145"/>
        <v>855.24466872744938</v>
      </c>
      <c r="G116" s="139">
        <f t="shared" si="145"/>
        <v>0</v>
      </c>
      <c r="H116" s="139">
        <f t="shared" si="145"/>
        <v>1.7442461396171487</v>
      </c>
      <c r="I116" s="120">
        <f>I105</f>
        <v>1108</v>
      </c>
      <c r="J116" s="165">
        <f>SUM(E116:H116)</f>
        <v>1159.6131712153642</v>
      </c>
      <c r="K116" s="129">
        <f>I116/J116</f>
        <v>0.95549104434432253</v>
      </c>
      <c r="M116" s="128"/>
      <c r="N116" s="4" t="s">
        <v>14</v>
      </c>
      <c r="O116" s="139">
        <f t="shared" ref="O116:R116" si="146">O105*O$108</f>
        <v>385.50237590006117</v>
      </c>
      <c r="P116" s="139">
        <f t="shared" si="146"/>
        <v>825.94238837549597</v>
      </c>
      <c r="Q116" s="139">
        <f t="shared" si="146"/>
        <v>0</v>
      </c>
      <c r="R116" s="139">
        <f t="shared" si="146"/>
        <v>14.926053117339521</v>
      </c>
      <c r="S116" s="120">
        <f>S105</f>
        <v>1172.7332381057306</v>
      </c>
      <c r="T116" s="165">
        <f>SUM(O116:R116)</f>
        <v>1226.3708173928967</v>
      </c>
      <c r="U116" s="129">
        <f>S116/T116</f>
        <v>0.95626316402310307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1107.9999999999998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1917.8110322538557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1.0000000000000002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1.0000000000000002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1460.0623062495015</v>
      </c>
      <c r="F122" s="159">
        <f t="shared" si="148"/>
        <v>0</v>
      </c>
      <c r="G122" s="159">
        <f t="shared" si="148"/>
        <v>339.42728385866957</v>
      </c>
      <c r="H122" s="158">
        <f t="shared" si="148"/>
        <v>233.731380229922</v>
      </c>
      <c r="N122" s="150"/>
      <c r="O122" s="160" t="str">
        <f>N36</f>
        <v>A</v>
      </c>
      <c r="P122" s="159">
        <f>O113</f>
        <v>580.13986639525717</v>
      </c>
      <c r="Q122" s="159">
        <f t="shared" ref="Q122:S122" si="149">P113</f>
        <v>0</v>
      </c>
      <c r="R122" s="159">
        <f t="shared" si="149"/>
        <v>944.74096941002256</v>
      </c>
      <c r="S122" s="159">
        <f t="shared" si="149"/>
        <v>623.86731584807137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477.76636087718026</v>
      </c>
      <c r="AA122" s="159">
        <f t="shared" ref="AA122:AC122" si="150">Z47</f>
        <v>0</v>
      </c>
      <c r="AB122" s="159">
        <f t="shared" si="150"/>
        <v>974.47622841466023</v>
      </c>
      <c r="AC122" s="159">
        <f t="shared" si="150"/>
        <v>651.10099413009914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570.09255954156401</v>
      </c>
      <c r="AK122" s="159">
        <f t="shared" ref="AK122:AM122" si="151">AJ58</f>
        <v>0</v>
      </c>
      <c r="AL122" s="159">
        <f t="shared" si="151"/>
        <v>1151.9824630327737</v>
      </c>
      <c r="AM122" s="159">
        <f t="shared" si="151"/>
        <v>770.30901738792943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535.52181811458331</v>
      </c>
      <c r="AU122" s="159">
        <f t="shared" si="147"/>
        <v>0</v>
      </c>
      <c r="AV122" s="159">
        <f t="shared" si="147"/>
        <v>1261.0029475281715</v>
      </c>
      <c r="AW122" s="158">
        <f t="shared" si="147"/>
        <v>866.41439915315095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660.07605076778862</v>
      </c>
      <c r="BE122" s="159">
        <f t="shared" ref="BE122:BG122" si="152">BD58</f>
        <v>0</v>
      </c>
      <c r="BF122" s="159">
        <f t="shared" si="152"/>
        <v>1309.9521774856914</v>
      </c>
      <c r="BG122" s="159">
        <f t="shared" si="152"/>
        <v>876.5072068226749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710.56498248489208</v>
      </c>
      <c r="BO122" s="159">
        <f t="shared" ref="BO122:BQ122" si="153">BN58</f>
        <v>0</v>
      </c>
      <c r="BP122" s="159">
        <f t="shared" si="153"/>
        <v>1397.9111025327409</v>
      </c>
      <c r="BQ122" s="159">
        <f t="shared" si="153"/>
        <v>935.69749440168107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381.70648110348594</v>
      </c>
      <c r="G123" s="159">
        <f t="shared" si="148"/>
        <v>711.9217261940679</v>
      </c>
      <c r="H123" s="158">
        <f t="shared" si="148"/>
        <v>872.52437363046067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55.105089729963595</v>
      </c>
      <c r="R123" s="159">
        <f t="shared" si="154"/>
        <v>949.6488569095236</v>
      </c>
      <c r="S123" s="159">
        <f t="shared" si="154"/>
        <v>1116.1371928717379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37.494049768888019</v>
      </c>
      <c r="AB123" s="159">
        <f t="shared" si="155"/>
        <v>910.08361803293792</v>
      </c>
      <c r="AC123" s="159">
        <f t="shared" si="155"/>
        <v>1082.2645971154193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46.790795562983561</v>
      </c>
      <c r="AL123" s="159">
        <f t="shared" si="156"/>
        <v>1116.6432982470587</v>
      </c>
      <c r="AM123" s="159">
        <f t="shared" si="156"/>
        <v>1328.9499461522244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41.071083353148886</v>
      </c>
      <c r="AV123" s="159">
        <f t="shared" si="147"/>
        <v>1179.4903665519448</v>
      </c>
      <c r="AW123" s="158">
        <f t="shared" si="147"/>
        <v>1442.3777148908123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54.998546050271514</v>
      </c>
      <c r="BF123" s="159">
        <f t="shared" si="157"/>
        <v>1274.1510723671186</v>
      </c>
      <c r="BG123" s="159">
        <f t="shared" si="157"/>
        <v>1517.3858166587652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59.630640301853362</v>
      </c>
      <c r="BP123" s="159">
        <f t="shared" si="158"/>
        <v>1361.9797671412675</v>
      </c>
      <c r="BQ123" s="159">
        <f t="shared" si="158"/>
        <v>1622.5631719761923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287.31343740220115</v>
      </c>
      <c r="F124" s="159">
        <f t="shared" si="148"/>
        <v>813.04885016906485</v>
      </c>
      <c r="G124" s="159">
        <f t="shared" si="148"/>
        <v>2.6509899472625027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362.3701626666379</v>
      </c>
      <c r="Q124" s="159">
        <f t="shared" si="159"/>
        <v>777.40832791878302</v>
      </c>
      <c r="R124" s="159">
        <f t="shared" si="159"/>
        <v>23.421205934309722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410.74725859443055</v>
      </c>
      <c r="AA124" s="159">
        <f t="shared" si="160"/>
        <v>783.60908819392148</v>
      </c>
      <c r="AB124" s="159">
        <f t="shared" si="160"/>
        <v>33.25118580625805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414.47137213888271</v>
      </c>
      <c r="AK124" s="159">
        <f t="shared" si="161"/>
        <v>796.76280935077591</v>
      </c>
      <c r="AL124" s="159">
        <f t="shared" si="161"/>
        <v>33.240826746328196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445.91523628488937</v>
      </c>
      <c r="AU124" s="159">
        <f t="shared" si="147"/>
        <v>830.08212048997791</v>
      </c>
      <c r="AV124" s="159">
        <f t="shared" si="147"/>
        <v>41.674272499124633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461.81510785096083</v>
      </c>
      <c r="BE124" s="159">
        <f t="shared" si="162"/>
        <v>898.14807042537086</v>
      </c>
      <c r="BF124" s="159">
        <f t="shared" si="162"/>
        <v>36.375283335577883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488.16153281787939</v>
      </c>
      <c r="BO124" s="159">
        <f t="shared" si="163"/>
        <v>954.61043796718036</v>
      </c>
      <c r="BP124" s="159">
        <f t="shared" si="163"/>
        <v>38.116769870629973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302.62425634829754</v>
      </c>
      <c r="F125" s="154">
        <f t="shared" si="148"/>
        <v>855.24466872744938</v>
      </c>
      <c r="G125" s="154">
        <f t="shared" si="148"/>
        <v>0</v>
      </c>
      <c r="H125" s="153">
        <f t="shared" si="148"/>
        <v>1.7442461396171487</v>
      </c>
      <c r="N125" s="152"/>
      <c r="O125" s="155" t="str">
        <f>N39</f>
        <v>D</v>
      </c>
      <c r="P125" s="159">
        <f t="shared" ref="P125:S125" si="164">O116</f>
        <v>385.50237590006117</v>
      </c>
      <c r="Q125" s="159">
        <f t="shared" si="164"/>
        <v>825.94238837549597</v>
      </c>
      <c r="R125" s="159">
        <f t="shared" si="164"/>
        <v>0</v>
      </c>
      <c r="S125" s="159">
        <f t="shared" si="164"/>
        <v>14.926053117339521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439.49878549034509</v>
      </c>
      <c r="AA125" s="159">
        <f t="shared" si="165"/>
        <v>837.35266806143295</v>
      </c>
      <c r="AB125" s="159">
        <f t="shared" si="165"/>
        <v>0</v>
      </c>
      <c r="AC125" s="159">
        <f t="shared" si="165"/>
        <v>21.564970591630306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443.77867396805021</v>
      </c>
      <c r="AK125" s="159">
        <f t="shared" si="166"/>
        <v>851.97506041495819</v>
      </c>
      <c r="AL125" s="159">
        <f t="shared" si="166"/>
        <v>0</v>
      </c>
      <c r="AM125" s="159">
        <f t="shared" si="166"/>
        <v>21.589592129376289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479.20802663036318</v>
      </c>
      <c r="AU125" s="154">
        <f t="shared" si="147"/>
        <v>890.8790988065125</v>
      </c>
      <c r="AV125" s="154">
        <f t="shared" si="147"/>
        <v>0</v>
      </c>
      <c r="AW125" s="153">
        <f t="shared" si="147"/>
        <v>27.914572186943836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496.57829153135839</v>
      </c>
      <c r="BE125" s="159">
        <f t="shared" si="167"/>
        <v>964.48054852976338</v>
      </c>
      <c r="BF125" s="159">
        <f t="shared" si="167"/>
        <v>0</v>
      </c>
      <c r="BG125" s="159">
        <f t="shared" si="167"/>
        <v>23.741472218060647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526.00816379210005</v>
      </c>
      <c r="BO125" s="159">
        <f t="shared" si="168"/>
        <v>1027.2615852066606</v>
      </c>
      <c r="BP125" s="159">
        <f t="shared" si="168"/>
        <v>0</v>
      </c>
      <c r="BQ125" s="159">
        <f t="shared" si="168"/>
        <v>24.939201872911546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1.2610783961261917E-85</v>
      </c>
      <c r="F134" s="130" t="e">
        <f t="shared" si="169"/>
        <v>#DIV/0!</v>
      </c>
      <c r="G134" s="148">
        <f t="shared" si="169"/>
        <v>339.42728385866957</v>
      </c>
      <c r="H134" s="148">
        <f t="shared" si="169"/>
        <v>233.731380229922</v>
      </c>
      <c r="N134" s="130" t="s">
        <v>11</v>
      </c>
      <c r="O134" s="130">
        <f t="shared" ref="O134:R137" si="170">O129*P122</f>
        <v>5.0107577540432363E-86</v>
      </c>
      <c r="P134" s="130" t="e">
        <f t="shared" si="170"/>
        <v>#DIV/0!</v>
      </c>
      <c r="Q134" s="148">
        <f t="shared" si="170"/>
        <v>944.74096941002256</v>
      </c>
      <c r="R134" s="148">
        <f t="shared" si="170"/>
        <v>623.86731584807137</v>
      </c>
      <c r="W134" s="130" t="s">
        <v>11</v>
      </c>
      <c r="X134" s="130">
        <f t="shared" ref="X134:AA137" si="171">X129*Z122</f>
        <v>4.1265419531697975E-86</v>
      </c>
      <c r="Y134" s="130" t="e">
        <f t="shared" si="171"/>
        <v>#DIV/0!</v>
      </c>
      <c r="Z134" s="148">
        <f t="shared" si="171"/>
        <v>974.47622841466023</v>
      </c>
      <c r="AA134" s="148">
        <f t="shared" si="171"/>
        <v>651.10099413009914</v>
      </c>
      <c r="AG134" s="130" t="s">
        <v>11</v>
      </c>
      <c r="AH134" s="130">
        <f t="shared" ref="AH134:AK137" si="172">AH129*AJ122</f>
        <v>4.9239776107698309E-86</v>
      </c>
      <c r="AI134" s="130" t="e">
        <f t="shared" si="172"/>
        <v>#DIV/0!</v>
      </c>
      <c r="AJ134" s="148">
        <f t="shared" si="172"/>
        <v>1151.9824630327737</v>
      </c>
      <c r="AK134" s="148">
        <f t="shared" si="172"/>
        <v>770.30901738792943</v>
      </c>
      <c r="AQ134" s="130" t="s">
        <v>11</v>
      </c>
      <c r="AR134" s="130">
        <f t="shared" ref="AR134:AU137" si="173">AR129*AT122</f>
        <v>4.6253847701422461E-86</v>
      </c>
      <c r="AS134" s="130" t="e">
        <f t="shared" si="173"/>
        <v>#DIV/0!</v>
      </c>
      <c r="AT134" s="148">
        <f t="shared" si="173"/>
        <v>1261.0029475281715</v>
      </c>
      <c r="AU134" s="148">
        <f t="shared" si="173"/>
        <v>866.41439915315095</v>
      </c>
      <c r="BA134" s="130" t="s">
        <v>11</v>
      </c>
      <c r="BB134" s="130">
        <f t="shared" ref="BB134:BE137" si="174">BB129*BD122</f>
        <v>5.7011789418889924E-86</v>
      </c>
      <c r="BC134" s="130" t="e">
        <f t="shared" si="174"/>
        <v>#DIV/0!</v>
      </c>
      <c r="BD134" s="148">
        <f t="shared" si="174"/>
        <v>1309.9521774856914</v>
      </c>
      <c r="BE134" s="148">
        <f t="shared" si="174"/>
        <v>876.5072068226749</v>
      </c>
      <c r="BK134" s="130" t="s">
        <v>11</v>
      </c>
      <c r="BL134" s="130">
        <f t="shared" ref="BL134:BO137" si="175">BL129*BN122</f>
        <v>6.1372596540572396E-86</v>
      </c>
      <c r="BM134" s="130" t="e">
        <f t="shared" si="175"/>
        <v>#DIV/0!</v>
      </c>
      <c r="BN134" s="148">
        <f t="shared" si="175"/>
        <v>1397.9111025327409</v>
      </c>
      <c r="BO134" s="148">
        <f t="shared" si="175"/>
        <v>935.69749440168107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3.2968579143546457E-86</v>
      </c>
      <c r="G135" s="148">
        <f t="shared" si="169"/>
        <v>711.9217261940679</v>
      </c>
      <c r="H135" s="148">
        <f t="shared" si="169"/>
        <v>872.52437363046067</v>
      </c>
      <c r="N135" s="130" t="s">
        <v>12</v>
      </c>
      <c r="O135" s="130" t="e">
        <f t="shared" si="170"/>
        <v>#DIV/0!</v>
      </c>
      <c r="P135" s="130">
        <f t="shared" si="170"/>
        <v>4.7595118288861101E-87</v>
      </c>
      <c r="Q135" s="148">
        <f t="shared" si="170"/>
        <v>949.6488569095236</v>
      </c>
      <c r="R135" s="148">
        <f t="shared" si="170"/>
        <v>1116.1371928717379</v>
      </c>
      <c r="W135" s="130" t="s">
        <v>12</v>
      </c>
      <c r="X135" s="130" t="e">
        <f t="shared" si="171"/>
        <v>#DIV/0!</v>
      </c>
      <c r="Y135" s="130">
        <f t="shared" si="171"/>
        <v>3.2384190691342319E-87</v>
      </c>
      <c r="Z135" s="148">
        <f t="shared" si="171"/>
        <v>910.08361803293792</v>
      </c>
      <c r="AA135" s="148">
        <f t="shared" si="171"/>
        <v>1082.2645971154193</v>
      </c>
      <c r="AG135" s="130" t="s">
        <v>12</v>
      </c>
      <c r="AH135" s="130" t="e">
        <f t="shared" si="172"/>
        <v>#DIV/0!</v>
      </c>
      <c r="AI135" s="130">
        <f t="shared" si="172"/>
        <v>4.0413933822871049E-87</v>
      </c>
      <c r="AJ135" s="148">
        <f t="shared" si="172"/>
        <v>1116.6432982470587</v>
      </c>
      <c r="AK135" s="148">
        <f t="shared" si="172"/>
        <v>1328.9499461522244</v>
      </c>
      <c r="AQ135" s="130" t="s">
        <v>12</v>
      </c>
      <c r="AR135" s="130" t="e">
        <f t="shared" si="173"/>
        <v>#DIV/0!</v>
      </c>
      <c r="AS135" s="130">
        <f t="shared" si="173"/>
        <v>3.5473729922662201E-87</v>
      </c>
      <c r="AT135" s="148">
        <f t="shared" si="173"/>
        <v>1179.4903665519448</v>
      </c>
      <c r="AU135" s="148">
        <f t="shared" si="173"/>
        <v>1442.3777148908123</v>
      </c>
      <c r="BA135" s="130" t="s">
        <v>12</v>
      </c>
      <c r="BB135" s="130" t="e">
        <f t="shared" si="174"/>
        <v>#DIV/0!</v>
      </c>
      <c r="BC135" s="130">
        <f t="shared" si="174"/>
        <v>4.7503094864841196E-87</v>
      </c>
      <c r="BD135" s="148">
        <f t="shared" si="174"/>
        <v>1274.1510723671186</v>
      </c>
      <c r="BE135" s="148">
        <f t="shared" si="174"/>
        <v>1517.3858166587652</v>
      </c>
      <c r="BK135" s="130" t="s">
        <v>12</v>
      </c>
      <c r="BL135" s="130" t="e">
        <f t="shared" si="175"/>
        <v>#DIV/0!</v>
      </c>
      <c r="BM135" s="130">
        <f t="shared" si="175"/>
        <v>5.1503906312741137E-87</v>
      </c>
      <c r="BN135" s="148">
        <f t="shared" si="175"/>
        <v>1361.9797671412675</v>
      </c>
      <c r="BO135" s="148">
        <f t="shared" si="175"/>
        <v>1622.5631719761923</v>
      </c>
    </row>
    <row r="136" spans="4:67" x14ac:dyDescent="0.3">
      <c r="D136" s="130" t="s">
        <v>13</v>
      </c>
      <c r="E136" s="148">
        <f t="shared" si="169"/>
        <v>287.31343740220115</v>
      </c>
      <c r="F136" s="148">
        <f t="shared" si="169"/>
        <v>813.04885016906485</v>
      </c>
      <c r="G136" s="130">
        <f t="shared" si="169"/>
        <v>2.2897010192859333E-88</v>
      </c>
      <c r="H136" s="130" t="e">
        <f t="shared" si="169"/>
        <v>#DIV/0!</v>
      </c>
      <c r="N136" s="130" t="s">
        <v>13</v>
      </c>
      <c r="O136" s="148">
        <f t="shared" si="170"/>
        <v>362.3701626666379</v>
      </c>
      <c r="P136" s="148">
        <f t="shared" si="170"/>
        <v>777.40832791878302</v>
      </c>
      <c r="Q136" s="130">
        <f t="shared" si="170"/>
        <v>2.0229257812189088E-87</v>
      </c>
      <c r="R136" s="130" t="e">
        <f t="shared" si="170"/>
        <v>#DIV/0!</v>
      </c>
      <c r="W136" s="130" t="s">
        <v>13</v>
      </c>
      <c r="X136" s="148">
        <f t="shared" si="171"/>
        <v>410.74725859443055</v>
      </c>
      <c r="Y136" s="148">
        <f t="shared" si="171"/>
        <v>783.60908819392148</v>
      </c>
      <c r="Z136" s="130">
        <f t="shared" si="171"/>
        <v>2.8719563464084329E-87</v>
      </c>
      <c r="AA136" s="130" t="e">
        <f t="shared" si="171"/>
        <v>#DIV/0!</v>
      </c>
      <c r="AG136" s="130" t="s">
        <v>13</v>
      </c>
      <c r="AH136" s="148">
        <f t="shared" si="172"/>
        <v>414.47137213888271</v>
      </c>
      <c r="AI136" s="148">
        <f t="shared" si="172"/>
        <v>796.76280935077591</v>
      </c>
      <c r="AJ136" s="130">
        <f t="shared" si="172"/>
        <v>2.8710616183803347E-87</v>
      </c>
      <c r="AK136" s="130" t="e">
        <f t="shared" si="172"/>
        <v>#DIV/0!</v>
      </c>
      <c r="AQ136" s="130" t="s">
        <v>13</v>
      </c>
      <c r="AR136" s="148">
        <f t="shared" si="173"/>
        <v>445.91523628488937</v>
      </c>
      <c r="AS136" s="148">
        <f t="shared" si="173"/>
        <v>830.08212048997791</v>
      </c>
      <c r="AT136" s="130">
        <f t="shared" si="173"/>
        <v>3.5994713717334481E-87</v>
      </c>
      <c r="AU136" s="130" t="e">
        <f t="shared" si="173"/>
        <v>#DIV/0!</v>
      </c>
      <c r="BA136" s="130" t="s">
        <v>13</v>
      </c>
      <c r="BB136" s="148">
        <f t="shared" si="174"/>
        <v>461.81510785096083</v>
      </c>
      <c r="BC136" s="148">
        <f t="shared" si="174"/>
        <v>898.14807042537086</v>
      </c>
      <c r="BD136" s="130">
        <f t="shared" si="174"/>
        <v>3.1417894819365012E-87</v>
      </c>
      <c r="BE136" s="130" t="e">
        <f t="shared" si="174"/>
        <v>#DIV/0!</v>
      </c>
      <c r="BK136" s="130" t="s">
        <v>13</v>
      </c>
      <c r="BL136" s="148">
        <f t="shared" si="175"/>
        <v>488.16153281787939</v>
      </c>
      <c r="BM136" s="148">
        <f t="shared" si="175"/>
        <v>954.61043796718036</v>
      </c>
      <c r="BN136" s="130">
        <f t="shared" si="175"/>
        <v>3.2922043674587603E-87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302.62425634829754</v>
      </c>
      <c r="F137" s="148">
        <f t="shared" si="169"/>
        <v>855.24466872744938</v>
      </c>
      <c r="G137" s="130" t="e">
        <f t="shared" si="169"/>
        <v>#DIV/0!</v>
      </c>
      <c r="H137" s="130">
        <f t="shared" si="169"/>
        <v>1.506532368367171E-88</v>
      </c>
      <c r="N137" s="130" t="s">
        <v>14</v>
      </c>
      <c r="O137" s="148">
        <f t="shared" si="170"/>
        <v>385.50237590006117</v>
      </c>
      <c r="P137" s="148">
        <f t="shared" si="170"/>
        <v>825.94238837549597</v>
      </c>
      <c r="Q137" s="130" t="e">
        <f t="shared" si="170"/>
        <v>#DIV/0!</v>
      </c>
      <c r="R137" s="130">
        <f t="shared" si="170"/>
        <v>1.28918629329318E-87</v>
      </c>
      <c r="W137" s="130" t="s">
        <v>14</v>
      </c>
      <c r="X137" s="148">
        <f t="shared" si="171"/>
        <v>439.49878549034509</v>
      </c>
      <c r="Y137" s="148">
        <f t="shared" si="171"/>
        <v>837.35266806143295</v>
      </c>
      <c r="Z137" s="130" t="e">
        <f t="shared" si="171"/>
        <v>#DIV/0!</v>
      </c>
      <c r="AA137" s="130">
        <f t="shared" si="171"/>
        <v>1.8625998637043385E-87</v>
      </c>
      <c r="AG137" s="130" t="s">
        <v>14</v>
      </c>
      <c r="AH137" s="148">
        <f t="shared" si="172"/>
        <v>443.77867396805021</v>
      </c>
      <c r="AI137" s="148">
        <f t="shared" si="172"/>
        <v>851.97506041495819</v>
      </c>
      <c r="AJ137" s="130" t="e">
        <f t="shared" si="172"/>
        <v>#DIV/0!</v>
      </c>
      <c r="AK137" s="130">
        <f t="shared" si="172"/>
        <v>1.8647264640006382E-87</v>
      </c>
      <c r="AQ137" s="130" t="s">
        <v>14</v>
      </c>
      <c r="AR137" s="148">
        <f t="shared" si="173"/>
        <v>479.20802663036318</v>
      </c>
      <c r="AS137" s="148">
        <f t="shared" si="173"/>
        <v>890.8790988065125</v>
      </c>
      <c r="AT137" s="130" t="e">
        <f t="shared" si="173"/>
        <v>#DIV/0!</v>
      </c>
      <c r="AU137" s="130">
        <f t="shared" si="173"/>
        <v>2.4110247741745611E-87</v>
      </c>
      <c r="BA137" s="130" t="s">
        <v>14</v>
      </c>
      <c r="BB137" s="148">
        <f t="shared" si="174"/>
        <v>496.57829153135839</v>
      </c>
      <c r="BC137" s="148">
        <f t="shared" si="174"/>
        <v>964.48054852976338</v>
      </c>
      <c r="BD137" s="130" t="e">
        <f t="shared" si="174"/>
        <v>#DIV/0!</v>
      </c>
      <c r="BE137" s="130">
        <f t="shared" si="174"/>
        <v>2.0505876754899398E-87</v>
      </c>
      <c r="BK137" s="130" t="s">
        <v>14</v>
      </c>
      <c r="BL137" s="148">
        <f t="shared" si="175"/>
        <v>526.00816379210005</v>
      </c>
      <c r="BM137" s="148">
        <f t="shared" si="175"/>
        <v>1027.2615852066606</v>
      </c>
      <c r="BN137" s="130" t="e">
        <f t="shared" si="175"/>
        <v>#DIV/0!</v>
      </c>
      <c r="BO137" s="130">
        <f t="shared" si="175"/>
        <v>2.1540374382615048E-87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2.7145677708321831E-74</v>
      </c>
      <c r="H140" s="130">
        <f>'Mode Choice Q'!O38</f>
        <v>4.4830776986977137E-73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9.9261837945134419E-57</v>
      </c>
      <c r="H141" s="130">
        <f>'Mode Choice Q'!O39</f>
        <v>1.9362792986006756E-58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2.3888778726868602E-69</v>
      </c>
      <c r="F142" s="130">
        <f>'Mode Choice Q'!M40</f>
        <v>9.9261837945128782E-57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4.6599326261976793E-71</v>
      </c>
      <c r="F143" s="130">
        <f>'Mode Choice Q'!M41</f>
        <v>1.9362792986005656E-58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1.0065963530738698E-4</v>
      </c>
      <c r="F145" s="130" t="e">
        <f t="shared" si="176"/>
        <v>#DIV/0!</v>
      </c>
      <c r="G145" s="217">
        <f t="shared" si="176"/>
        <v>9.2139836530385131E-72</v>
      </c>
      <c r="H145" s="130">
        <f t="shared" si="176"/>
        <v>1.047835938194599E-70</v>
      </c>
      <c r="N145" s="130" t="s">
        <v>11</v>
      </c>
      <c r="O145" s="130">
        <f t="shared" ref="O145:R148" si="177">O140*P122</f>
        <v>3.9996010532336648E-5</v>
      </c>
      <c r="P145" s="130" t="e">
        <f t="shared" si="177"/>
        <v>#DIV/0!</v>
      </c>
      <c r="Q145" s="149">
        <f t="shared" si="177"/>
        <v>2.9140929207886898E-84</v>
      </c>
      <c r="R145" s="130">
        <f t="shared" si="177"/>
        <v>1.9243447542659513E-84</v>
      </c>
      <c r="W145" s="130" t="s">
        <v>11</v>
      </c>
      <c r="X145" s="130">
        <f t="shared" ref="X145:AA148" si="178">X140*Z122</f>
        <v>3.2938174927321409E-5</v>
      </c>
      <c r="Y145" s="130" t="e">
        <f t="shared" si="178"/>
        <v>#DIV/0!</v>
      </c>
      <c r="Z145" s="149">
        <f t="shared" si="178"/>
        <v>3.0058125673044385E-84</v>
      </c>
      <c r="AA145" s="130">
        <f t="shared" si="178"/>
        <v>2.0083481707137994E-84</v>
      </c>
      <c r="AG145" s="130" t="s">
        <v>11</v>
      </c>
      <c r="AH145" s="130">
        <f t="shared" ref="AH145:AK148" si="179">AH140*AJ122</f>
        <v>3.930332896704642E-5</v>
      </c>
      <c r="AI145" s="130" t="e">
        <f t="shared" si="179"/>
        <v>#DIV/0!</v>
      </c>
      <c r="AJ145" s="149">
        <f t="shared" si="179"/>
        <v>3.5533379509231124E-84</v>
      </c>
      <c r="AK145" s="130">
        <f t="shared" si="179"/>
        <v>2.3760502900511164E-84</v>
      </c>
      <c r="AQ145" s="130" t="s">
        <v>11</v>
      </c>
      <c r="AR145" s="130">
        <f t="shared" ref="AR145:AU148" si="180">AR140*AT122</f>
        <v>3.6919952443009779E-5</v>
      </c>
      <c r="AS145" s="130" t="e">
        <f t="shared" si="180"/>
        <v>#DIV/0!</v>
      </c>
      <c r="AT145" s="149">
        <f t="shared" si="180"/>
        <v>3.8896161820740159E-84</v>
      </c>
      <c r="AU145" s="130">
        <f t="shared" si="180"/>
        <v>2.6724913482034058E-84</v>
      </c>
      <c r="BA145" s="130" t="s">
        <v>11</v>
      </c>
      <c r="BB145" s="130">
        <f t="shared" ref="BB145:BE148" si="181">BB140*BD122</f>
        <v>4.5506972038816403E-5</v>
      </c>
      <c r="BC145" s="130" t="e">
        <f t="shared" si="181"/>
        <v>#DIV/0!</v>
      </c>
      <c r="BD145" s="149">
        <f t="shared" si="181"/>
        <v>4.04060212331709E-84</v>
      </c>
      <c r="BE145" s="130">
        <f t="shared" si="181"/>
        <v>2.7036230343829608E-84</v>
      </c>
      <c r="BK145" s="130" t="s">
        <v>11</v>
      </c>
      <c r="BL145" s="130">
        <f t="shared" ref="BL145:BO148" si="182">BL140*BN122</f>
        <v>4.8987780653592554E-5</v>
      </c>
      <c r="BM145" s="130" t="e">
        <f t="shared" si="182"/>
        <v>#DIV/0!</v>
      </c>
      <c r="BN145" s="149">
        <f t="shared" si="182"/>
        <v>4.311915095972291E-84</v>
      </c>
      <c r="BO145" s="130">
        <f t="shared" si="182"/>
        <v>2.8861979449652168E-84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2.6315613393951359E-5</v>
      </c>
      <c r="G146" s="130">
        <f t="shared" si="176"/>
        <v>7.0666659015095931E-54</v>
      </c>
      <c r="H146" s="130">
        <f t="shared" si="176"/>
        <v>1.6894508821851824E-55</v>
      </c>
      <c r="N146" s="130" t="s">
        <v>12</v>
      </c>
      <c r="O146" s="130" t="e">
        <f t="shared" si="177"/>
        <v>#DIV/0!</v>
      </c>
      <c r="P146" s="130">
        <f t="shared" si="177"/>
        <v>3.7990558430669471E-6</v>
      </c>
      <c r="Q146" s="130">
        <f t="shared" si="177"/>
        <v>7.9036540969865783E-85</v>
      </c>
      <c r="R146" s="130">
        <f t="shared" si="177"/>
        <v>9.2892885965746713E-85</v>
      </c>
      <c r="W146" s="130" t="s">
        <v>12</v>
      </c>
      <c r="X146" s="130" t="e">
        <f t="shared" si="178"/>
        <v>#DIV/0!</v>
      </c>
      <c r="Y146" s="130">
        <f t="shared" si="178"/>
        <v>2.5849152873674316E-6</v>
      </c>
      <c r="Z146" s="130">
        <f t="shared" si="178"/>
        <v>7.5743640019478262E-85</v>
      </c>
      <c r="AA146" s="130">
        <f t="shared" si="178"/>
        <v>9.007376731702597E-85</v>
      </c>
      <c r="AG146" s="130" t="s">
        <v>12</v>
      </c>
      <c r="AH146" s="130" t="e">
        <f t="shared" si="179"/>
        <v>#DIV/0!</v>
      </c>
      <c r="AI146" s="130">
        <f t="shared" si="179"/>
        <v>3.2258516619136468E-6</v>
      </c>
      <c r="AJ146" s="130">
        <f t="shared" si="179"/>
        <v>9.2935007659402817E-85</v>
      </c>
      <c r="AK146" s="130">
        <f t="shared" si="179"/>
        <v>1.1060467887865663E-84</v>
      </c>
      <c r="AQ146" s="130" t="s">
        <v>12</v>
      </c>
      <c r="AR146" s="130" t="e">
        <f t="shared" si="180"/>
        <v>#DIV/0!</v>
      </c>
      <c r="AS146" s="130">
        <f t="shared" si="180"/>
        <v>2.8315231852172682E-6</v>
      </c>
      <c r="AT146" s="130">
        <f t="shared" si="180"/>
        <v>9.8165588260615852E-85</v>
      </c>
      <c r="AU146" s="130">
        <f t="shared" si="180"/>
        <v>1.2004494558966262E-84</v>
      </c>
      <c r="BA146" s="130" t="s">
        <v>12</v>
      </c>
      <c r="BB146" s="130" t="e">
        <f t="shared" si="181"/>
        <v>#DIV/0!</v>
      </c>
      <c r="BC146" s="130">
        <f t="shared" si="181"/>
        <v>3.7917105072575045E-6</v>
      </c>
      <c r="BD146" s="130">
        <f t="shared" si="181"/>
        <v>1.0604392634206756E-84</v>
      </c>
      <c r="BE146" s="130">
        <f t="shared" si="181"/>
        <v>1.2628765400269396E-84</v>
      </c>
      <c r="BK146" s="130" t="s">
        <v>12</v>
      </c>
      <c r="BL146" s="130" t="e">
        <f t="shared" si="182"/>
        <v>#DIV/0!</v>
      </c>
      <c r="BM146" s="130">
        <f t="shared" si="182"/>
        <v>4.1110564119342569E-6</v>
      </c>
      <c r="BN146" s="130">
        <f t="shared" si="182"/>
        <v>1.1335365580927022E-84</v>
      </c>
      <c r="BO146" s="130">
        <f t="shared" si="182"/>
        <v>1.3504126255196424E-84</v>
      </c>
    </row>
    <row r="147" spans="4:67" x14ac:dyDescent="0.3">
      <c r="D147" s="130" t="s">
        <v>13</v>
      </c>
      <c r="E147" s="130">
        <f t="shared" si="176"/>
        <v>6.8635671313571965E-67</v>
      </c>
      <c r="F147" s="130">
        <f t="shared" si="176"/>
        <v>8.0704723206955008E-54</v>
      </c>
      <c r="G147" s="130">
        <f t="shared" si="176"/>
        <v>1.8276458487614193E-7</v>
      </c>
      <c r="H147" s="130" t="e">
        <f t="shared" si="176"/>
        <v>#DIV/0!</v>
      </c>
      <c r="N147" s="130" t="s">
        <v>13</v>
      </c>
      <c r="O147" s="130">
        <f t="shared" si="177"/>
        <v>1.1177458794777794E-84</v>
      </c>
      <c r="P147" s="130">
        <f t="shared" si="177"/>
        <v>6.4701457504857185E-85</v>
      </c>
      <c r="Q147" s="130">
        <f t="shared" si="177"/>
        <v>1.614705096978206E-6</v>
      </c>
      <c r="R147" s="130" t="e">
        <f t="shared" si="177"/>
        <v>#DIV/0!</v>
      </c>
      <c r="W147" s="130" t="s">
        <v>13</v>
      </c>
      <c r="X147" s="130">
        <f t="shared" si="178"/>
        <v>1.2669670494451759E-84</v>
      </c>
      <c r="Y147" s="130">
        <f t="shared" si="178"/>
        <v>6.5217528934801519E-85</v>
      </c>
      <c r="Z147" s="130">
        <f t="shared" si="178"/>
        <v>2.2924037025472933E-6</v>
      </c>
      <c r="AA147" s="130" t="e">
        <f t="shared" si="178"/>
        <v>#DIV/0!</v>
      </c>
      <c r="AG147" s="130" t="s">
        <v>13</v>
      </c>
      <c r="AH147" s="130">
        <f t="shared" si="179"/>
        <v>1.2784542329880665E-84</v>
      </c>
      <c r="AI147" s="130">
        <f t="shared" si="179"/>
        <v>6.6312275286103619E-85</v>
      </c>
      <c r="AJ147" s="130">
        <f t="shared" si="179"/>
        <v>2.291689528097201E-6</v>
      </c>
      <c r="AK147" s="130" t="e">
        <f t="shared" si="179"/>
        <v>#DIV/0!</v>
      </c>
      <c r="AQ147" s="130" t="s">
        <v>13</v>
      </c>
      <c r="AR147" s="130">
        <f t="shared" si="180"/>
        <v>1.3754441433201454E-84</v>
      </c>
      <c r="AS147" s="130">
        <f t="shared" si="180"/>
        <v>6.908534564867042E-85</v>
      </c>
      <c r="AT147" s="130">
        <f t="shared" si="180"/>
        <v>2.873108259494857E-6</v>
      </c>
      <c r="AU147" s="130" t="e">
        <f t="shared" si="180"/>
        <v>#DIV/0!</v>
      </c>
      <c r="BA147" s="130" t="s">
        <v>13</v>
      </c>
      <c r="BB147" s="130">
        <f t="shared" si="181"/>
        <v>1.4244879602735616E-84</v>
      </c>
      <c r="BC147" s="130">
        <f t="shared" si="181"/>
        <v>7.4750278746393372E-85</v>
      </c>
      <c r="BD147" s="130">
        <f t="shared" si="181"/>
        <v>2.507785276758213E-6</v>
      </c>
      <c r="BE147" s="130" t="e">
        <f t="shared" si="181"/>
        <v>#DIV/0!</v>
      </c>
      <c r="BK147" s="130" t="s">
        <v>13</v>
      </c>
      <c r="BL147" s="130">
        <f t="shared" si="182"/>
        <v>1.5057546068678479E-84</v>
      </c>
      <c r="BM147" s="130">
        <f t="shared" si="182"/>
        <v>7.9449479080290059E-85</v>
      </c>
      <c r="BN147" s="130">
        <f t="shared" si="182"/>
        <v>2.62784686506218E-6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1.4102086456362418E-68</v>
      </c>
      <c r="F148" s="130">
        <f t="shared" si="176"/>
        <v>1.6559925472954588E-55</v>
      </c>
      <c r="G148" s="130" t="e">
        <f t="shared" si="176"/>
        <v>#DIV/0!</v>
      </c>
      <c r="H148" s="130">
        <f t="shared" si="176"/>
        <v>1.2025184099929552E-7</v>
      </c>
      <c r="N148" s="130" t="s">
        <v>14</v>
      </c>
      <c r="O148" s="130">
        <f t="shared" si="177"/>
        <v>1.189098155930646E-84</v>
      </c>
      <c r="P148" s="130">
        <f t="shared" si="177"/>
        <v>6.8740807660244568E-85</v>
      </c>
      <c r="Q148" s="130" t="e">
        <f t="shared" si="177"/>
        <v>#DIV/0!</v>
      </c>
      <c r="R148" s="130">
        <f t="shared" si="177"/>
        <v>1.0290321563258942E-6</v>
      </c>
      <c r="W148" s="130" t="s">
        <v>14</v>
      </c>
      <c r="X148" s="130">
        <f t="shared" si="178"/>
        <v>1.3556523332447897E-84</v>
      </c>
      <c r="Y148" s="130">
        <f t="shared" si="178"/>
        <v>6.9690452396099925E-85</v>
      </c>
      <c r="Z148" s="130" t="e">
        <f t="shared" si="178"/>
        <v>#DIV/0!</v>
      </c>
      <c r="AA148" s="130">
        <f t="shared" si="178"/>
        <v>1.4867324948234708E-6</v>
      </c>
      <c r="AG148" s="130" t="s">
        <v>14</v>
      </c>
      <c r="AH148" s="130">
        <f t="shared" si="179"/>
        <v>1.368853827748023E-84</v>
      </c>
      <c r="AI148" s="130">
        <f t="shared" si="179"/>
        <v>7.0907432023799257E-85</v>
      </c>
      <c r="AJ148" s="130" t="e">
        <f t="shared" si="179"/>
        <v>#DIV/0!</v>
      </c>
      <c r="AK148" s="130">
        <f t="shared" si="179"/>
        <v>1.488429953212479E-6</v>
      </c>
      <c r="AQ148" s="130" t="s">
        <v>14</v>
      </c>
      <c r="AR148" s="130">
        <f t="shared" si="180"/>
        <v>1.4781371436243808E-84</v>
      </c>
      <c r="AS148" s="130">
        <f t="shared" si="180"/>
        <v>7.4145303160962398E-85</v>
      </c>
      <c r="AT148" s="130" t="e">
        <f t="shared" si="180"/>
        <v>#DIV/0!</v>
      </c>
      <c r="AU148" s="130">
        <f t="shared" si="180"/>
        <v>1.9244868140711607E-6</v>
      </c>
      <c r="BA148" s="130" t="s">
        <v>14</v>
      </c>
      <c r="BB148" s="130">
        <f t="shared" si="181"/>
        <v>1.5317164501424681E-84</v>
      </c>
      <c r="BC148" s="130">
        <f t="shared" si="181"/>
        <v>8.0270939973104072E-85</v>
      </c>
      <c r="BD148" s="130" t="e">
        <f t="shared" si="181"/>
        <v>#DIV/0!</v>
      </c>
      <c r="BE148" s="130">
        <f t="shared" si="181"/>
        <v>1.6367848994535062E-6</v>
      </c>
      <c r="BK148" s="130" t="s">
        <v>14</v>
      </c>
      <c r="BL148" s="130">
        <f t="shared" si="182"/>
        <v>1.6224941185104435E-84</v>
      </c>
      <c r="BM148" s="130">
        <f t="shared" si="182"/>
        <v>8.5496024951979553E-85</v>
      </c>
      <c r="BN148" s="130" t="e">
        <f t="shared" si="182"/>
        <v>#DIV/0!</v>
      </c>
      <c r="BO148" s="130">
        <f t="shared" si="182"/>
        <v>1.7193587935524691E-6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1.1059139333200993E-49</v>
      </c>
      <c r="H151" s="130">
        <f>'Mode Choice Q'!T38</f>
        <v>1.8264042417428777E-48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5.7832783719170404E-35</v>
      </c>
      <c r="H152" s="130">
        <f>'Mode Choice Q'!T39</f>
        <v>1.1281316587929336E-36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9.7322798597677772E-45</v>
      </c>
      <c r="F153" s="130">
        <f>'Mode Choice Q'!R40</f>
        <v>5.7832783719167122E-35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1.8984548755859843E-46</v>
      </c>
      <c r="F154" s="130">
        <f>'Mode Choice Q'!R41</f>
        <v>1.1281316587928694E-36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1460.0622055898662</v>
      </c>
      <c r="F156" s="130" t="e">
        <f t="shared" si="183"/>
        <v>#DIV/0!</v>
      </c>
      <c r="G156" s="130">
        <f t="shared" si="183"/>
        <v>3.7537736256829911E-47</v>
      </c>
      <c r="H156" s="130">
        <f t="shared" si="183"/>
        <v>4.2688798428034691E-46</v>
      </c>
      <c r="N156" s="130" t="s">
        <v>11</v>
      </c>
      <c r="O156" s="148">
        <f t="shared" ref="O156:R159" si="184">O151*P122</f>
        <v>580.13982639924666</v>
      </c>
      <c r="P156" s="130" t="e">
        <f t="shared" si="184"/>
        <v>#DIV/0!</v>
      </c>
      <c r="Q156" s="130">
        <f t="shared" si="184"/>
        <v>1.1872004076367961E-59</v>
      </c>
      <c r="R156" s="130">
        <f t="shared" si="184"/>
        <v>7.8397736063953396E-60</v>
      </c>
      <c r="W156" s="130" t="s">
        <v>11</v>
      </c>
      <c r="X156" s="148">
        <f t="shared" ref="X156:AA159" si="185">X151*Z122</f>
        <v>477.76632793900535</v>
      </c>
      <c r="Y156" s="130" t="e">
        <f t="shared" si="185"/>
        <v>#DIV/0!</v>
      </c>
      <c r="Z156" s="130">
        <f t="shared" si="185"/>
        <v>1.2245669586328188E-59</v>
      </c>
      <c r="AA156" s="130">
        <f t="shared" si="185"/>
        <v>8.1820032228166898E-60</v>
      </c>
      <c r="AG156" s="130" t="s">
        <v>11</v>
      </c>
      <c r="AH156" s="148">
        <f t="shared" ref="AH156:AK159" si="186">AH151*AJ122</f>
        <v>570.09252023823501</v>
      </c>
      <c r="AI156" s="130" t="e">
        <f t="shared" si="186"/>
        <v>#DIV/0!</v>
      </c>
      <c r="AJ156" s="130">
        <f t="shared" si="186"/>
        <v>1.4476286029566575E-59</v>
      </c>
      <c r="AK156" s="130">
        <f t="shared" si="186"/>
        <v>9.6800203342546794E-60</v>
      </c>
      <c r="AQ156" s="130" t="s">
        <v>11</v>
      </c>
      <c r="AR156" s="148">
        <f t="shared" ref="AR156:AU159" si="187">AR151*AT122</f>
        <v>535.52178119463088</v>
      </c>
      <c r="AS156" s="130" t="e">
        <f t="shared" si="187"/>
        <v>#DIV/0!</v>
      </c>
      <c r="AT156" s="130">
        <f t="shared" si="187"/>
        <v>1.58462823335749E-59</v>
      </c>
      <c r="AU156" s="130">
        <f t="shared" si="187"/>
        <v>1.0887720138773716E-59</v>
      </c>
      <c r="BA156" s="130" t="s">
        <v>11</v>
      </c>
      <c r="BB156" s="148">
        <f t="shared" ref="BB156:BE159" si="188">BB151*BD122</f>
        <v>660.0760052608166</v>
      </c>
      <c r="BC156" s="130" t="e">
        <f t="shared" si="188"/>
        <v>#DIV/0!</v>
      </c>
      <c r="BD156" s="130">
        <f t="shared" si="188"/>
        <v>1.6461398515054415E-59</v>
      </c>
      <c r="BE156" s="130">
        <f t="shared" si="188"/>
        <v>1.1014550516278582E-59</v>
      </c>
      <c r="BK156" s="130" t="s">
        <v>11</v>
      </c>
      <c r="BL156" s="148">
        <f t="shared" ref="BL156:BO159" si="189">BL151*BN122</f>
        <v>710.56493349711138</v>
      </c>
      <c r="BM156" s="130" t="e">
        <f t="shared" si="189"/>
        <v>#DIV/0!</v>
      </c>
      <c r="BN156" s="130">
        <f t="shared" si="189"/>
        <v>1.7566726589652085E-59</v>
      </c>
      <c r="BO156" s="130">
        <f t="shared" si="189"/>
        <v>1.175836004521029E-59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381.70645478787253</v>
      </c>
      <c r="G157" s="130">
        <f t="shared" si="183"/>
        <v>4.1172415215959983E-32</v>
      </c>
      <c r="H157" s="130">
        <f t="shared" si="183"/>
        <v>9.84322368960997E-34</v>
      </c>
      <c r="N157" s="130" t="s">
        <v>12</v>
      </c>
      <c r="O157" s="130" t="e">
        <f t="shared" si="184"/>
        <v>#DIV/0!</v>
      </c>
      <c r="P157" s="148">
        <f t="shared" si="184"/>
        <v>55.105085930907755</v>
      </c>
      <c r="Q157" s="130">
        <f t="shared" si="184"/>
        <v>4.6048947656481039E-63</v>
      </c>
      <c r="R157" s="130">
        <f t="shared" si="184"/>
        <v>5.4122050269470393E-63</v>
      </c>
      <c r="W157" s="130" t="s">
        <v>12</v>
      </c>
      <c r="X157" s="130" t="e">
        <f t="shared" si="185"/>
        <v>#DIV/0!</v>
      </c>
      <c r="Y157" s="148">
        <f t="shared" si="185"/>
        <v>37.494047183972732</v>
      </c>
      <c r="Z157" s="130">
        <f t="shared" si="185"/>
        <v>4.4130409450713844E-63</v>
      </c>
      <c r="AA157" s="130">
        <f t="shared" si="185"/>
        <v>5.2479551173490899E-63</v>
      </c>
      <c r="AG157" s="130" t="s">
        <v>12</v>
      </c>
      <c r="AH157" s="130" t="e">
        <f t="shared" si="186"/>
        <v>#DIV/0!</v>
      </c>
      <c r="AI157" s="148">
        <f t="shared" si="186"/>
        <v>46.790792337131897</v>
      </c>
      <c r="AJ157" s="130">
        <f t="shared" si="186"/>
        <v>5.4146591572044761E-63</v>
      </c>
      <c r="AK157" s="130">
        <f t="shared" si="186"/>
        <v>6.4441447028748967E-63</v>
      </c>
      <c r="AQ157" s="130" t="s">
        <v>12</v>
      </c>
      <c r="AR157" s="130" t="e">
        <f t="shared" si="187"/>
        <v>#DIV/0!</v>
      </c>
      <c r="AS157" s="148">
        <f t="shared" si="187"/>
        <v>41.071080521625703</v>
      </c>
      <c r="AT157" s="130">
        <f t="shared" si="187"/>
        <v>5.7194077321833557E-63</v>
      </c>
      <c r="AU157" s="130">
        <f t="shared" si="187"/>
        <v>6.9941616220162322E-63</v>
      </c>
      <c r="BA157" s="130" t="s">
        <v>12</v>
      </c>
      <c r="BB157" s="130" t="e">
        <f t="shared" si="188"/>
        <v>#DIV/0!</v>
      </c>
      <c r="BC157" s="148">
        <f t="shared" si="188"/>
        <v>54.99854225856101</v>
      </c>
      <c r="BD157" s="130">
        <f t="shared" si="188"/>
        <v>6.1784222253291919E-63</v>
      </c>
      <c r="BE157" s="130">
        <f t="shared" si="188"/>
        <v>7.3578796560025087E-63</v>
      </c>
      <c r="BK157" s="130" t="s">
        <v>12</v>
      </c>
      <c r="BL157" s="130" t="e">
        <f t="shared" si="189"/>
        <v>#DIV/0!</v>
      </c>
      <c r="BM157" s="148">
        <f t="shared" si="189"/>
        <v>59.630636190796949</v>
      </c>
      <c r="BN157" s="130">
        <f t="shared" si="189"/>
        <v>6.6043079555088432E-63</v>
      </c>
      <c r="BO157" s="130">
        <f t="shared" si="189"/>
        <v>7.8678899081520299E-63</v>
      </c>
    </row>
    <row r="158" spans="4:67" x14ac:dyDescent="0.3">
      <c r="D158" s="130" t="s">
        <v>13</v>
      </c>
      <c r="E158" s="130">
        <f t="shared" si="183"/>
        <v>2.7962147802700922E-42</v>
      </c>
      <c r="F158" s="130">
        <f t="shared" si="183"/>
        <v>4.7020878304945043E-32</v>
      </c>
      <c r="G158" s="148">
        <f t="shared" si="183"/>
        <v>2.6509897644979179</v>
      </c>
      <c r="H158" s="130" t="e">
        <f t="shared" si="183"/>
        <v>#DIV/0!</v>
      </c>
      <c r="N158" s="130" t="s">
        <v>13</v>
      </c>
      <c r="O158" s="130">
        <f t="shared" si="184"/>
        <v>4.5536926921027061E-60</v>
      </c>
      <c r="P158" s="130">
        <f t="shared" si="184"/>
        <v>3.7696918328892557E-63</v>
      </c>
      <c r="Q158" s="148">
        <f t="shared" si="184"/>
        <v>23.421204319604627</v>
      </c>
      <c r="R158" s="130" t="e">
        <f t="shared" si="184"/>
        <v>#DIV/0!</v>
      </c>
      <c r="W158" s="130" t="s">
        <v>13</v>
      </c>
      <c r="X158" s="130">
        <f t="shared" si="185"/>
        <v>5.1616192017535593E-60</v>
      </c>
      <c r="Y158" s="130">
        <f t="shared" si="185"/>
        <v>3.7997596293450399E-63</v>
      </c>
      <c r="Z158" s="148">
        <f t="shared" si="185"/>
        <v>33.25118351385435</v>
      </c>
      <c r="AA158" s="130" t="e">
        <f t="shared" si="185"/>
        <v>#DIV/0!</v>
      </c>
      <c r="AG158" s="130" t="s">
        <v>13</v>
      </c>
      <c r="AH158" s="130">
        <f t="shared" si="186"/>
        <v>5.2084179461842191E-60</v>
      </c>
      <c r="AI158" s="130">
        <f t="shared" si="186"/>
        <v>3.8635426805889639E-63</v>
      </c>
      <c r="AJ158" s="148">
        <f t="shared" si="186"/>
        <v>33.24082445463867</v>
      </c>
      <c r="AK158" s="130" t="e">
        <f t="shared" si="186"/>
        <v>#DIV/0!</v>
      </c>
      <c r="AQ158" s="130" t="s">
        <v>13</v>
      </c>
      <c r="AR158" s="130">
        <f t="shared" si="187"/>
        <v>5.6035544919733498E-60</v>
      </c>
      <c r="AS158" s="130">
        <f t="shared" si="187"/>
        <v>4.0251096854282374E-63</v>
      </c>
      <c r="AT158" s="148">
        <f t="shared" si="187"/>
        <v>41.674269626016375</v>
      </c>
      <c r="AU158" s="130" t="e">
        <f t="shared" si="187"/>
        <v>#DIV/0!</v>
      </c>
      <c r="BA158" s="130" t="s">
        <v>13</v>
      </c>
      <c r="BB158" s="130">
        <f t="shared" si="188"/>
        <v>5.8033588258152571E-60</v>
      </c>
      <c r="BC158" s="130">
        <f t="shared" si="188"/>
        <v>4.3551648782459118E-63</v>
      </c>
      <c r="BD158" s="148">
        <f t="shared" si="188"/>
        <v>36.375280827792608</v>
      </c>
      <c r="BE158" s="130" t="e">
        <f t="shared" si="188"/>
        <v>#DIV/0!</v>
      </c>
      <c r="BK158" s="130" t="s">
        <v>13</v>
      </c>
      <c r="BL158" s="130">
        <f t="shared" si="189"/>
        <v>6.1344388516982354E-60</v>
      </c>
      <c r="BM158" s="130">
        <f t="shared" si="189"/>
        <v>4.6289537201506092E-63</v>
      </c>
      <c r="BN158" s="148">
        <f t="shared" si="189"/>
        <v>38.116767242783105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5.7451849493500817E-44</v>
      </c>
      <c r="F159" s="130">
        <f t="shared" si="183"/>
        <v>9.648285868052556E-34</v>
      </c>
      <c r="G159" s="130" t="e">
        <f t="shared" si="183"/>
        <v>#DIV/0!</v>
      </c>
      <c r="H159" s="148">
        <f t="shared" si="183"/>
        <v>1.7442460193653078</v>
      </c>
      <c r="N159" s="130" t="s">
        <v>14</v>
      </c>
      <c r="O159" s="130">
        <f t="shared" si="184"/>
        <v>4.8443816096947041E-60</v>
      </c>
      <c r="P159" s="130">
        <f t="shared" si="184"/>
        <v>4.0050359175229081E-63</v>
      </c>
      <c r="Q159" s="130" t="e">
        <f t="shared" si="184"/>
        <v>#DIV/0!</v>
      </c>
      <c r="R159" s="148">
        <f t="shared" si="184"/>
        <v>14.926052088307365</v>
      </c>
      <c r="W159" s="130" t="s">
        <v>14</v>
      </c>
      <c r="X159" s="130">
        <f t="shared" si="185"/>
        <v>5.5229227289238284E-60</v>
      </c>
      <c r="Y159" s="130">
        <f t="shared" si="185"/>
        <v>4.060364933946247E-63</v>
      </c>
      <c r="Z159" s="130" t="e">
        <f t="shared" si="185"/>
        <v>#DIV/0!</v>
      </c>
      <c r="AA159" s="148">
        <f t="shared" si="185"/>
        <v>21.564969104897813</v>
      </c>
      <c r="AG159" s="130" t="s">
        <v>14</v>
      </c>
      <c r="AH159" s="130">
        <f t="shared" si="186"/>
        <v>5.5767055700399983E-60</v>
      </c>
      <c r="AI159" s="130">
        <f t="shared" si="186"/>
        <v>4.1312696452193492E-63</v>
      </c>
      <c r="AJ159" s="130" t="e">
        <f t="shared" si="186"/>
        <v>#DIV/0!</v>
      </c>
      <c r="AK159" s="148">
        <f t="shared" si="186"/>
        <v>21.589590640946337</v>
      </c>
      <c r="AQ159" s="130" t="s">
        <v>14</v>
      </c>
      <c r="AR159" s="130">
        <f t="shared" si="187"/>
        <v>6.0219254057932074E-60</v>
      </c>
      <c r="AS159" s="130">
        <f t="shared" si="187"/>
        <v>4.3199172716008014E-63</v>
      </c>
      <c r="AT159" s="130" t="e">
        <f t="shared" si="187"/>
        <v>#DIV/0!</v>
      </c>
      <c r="AU159" s="148">
        <f t="shared" si="187"/>
        <v>27.914570262457023</v>
      </c>
      <c r="BA159" s="130" t="s">
        <v>14</v>
      </c>
      <c r="BB159" s="130">
        <f t="shared" si="188"/>
        <v>6.2402073078059753E-60</v>
      </c>
      <c r="BC159" s="130">
        <f t="shared" si="188"/>
        <v>4.67681437952519E-63</v>
      </c>
      <c r="BD159" s="130" t="e">
        <f t="shared" si="188"/>
        <v>#DIV/0!</v>
      </c>
      <c r="BE159" s="148">
        <f t="shared" si="188"/>
        <v>23.741470581275749</v>
      </c>
      <c r="BK159" s="130" t="s">
        <v>14</v>
      </c>
      <c r="BL159" s="130">
        <f t="shared" si="189"/>
        <v>6.6100352021807728E-60</v>
      </c>
      <c r="BM159" s="130">
        <f t="shared" si="189"/>
        <v>4.9812427638400348E-63</v>
      </c>
      <c r="BN159" s="130" t="e">
        <f t="shared" si="189"/>
        <v>#DIV/0!</v>
      </c>
      <c r="BO159" s="148">
        <f t="shared" si="189"/>
        <v>24.939200153552754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-289.73233585872259</v>
      </c>
      <c r="J28" s="206">
        <f t="shared" si="7"/>
        <v>-292.53659800831088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-277.1853257928064</v>
      </c>
      <c r="J29" s="206">
        <f t="shared" si="10"/>
        <v>-273.24833285060049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-301.11745232976415</v>
      </c>
      <c r="H30" s="206">
        <f t="shared" si="10"/>
        <v>-277.18532579280634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-297.18045938755824</v>
      </c>
      <c r="H31" s="206">
        <f t="shared" si="10"/>
        <v>-273.24833285060043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1.4819901175430936E-126</v>
      </c>
      <c r="J33" s="206">
        <f t="shared" si="13"/>
        <v>8.9736624706346465E-128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4.1681423605631241E-121</v>
      </c>
      <c r="J34" s="206">
        <f t="shared" si="16"/>
        <v>2.1367654543715343E-119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1.684038625737491E-131</v>
      </c>
      <c r="H35" s="206">
        <f t="shared" si="16"/>
        <v>4.1681423605633605E-121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8.6330917901207066E-130</v>
      </c>
      <c r="H36" s="206">
        <f t="shared" si="16"/>
        <v>2.1367654543716556E-119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2.7145677708321831E-74</v>
      </c>
      <c r="O38" s="206">
        <f t="shared" si="20"/>
        <v>4.4830776986977137E-73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1.1059139333200993E-49</v>
      </c>
      <c r="T38" s="206">
        <f t="shared" si="21"/>
        <v>1.8264042417428777E-48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9.9261837945134419E-57</v>
      </c>
      <c r="O39" s="206">
        <f t="shared" si="20"/>
        <v>1.9362792986006756E-58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5.7832783719170404E-35</v>
      </c>
      <c r="T39" s="206">
        <f t="shared" si="21"/>
        <v>1.1281316587929336E-36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2.3888778726868602E-69</v>
      </c>
      <c r="M40" s="206">
        <f t="shared" si="20"/>
        <v>9.9261837945128782E-57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9.7322798597677772E-45</v>
      </c>
      <c r="R40" s="206">
        <f t="shared" si="21"/>
        <v>5.7832783719167122E-35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4.6599326261976793E-71</v>
      </c>
      <c r="M41" s="206">
        <f t="shared" si="20"/>
        <v>1.9362792986005656E-58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1.8984548755859843E-46</v>
      </c>
      <c r="R41" s="206">
        <f t="shared" si="21"/>
        <v>1.1281316587928694E-36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13.872339235633435</v>
      </c>
      <c r="J46">
        <f>'Trip Length Frequency'!L28</f>
        <v>14.001454855578563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13.294641824798855</v>
      </c>
      <c r="J47">
        <f>'Trip Length Frequency'!L29</f>
        <v>13.113372293871747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14.396540003212124</v>
      </c>
      <c r="H48">
        <f>'Trip Length Frequency'!J30</f>
        <v>13.294641824798854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14.215270472285013</v>
      </c>
      <c r="H49">
        <f>'Trip Length Frequency'!J31</f>
        <v>13.113372293871745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85" zoomScale="76" zoomScaleNormal="76" workbookViewId="0">
      <selection activeCell="P36" sqref="P36:P6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Gravity!O134</f>
        <v>5.0107577540432363E-86</v>
      </c>
      <c r="G25" s="4" t="e">
        <f>Gravity!P134</f>
        <v>#DIV/0!</v>
      </c>
      <c r="H25" s="4">
        <f>Gravity!Q134</f>
        <v>944.74096941002256</v>
      </c>
      <c r="I25" s="4">
        <f>Gravity!R134</f>
        <v>623.86731584807137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Gravity!O135</f>
        <v>#DIV/0!</v>
      </c>
      <c r="G26" s="4">
        <f>Gravity!P135</f>
        <v>4.7595118288861101E-87</v>
      </c>
      <c r="H26" s="4">
        <f>Gravity!Q135</f>
        <v>949.6488569095236</v>
      </c>
      <c r="I26" s="4">
        <f>Gravity!R135</f>
        <v>1116.1371928717379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Gravity!O136</f>
        <v>362.3701626666379</v>
      </c>
      <c r="G27" s="4">
        <f>Gravity!P136</f>
        <v>777.40832791878302</v>
      </c>
      <c r="H27" s="4">
        <f>Gravity!Q136</f>
        <v>2.0229257812189088E-87</v>
      </c>
      <c r="I27" s="4" t="e">
        <f>Gravity!R136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Gravity!O137</f>
        <v>385.50237590006117</v>
      </c>
      <c r="G28" s="4">
        <f>Gravity!P137</f>
        <v>825.94238837549597</v>
      </c>
      <c r="H28" s="4" t="e">
        <f>Gravity!Q137</f>
        <v>#DIV/0!</v>
      </c>
      <c r="I28" s="4">
        <f>Gravity!R137</f>
        <v>1.28918629329318E-87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944.74096941002256</v>
      </c>
      <c r="D36" s="31">
        <f>E36-H36</f>
        <v>0</v>
      </c>
      <c r="E36">
        <f>W6*G66+(W6*0.17/X6^3.8)*(G66^4.8/4.8)</f>
        <v>2404.8050345259467</v>
      </c>
      <c r="F36" s="258"/>
      <c r="G36" s="32" t="s">
        <v>62</v>
      </c>
      <c r="H36" s="33">
        <f>W6*G66+0.17*W6/X6^3.8*G66^4.8/4.8</f>
        <v>2404.8050345259467</v>
      </c>
      <c r="I36" s="32" t="s">
        <v>63</v>
      </c>
      <c r="J36" s="33">
        <f>W6*(1+0.17*(G66/X6)^3.8)</f>
        <v>2.5056297044018505</v>
      </c>
      <c r="K36" s="34">
        <v>1</v>
      </c>
      <c r="L36" s="35" t="s">
        <v>61</v>
      </c>
      <c r="M36" s="36" t="s">
        <v>64</v>
      </c>
      <c r="N36" s="37">
        <f>J36+J54+J51</f>
        <v>15.016159146102341</v>
      </c>
      <c r="O36" s="38" t="s">
        <v>65</v>
      </c>
      <c r="P36" s="39">
        <v>0</v>
      </c>
      <c r="Q36" s="39">
        <f>IF(P36&lt;=0,0,P36)</f>
        <v>0</v>
      </c>
      <c r="R36" s="40">
        <f>G58</f>
        <v>944.74096940185086</v>
      </c>
      <c r="S36" s="40" t="s">
        <v>39</v>
      </c>
      <c r="T36" s="40">
        <f>I58</f>
        <v>944.74096941002256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623.86731584807137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13.871271036359991</v>
      </c>
      <c r="O37" s="48" t="s">
        <v>70</v>
      </c>
      <c r="P37" s="39">
        <v>599.28338803180839</v>
      </c>
      <c r="Q37" s="39">
        <f t="shared" ref="Q37:Q60" si="5">IF(P37&lt;=0,0,P37)</f>
        <v>599.28338803180839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949.6488569095236</v>
      </c>
      <c r="D38" s="31">
        <f t="shared" si="1"/>
        <v>0</v>
      </c>
      <c r="E38">
        <f t="shared" si="2"/>
        <v>1518.422788114985</v>
      </c>
      <c r="F38" s="258"/>
      <c r="G38" s="44" t="s">
        <v>72</v>
      </c>
      <c r="H38" s="33">
        <f t="shared" si="3"/>
        <v>1518.422788114985</v>
      </c>
      <c r="I38" s="44" t="s">
        <v>73</v>
      </c>
      <c r="J38" s="33">
        <f t="shared" si="4"/>
        <v>2.5045810531050612</v>
      </c>
      <c r="K38" s="34">
        <v>3</v>
      </c>
      <c r="L38" s="45"/>
      <c r="M38" s="46" t="s">
        <v>74</v>
      </c>
      <c r="N38" s="47">
        <f>J36+J47+J39+J49+J43</f>
        <v>14.190480183677568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1116.1371928717379</v>
      </c>
      <c r="D39" s="31">
        <f t="shared" si="1"/>
        <v>0</v>
      </c>
      <c r="E39">
        <f t="shared" si="2"/>
        <v>5900.0085824337357</v>
      </c>
      <c r="F39" s="258"/>
      <c r="G39" s="44" t="s">
        <v>77</v>
      </c>
      <c r="H39" s="33">
        <f t="shared" si="3"/>
        <v>5900.0085824337357</v>
      </c>
      <c r="I39" s="44" t="s">
        <v>78</v>
      </c>
      <c r="J39" s="33">
        <f t="shared" si="4"/>
        <v>3.8042468517375823</v>
      </c>
      <c r="K39" s="34">
        <v>4</v>
      </c>
      <c r="L39" s="45"/>
      <c r="M39" s="46" t="s">
        <v>79</v>
      </c>
      <c r="N39" s="47">
        <f>J36+J47+J48+J42+J43</f>
        <v>14.234109967912257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2366.6911926830439</v>
      </c>
      <c r="F40" s="258"/>
      <c r="G40" s="44" t="s">
        <v>81</v>
      </c>
      <c r="H40" s="33">
        <f t="shared" si="3"/>
        <v>2366.6911926830439</v>
      </c>
      <c r="I40" s="44" t="s">
        <v>82</v>
      </c>
      <c r="J40" s="33">
        <f t="shared" si="4"/>
        <v>2.5245846139933015</v>
      </c>
      <c r="K40" s="34">
        <v>5</v>
      </c>
      <c r="L40" s="45"/>
      <c r="M40" s="46" t="s">
        <v>83</v>
      </c>
      <c r="N40" s="47">
        <f>J45+J38+J39+J40+J51</f>
        <v>13.871270804460664</v>
      </c>
      <c r="O40" s="48" t="s">
        <v>84</v>
      </c>
      <c r="P40" s="39">
        <v>345.45758137004242</v>
      </c>
      <c r="Q40" s="39">
        <f t="shared" si="5"/>
        <v>345.45758137004242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5781.6432736972683</v>
      </c>
      <c r="F41" s="258"/>
      <c r="G41" s="44" t="s">
        <v>85</v>
      </c>
      <c r="H41" s="33">
        <f t="shared" si="3"/>
        <v>5781.6432736972683</v>
      </c>
      <c r="I41" s="44" t="s">
        <v>86</v>
      </c>
      <c r="J41" s="33">
        <f t="shared" si="4"/>
        <v>3.9340570828646229</v>
      </c>
      <c r="K41" s="34">
        <v>6</v>
      </c>
      <c r="L41" s="45"/>
      <c r="M41" s="46" t="s">
        <v>87</v>
      </c>
      <c r="N41" s="47">
        <f>J45+J38+J39+J49+J43</f>
        <v>14.190479951778244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5208.774594751706</v>
      </c>
      <c r="F42" s="258"/>
      <c r="G42" s="44" t="s">
        <v>89</v>
      </c>
      <c r="H42" s="33">
        <f t="shared" si="3"/>
        <v>5208.774594751706</v>
      </c>
      <c r="I42" s="44" t="s">
        <v>90</v>
      </c>
      <c r="J42" s="33">
        <f t="shared" si="4"/>
        <v>2.6029561882536525</v>
      </c>
      <c r="K42" s="34">
        <v>7</v>
      </c>
      <c r="L42" s="45"/>
      <c r="M42" s="46" t="s">
        <v>91</v>
      </c>
      <c r="N42" s="47">
        <f>J45+J38+J48+J42+J43</f>
        <v>14.234109736012933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2443.2177326276928</v>
      </c>
      <c r="F43" s="258"/>
      <c r="G43" s="44" t="s">
        <v>93</v>
      </c>
      <c r="H43" s="33">
        <f t="shared" si="3"/>
        <v>2443.2177326276928</v>
      </c>
      <c r="I43" s="44" t="s">
        <v>94</v>
      </c>
      <c r="J43" s="33">
        <f t="shared" si="4"/>
        <v>2.8492436507299876</v>
      </c>
      <c r="K43" s="34">
        <v>8</v>
      </c>
      <c r="L43" s="53"/>
      <c r="M43" s="54" t="s">
        <v>95</v>
      </c>
      <c r="N43" s="55">
        <f>J45+J46+J41+J42+J43</f>
        <v>14.413585765772492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14.001261144273485</v>
      </c>
      <c r="O44" s="38" t="s">
        <v>100</v>
      </c>
      <c r="P44" s="39">
        <v>362.1875593431796</v>
      </c>
      <c r="Q44" s="39">
        <f t="shared" si="5"/>
        <v>362.1875593431796</v>
      </c>
      <c r="R44" s="40">
        <f>G59</f>
        <v>623.86731585355665</v>
      </c>
      <c r="S44" s="40" t="s">
        <v>39</v>
      </c>
      <c r="T44" s="40">
        <f>I59</f>
        <v>623.86731584807137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1521.3000866901123</v>
      </c>
      <c r="F45" s="258"/>
      <c r="G45" s="44" t="s">
        <v>101</v>
      </c>
      <c r="H45" s="33">
        <f t="shared" si="3"/>
        <v>1521.3000866901123</v>
      </c>
      <c r="I45" s="44" t="s">
        <v>102</v>
      </c>
      <c r="J45" s="33">
        <f t="shared" si="4"/>
        <v>2.527328843924229</v>
      </c>
      <c r="K45" s="34">
        <v>10</v>
      </c>
      <c r="L45" s="45"/>
      <c r="M45" s="46" t="s">
        <v>103</v>
      </c>
      <c r="N45" s="47">
        <f>J36+J47+J48+J42+J50</f>
        <v>14.044890928508172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14.001260912374159</v>
      </c>
      <c r="O46" s="48" t="s">
        <v>108</v>
      </c>
      <c r="P46" s="39">
        <v>261.67975651037699</v>
      </c>
      <c r="Q46" s="39">
        <f t="shared" si="5"/>
        <v>261.67975651037699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2408.9415069097963</v>
      </c>
      <c r="F47" s="258"/>
      <c r="G47" s="44" t="s">
        <v>109</v>
      </c>
      <c r="H47" s="33">
        <f t="shared" si="3"/>
        <v>2408.9415069097963</v>
      </c>
      <c r="I47" s="44" t="s">
        <v>110</v>
      </c>
      <c r="J47" s="33">
        <f t="shared" si="4"/>
        <v>2.526280424526766</v>
      </c>
      <c r="K47" s="34">
        <v>12</v>
      </c>
      <c r="L47" s="45"/>
      <c r="M47" s="46" t="s">
        <v>111</v>
      </c>
      <c r="N47" s="47">
        <f>J45+J38+J48+J42+J50</f>
        <v>14.044890696608848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14.224366726368407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1560.3284910187922</v>
      </c>
      <c r="F49" s="258"/>
      <c r="G49" s="44" t="s">
        <v>117</v>
      </c>
      <c r="H49" s="33">
        <f t="shared" si="3"/>
        <v>1560.3284910187922</v>
      </c>
      <c r="I49" s="44" t="s">
        <v>118</v>
      </c>
      <c r="J49" s="33">
        <f t="shared" si="4"/>
        <v>2.5050795522813818</v>
      </c>
      <c r="K49" s="34">
        <v>14</v>
      </c>
      <c r="L49" s="53"/>
      <c r="M49" s="54" t="s">
        <v>119</v>
      </c>
      <c r="N49" s="55">
        <f>J45+J46+J53+J44</f>
        <v>15.027328843924229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4408.0203437328373</v>
      </c>
      <c r="F50" s="258"/>
      <c r="G50" s="44" t="s">
        <v>121</v>
      </c>
      <c r="H50" s="33">
        <f t="shared" si="3"/>
        <v>4408.0203437328373</v>
      </c>
      <c r="I50" s="44" t="s">
        <v>122</v>
      </c>
      <c r="J50" s="33">
        <f t="shared" si="4"/>
        <v>2.6600246113259041</v>
      </c>
      <c r="K50" s="34">
        <v>15</v>
      </c>
      <c r="L50" s="35" t="s">
        <v>71</v>
      </c>
      <c r="M50" s="36" t="s">
        <v>123</v>
      </c>
      <c r="N50" s="37">
        <f>J37+J46+J41+J42+J43</f>
        <v>14.386256921848265</v>
      </c>
      <c r="O50" s="38" t="s">
        <v>124</v>
      </c>
      <c r="P50" s="39">
        <v>0</v>
      </c>
      <c r="Q50" s="39">
        <f t="shared" si="5"/>
        <v>0</v>
      </c>
      <c r="R50" s="40">
        <f>G60</f>
        <v>949.6488569095236</v>
      </c>
      <c r="S50" s="40" t="s">
        <v>39</v>
      </c>
      <c r="T50" s="40">
        <f>I60</f>
        <v>949.6488569095236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2363.9248391211645</v>
      </c>
      <c r="F51" s="258"/>
      <c r="G51" s="44" t="s">
        <v>125</v>
      </c>
      <c r="H51" s="33">
        <f t="shared" si="3"/>
        <v>2363.9248391211645</v>
      </c>
      <c r="I51" s="44" t="s">
        <v>126</v>
      </c>
      <c r="J51" s="33">
        <f t="shared" si="4"/>
        <v>2.5105294417004891</v>
      </c>
      <c r="K51" s="34">
        <v>16</v>
      </c>
      <c r="L51" s="45"/>
      <c r="M51" s="46" t="s">
        <v>127</v>
      </c>
      <c r="N51" s="47">
        <f>J37+J38+J39+J40+J51</f>
        <v>13.843941960536435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5781.6432736972683</v>
      </c>
      <c r="F52" s="258"/>
      <c r="G52" s="44" t="s">
        <v>129</v>
      </c>
      <c r="H52" s="33">
        <f t="shared" si="3"/>
        <v>5781.6432736972683</v>
      </c>
      <c r="I52" s="44" t="s">
        <v>130</v>
      </c>
      <c r="J52" s="33">
        <f t="shared" si="4"/>
        <v>3.9340570828646229</v>
      </c>
      <c r="K52" s="34">
        <v>17</v>
      </c>
      <c r="L52" s="45"/>
      <c r="M52" s="46" t="s">
        <v>131</v>
      </c>
      <c r="N52" s="47">
        <f>J37+J38+J39+J49+J43</f>
        <v>14.163151107854013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14.206780892088702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13.320314004712888</v>
      </c>
      <c r="O54" s="56" t="s">
        <v>140</v>
      </c>
      <c r="P54" s="39">
        <v>949.6488569095236</v>
      </c>
      <c r="Q54" s="39">
        <f t="shared" si="5"/>
        <v>949.6488569095236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43667.721740004359</v>
      </c>
      <c r="K55" s="34">
        <v>20</v>
      </c>
      <c r="L55" s="35" t="s">
        <v>76</v>
      </c>
      <c r="M55" s="36" t="s">
        <v>142</v>
      </c>
      <c r="N55" s="37">
        <f>J37+J38+J39+J49+J50</f>
        <v>13.97393206844993</v>
      </c>
      <c r="O55" s="38" t="s">
        <v>143</v>
      </c>
      <c r="P55" s="39">
        <v>0</v>
      </c>
      <c r="Q55" s="39">
        <f t="shared" si="5"/>
        <v>0</v>
      </c>
      <c r="R55" s="40">
        <f>G61</f>
        <v>1116.1371928717379</v>
      </c>
      <c r="S55" s="40" t="s">
        <v>39</v>
      </c>
      <c r="T55" s="40">
        <f>I61</f>
        <v>1116.1371928717379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14.017561852684617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14.19703788244418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944.74096940185086</v>
      </c>
      <c r="H58" s="68" t="s">
        <v>39</v>
      </c>
      <c r="I58" s="69">
        <f>C36</f>
        <v>944.74096941002256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623.86731585355665</v>
      </c>
      <c r="H59" s="68" t="s">
        <v>39</v>
      </c>
      <c r="I59" s="69">
        <f t="shared" ref="I59:I60" si="6">C37</f>
        <v>623.86731584807137</v>
      </c>
      <c r="K59" s="34">
        <v>24</v>
      </c>
      <c r="L59" s="45"/>
      <c r="M59" s="46" t="s">
        <v>151</v>
      </c>
      <c r="N59" s="47">
        <f>J52+J53+J44</f>
        <v>13.934057082864623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949.6488569095236</v>
      </c>
      <c r="H60" s="68" t="s">
        <v>39</v>
      </c>
      <c r="I60" s="69">
        <f t="shared" si="6"/>
        <v>949.6488569095236</v>
      </c>
      <c r="K60" s="34">
        <v>25</v>
      </c>
      <c r="L60" s="53"/>
      <c r="M60" s="54" t="s">
        <v>153</v>
      </c>
      <c r="N60" s="55">
        <f>J52+J41+J42+J50</f>
        <v>13.131094965308803</v>
      </c>
      <c r="O60" s="56" t="s">
        <v>154</v>
      </c>
      <c r="P60" s="39">
        <v>1116.1371928717379</v>
      </c>
      <c r="Q60" s="71">
        <f t="shared" si="5"/>
        <v>1116.1371928717379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1116.1371928717379</v>
      </c>
      <c r="H61" s="74" t="s">
        <v>39</v>
      </c>
      <c r="I61" s="69">
        <f>C39</f>
        <v>1116.1371928717379</v>
      </c>
      <c r="K61" s="264" t="s">
        <v>155</v>
      </c>
      <c r="L61" s="264"/>
      <c r="M61" s="264"/>
      <c r="N61" s="76">
        <f>SUM(N36:N60)</f>
        <v>353.53959458292627</v>
      </c>
      <c r="U61" s="77" t="s">
        <v>156</v>
      </c>
      <c r="V61" s="78">
        <f>SUMPRODUCT($Q$36:$Q$60,V36:V60)</f>
        <v>961.47094737498799</v>
      </c>
      <c r="W61" s="78">
        <f>SUMPRODUCT($Q$36:$Q$60,W36:W60)</f>
        <v>0</v>
      </c>
      <c r="X61" s="78">
        <f t="shared" ref="X61:AN61" si="7">SUMPRODUCT($Q$36:$Q$60,X36:X60)</f>
        <v>607.13733788041941</v>
      </c>
      <c r="Y61" s="78">
        <f t="shared" si="7"/>
        <v>1568.6082852554075</v>
      </c>
      <c r="Z61" s="78">
        <f t="shared" si="7"/>
        <v>944.74096940185086</v>
      </c>
      <c r="AA61" s="78">
        <f t="shared" si="7"/>
        <v>2065.7860497812617</v>
      </c>
      <c r="AB61" s="78">
        <f t="shared" si="7"/>
        <v>2065.7860497812617</v>
      </c>
      <c r="AC61" s="78">
        <f t="shared" si="7"/>
        <v>949.6488569095236</v>
      </c>
      <c r="AD61" s="78">
        <f t="shared" si="7"/>
        <v>0</v>
      </c>
      <c r="AE61" s="78">
        <f t="shared" si="7"/>
        <v>607.13733788041941</v>
      </c>
      <c r="AF61" s="78">
        <f t="shared" si="7"/>
        <v>0</v>
      </c>
      <c r="AG61" s="78">
        <f t="shared" si="7"/>
        <v>961.47094737498799</v>
      </c>
      <c r="AH61" s="78">
        <f t="shared" si="7"/>
        <v>0</v>
      </c>
      <c r="AI61" s="78">
        <f t="shared" si="7"/>
        <v>623.86731585355665</v>
      </c>
      <c r="AJ61" s="78">
        <f t="shared" si="7"/>
        <v>1740.0045087252945</v>
      </c>
      <c r="AK61" s="78">
        <f t="shared" si="7"/>
        <v>944.74096940185086</v>
      </c>
      <c r="AL61" s="78">
        <f t="shared" si="7"/>
        <v>2065.7860497812617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0.32049031579166265</v>
      </c>
      <c r="W64">
        <f t="shared" ref="W64:AN64" si="8">W61/W63</f>
        <v>0</v>
      </c>
      <c r="X64">
        <f t="shared" si="8"/>
        <v>0.30356866894020973</v>
      </c>
      <c r="Y64">
        <f t="shared" si="8"/>
        <v>0.52286942841846917</v>
      </c>
      <c r="Z64">
        <f t="shared" si="8"/>
        <v>0.47237048470092541</v>
      </c>
      <c r="AA64">
        <f t="shared" si="8"/>
        <v>1.3771906998541745</v>
      </c>
      <c r="AB64">
        <f t="shared" si="8"/>
        <v>0.68859534992708726</v>
      </c>
      <c r="AC64">
        <f t="shared" si="8"/>
        <v>0.94964885690952361</v>
      </c>
      <c r="AD64">
        <f t="shared" si="8"/>
        <v>0</v>
      </c>
      <c r="AE64">
        <f t="shared" si="8"/>
        <v>0.48570987030433554</v>
      </c>
      <c r="AF64">
        <f t="shared" si="8"/>
        <v>0</v>
      </c>
      <c r="AG64">
        <f t="shared" si="8"/>
        <v>0.48073547368749397</v>
      </c>
      <c r="AH64">
        <f t="shared" si="8"/>
        <v>0</v>
      </c>
      <c r="AI64">
        <f t="shared" si="8"/>
        <v>0.3119336579267783</v>
      </c>
      <c r="AJ64">
        <f t="shared" si="8"/>
        <v>0.77333533721124204</v>
      </c>
      <c r="AK64">
        <f t="shared" si="8"/>
        <v>0.37789638776074036</v>
      </c>
      <c r="AL64">
        <f t="shared" si="8"/>
        <v>1.3771906998541745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961.47094737498799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2.5056297044018505</v>
      </c>
      <c r="W67" s="82">
        <f t="shared" ref="W67:AN67" si="9">AB15*(1+0.17*(W61/AB16)^3.8)</f>
        <v>2.5</v>
      </c>
      <c r="X67" s="82">
        <f t="shared" si="9"/>
        <v>2.5045810531050612</v>
      </c>
      <c r="Y67" s="82">
        <f t="shared" si="9"/>
        <v>3.8042468517375823</v>
      </c>
      <c r="Z67" s="82">
        <f t="shared" si="9"/>
        <v>2.5245846139933015</v>
      </c>
      <c r="AA67" s="82">
        <f t="shared" si="9"/>
        <v>3.9340570828646229</v>
      </c>
      <c r="AB67" s="82">
        <f t="shared" si="9"/>
        <v>2.6029561882536525</v>
      </c>
      <c r="AC67" s="82">
        <f t="shared" si="9"/>
        <v>2.8492436507299876</v>
      </c>
      <c r="AD67" s="82">
        <f t="shared" si="9"/>
        <v>2.5</v>
      </c>
      <c r="AE67" s="82">
        <f t="shared" si="9"/>
        <v>2.527328843924229</v>
      </c>
      <c r="AF67" s="82">
        <f t="shared" si="9"/>
        <v>2.5</v>
      </c>
      <c r="AG67" s="82">
        <f t="shared" si="9"/>
        <v>2.526280424526766</v>
      </c>
      <c r="AH67" s="82">
        <f t="shared" si="9"/>
        <v>3.75</v>
      </c>
      <c r="AI67" s="82">
        <f t="shared" si="9"/>
        <v>2.5050795522813818</v>
      </c>
      <c r="AJ67" s="82">
        <f t="shared" si="9"/>
        <v>2.6600246113259041</v>
      </c>
      <c r="AK67" s="82">
        <f t="shared" si="9"/>
        <v>2.5105294417004891</v>
      </c>
      <c r="AL67" s="82">
        <f t="shared" si="9"/>
        <v>3.9340570828646229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607.13733788041941</v>
      </c>
      <c r="H68" s="6"/>
    </row>
    <row r="69" spans="6:40" x14ac:dyDescent="0.3">
      <c r="F69" s="4" t="s">
        <v>45</v>
      </c>
      <c r="G69" s="4">
        <f>Y61</f>
        <v>1568.6082852554075</v>
      </c>
      <c r="H69" s="6"/>
    </row>
    <row r="70" spans="6:40" x14ac:dyDescent="0.3">
      <c r="F70" s="4" t="s">
        <v>46</v>
      </c>
      <c r="G70" s="4">
        <f>Z61</f>
        <v>944.74096940185086</v>
      </c>
      <c r="U70" s="41" t="s">
        <v>65</v>
      </c>
      <c r="V70">
        <f t="shared" ref="V70:V94" si="10">SUMPRODUCT($V$67:$AN$67,V36:AN36)</f>
        <v>15.016159146102339</v>
      </c>
      <c r="X70">
        <v>15.000195603366421</v>
      </c>
    </row>
    <row r="71" spans="6:40" x14ac:dyDescent="0.3">
      <c r="F71" s="4" t="s">
        <v>47</v>
      </c>
      <c r="G71" s="4">
        <f>AA61</f>
        <v>2065.7860497812617</v>
      </c>
      <c r="U71" s="41" t="s">
        <v>70</v>
      </c>
      <c r="V71">
        <f t="shared" si="10"/>
        <v>13.871271036359989</v>
      </c>
      <c r="X71">
        <v>13.75090229828113</v>
      </c>
    </row>
    <row r="72" spans="6:40" x14ac:dyDescent="0.3">
      <c r="F72" s="4" t="s">
        <v>48</v>
      </c>
      <c r="G72" s="4">
        <f>AB61</f>
        <v>2065.7860497812617</v>
      </c>
      <c r="U72" s="41" t="s">
        <v>75</v>
      </c>
      <c r="V72">
        <f t="shared" si="10"/>
        <v>14.190480183677568</v>
      </c>
      <c r="X72">
        <v>14.225219683523857</v>
      </c>
    </row>
    <row r="73" spans="6:40" x14ac:dyDescent="0.3">
      <c r="F73" s="4" t="s">
        <v>49</v>
      </c>
      <c r="G73" s="4">
        <f>AC61</f>
        <v>949.6488569095236</v>
      </c>
      <c r="U73" s="41" t="s">
        <v>80</v>
      </c>
      <c r="V73">
        <f t="shared" si="10"/>
        <v>14.234109967912257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13.871270804460664</v>
      </c>
      <c r="X74">
        <v>13.805151472614</v>
      </c>
    </row>
    <row r="75" spans="6:40" x14ac:dyDescent="0.3">
      <c r="F75" s="4" t="s">
        <v>51</v>
      </c>
      <c r="G75" s="4">
        <f>AE61</f>
        <v>607.13733788041941</v>
      </c>
      <c r="U75" s="41" t="s">
        <v>88</v>
      </c>
      <c r="V75">
        <f t="shared" si="10"/>
        <v>14.190479951778242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14.234109736012929</v>
      </c>
      <c r="X76">
        <v>14.326575531725375</v>
      </c>
    </row>
    <row r="77" spans="6:40" x14ac:dyDescent="0.3">
      <c r="F77" s="4" t="s">
        <v>53</v>
      </c>
      <c r="G77" s="4">
        <f>AG61</f>
        <v>961.47094737498799</v>
      </c>
      <c r="U77" s="41" t="s">
        <v>96</v>
      </c>
      <c r="V77">
        <f t="shared" si="10"/>
        <v>14.413585765772492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14.001261144273483</v>
      </c>
      <c r="X78">
        <v>13.750771910176033</v>
      </c>
    </row>
    <row r="79" spans="6:40" x14ac:dyDescent="0.3">
      <c r="F79" s="4" t="s">
        <v>55</v>
      </c>
      <c r="G79" s="4">
        <f>AI61</f>
        <v>623.86731585355665</v>
      </c>
      <c r="U79" s="41" t="s">
        <v>104</v>
      </c>
      <c r="V79">
        <f t="shared" si="10"/>
        <v>14.044890928508172</v>
      </c>
      <c r="X79">
        <v>13.801434953032715</v>
      </c>
    </row>
    <row r="80" spans="6:40" x14ac:dyDescent="0.3">
      <c r="F80" s="4" t="s">
        <v>56</v>
      </c>
      <c r="G80" s="4">
        <f>AJ61</f>
        <v>1740.0045087252945</v>
      </c>
      <c r="U80" s="41" t="s">
        <v>108</v>
      </c>
      <c r="V80">
        <f t="shared" si="10"/>
        <v>14.001260912374157</v>
      </c>
      <c r="X80">
        <v>13.808577453496937</v>
      </c>
    </row>
    <row r="81" spans="6:24" x14ac:dyDescent="0.3">
      <c r="F81" s="4" t="s">
        <v>57</v>
      </c>
      <c r="G81" s="4">
        <f>AK61</f>
        <v>944.74096940185086</v>
      </c>
      <c r="U81" s="41" t="s">
        <v>112</v>
      </c>
      <c r="V81">
        <f t="shared" si="10"/>
        <v>14.044890696608846</v>
      </c>
      <c r="X81">
        <v>13.855684127365585</v>
      </c>
    </row>
    <row r="82" spans="6:24" x14ac:dyDescent="0.3">
      <c r="F82" s="4" t="s">
        <v>58</v>
      </c>
      <c r="G82" s="4">
        <f>AL61</f>
        <v>2065.7860497812617</v>
      </c>
      <c r="U82" s="41" t="s">
        <v>116</v>
      </c>
      <c r="V82">
        <f t="shared" si="10"/>
        <v>14.224366726368407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15.027328843924229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14.386256921848265</v>
      </c>
      <c r="X84">
        <v>13.696318465991869</v>
      </c>
    </row>
    <row r="85" spans="6:24" x14ac:dyDescent="0.3">
      <c r="U85" s="41" t="s">
        <v>128</v>
      </c>
      <c r="V85">
        <f t="shared" si="10"/>
        <v>13.843941960536435</v>
      </c>
      <c r="X85">
        <v>13.75056790087643</v>
      </c>
    </row>
    <row r="86" spans="6:24" x14ac:dyDescent="0.3">
      <c r="U86" s="41" t="s">
        <v>132</v>
      </c>
      <c r="V86">
        <f t="shared" si="10"/>
        <v>14.163151107854015</v>
      </c>
      <c r="X86">
        <v>14.224885286119157</v>
      </c>
    </row>
    <row r="87" spans="6:24" x14ac:dyDescent="0.3">
      <c r="U87" s="41" t="s">
        <v>136</v>
      </c>
      <c r="V87">
        <f t="shared" si="10"/>
        <v>14.206780892088702</v>
      </c>
      <c r="X87">
        <v>14.271991959987805</v>
      </c>
    </row>
    <row r="88" spans="6:24" x14ac:dyDescent="0.3">
      <c r="U88" s="41" t="s">
        <v>140</v>
      </c>
      <c r="V88">
        <f t="shared" si="10"/>
        <v>13.320314004712886</v>
      </c>
      <c r="X88">
        <v>11.68222407686552</v>
      </c>
    </row>
    <row r="89" spans="6:24" x14ac:dyDescent="0.3">
      <c r="U89" s="41" t="s">
        <v>143</v>
      </c>
      <c r="V89">
        <f t="shared" si="10"/>
        <v>13.97393206844993</v>
      </c>
      <c r="X89">
        <v>13.753993881759367</v>
      </c>
    </row>
    <row r="90" spans="6:24" x14ac:dyDescent="0.3">
      <c r="U90" s="41" t="s">
        <v>145</v>
      </c>
      <c r="V90">
        <f t="shared" si="10"/>
        <v>14.017561852684617</v>
      </c>
      <c r="X90">
        <v>13.801100555628015</v>
      </c>
    </row>
    <row r="91" spans="6:24" x14ac:dyDescent="0.3">
      <c r="U91" s="41" t="s">
        <v>148</v>
      </c>
      <c r="V91">
        <f t="shared" si="10"/>
        <v>14.19703788244418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13.934057082864623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13.131094965308803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2.5056297044018505</v>
      </c>
      <c r="K97" s="4" t="s">
        <v>61</v>
      </c>
      <c r="L97" s="76">
        <f>MIN(N36:N43)</f>
        <v>13.871270804460664</v>
      </c>
      <c r="M97" s="135" t="s">
        <v>11</v>
      </c>
      <c r="N97" s="4">
        <v>15</v>
      </c>
      <c r="O97" s="4">
        <v>99999</v>
      </c>
      <c r="P97" s="76">
        <f>L97</f>
        <v>13.871270804460664</v>
      </c>
      <c r="Q97" s="76">
        <f>L98</f>
        <v>14.001260912374159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14.001260912374159</v>
      </c>
      <c r="M98" s="135" t="s">
        <v>12</v>
      </c>
      <c r="N98" s="4">
        <v>99999</v>
      </c>
      <c r="O98" s="4">
        <v>15</v>
      </c>
      <c r="P98" s="76">
        <f>L99</f>
        <v>13.320314004712888</v>
      </c>
      <c r="Q98" s="76">
        <f>L100</f>
        <v>13.131094965308803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2.5045810531050612</v>
      </c>
      <c r="K99" s="4" t="s">
        <v>71</v>
      </c>
      <c r="L99" s="76">
        <f>MIN(N50:N54)</f>
        <v>13.320314004712888</v>
      </c>
      <c r="M99" s="135" t="s">
        <v>13</v>
      </c>
      <c r="N99" s="76">
        <f>L101</f>
        <v>14.413585765772492</v>
      </c>
      <c r="O99" s="76">
        <f>L102</f>
        <v>13.320314004712886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3.8042468517375823</v>
      </c>
      <c r="K100" s="4" t="s">
        <v>76</v>
      </c>
      <c r="L100" s="76">
        <f>MIN(N55:N60)</f>
        <v>13.131094965308803</v>
      </c>
      <c r="M100" s="135" t="s">
        <v>14</v>
      </c>
      <c r="N100" s="76">
        <f>L104</f>
        <v>14.224366726368409</v>
      </c>
      <c r="O100" s="76">
        <f>L105</f>
        <v>13.131094965308803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2.5245846139933015</v>
      </c>
      <c r="K101" s="4" t="s">
        <v>252</v>
      </c>
      <c r="L101" s="76">
        <f>J104+J103+J102+J107+J106</f>
        <v>14.413585765772492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3.9340570828646229</v>
      </c>
      <c r="K102" s="4" t="s">
        <v>253</v>
      </c>
      <c r="L102" s="76">
        <f>J104+J103+J102+J113</f>
        <v>13.320314004712886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2.6029561882536525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2.8492436507299876</v>
      </c>
      <c r="K104" s="4" t="s">
        <v>255</v>
      </c>
      <c r="L104" s="76">
        <f>J111+J103+J102+J107+J106</f>
        <v>14.224366726368409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13.131094965308803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2.527328843924229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2.526280424526766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2.5050795522813818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2.6600246113259041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2.5105294417004891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3.9340570828646229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2024-01-07T17:06:57Z</dcterms:modified>
</cp:coreProperties>
</file>