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5E8D055E-7493-4EF2-92BE-48123DF70881}" xr6:coauthVersionLast="47" xr6:coauthVersionMax="47" xr10:uidLastSave="{00000000-0000-0000-0000-000000000000}"/>
  <bookViews>
    <workbookView xWindow="-108" yWindow="-108" windowWidth="23256" windowHeight="12456" firstSheet="1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8" i="4" l="1"/>
  <c r="T87" i="4"/>
  <c r="T89" i="4"/>
  <c r="V91" i="4"/>
  <c r="V92" i="4" s="1"/>
  <c r="S87" i="4"/>
  <c r="S89" i="4"/>
  <c r="X89" i="4" s="1"/>
  <c r="Y89" i="4" s="1"/>
  <c r="S100" i="4" s="1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S91" i="4" l="1"/>
  <c r="S92" i="4" s="1"/>
  <c r="X87" i="4"/>
  <c r="Y87" i="4" s="1"/>
  <c r="S98" i="4" s="1"/>
  <c r="X88" i="4"/>
  <c r="Y88" i="4" s="1"/>
  <c r="T99" i="4" s="1"/>
  <c r="T91" i="4"/>
  <c r="T92" i="4" s="1"/>
  <c r="J38" i="5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C36" i="7" l="1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<sst xmlns="http://schemas.openxmlformats.org/spreadsheetml/2006/main" count="2044" uniqueCount="259">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</sst>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5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13.884267035327273</v>
      </c>
      <c r="L28" s="147">
        <v>14.004636016877878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13.295046918671121</v>
      </c>
      <c r="L29" s="147">
        <v>13.183747355709635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14.364959964034682</v>
      </c>
      <c r="J30" s="4">
        <v>13.295046918671121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14.253660401073194</v>
      </c>
      <c r="J31" s="4">
        <v>13.183747355709635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13.848115565057308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4.6765502776219661E-11</v>
      </c>
      <c r="V44" s="215">
        <f t="shared" si="1"/>
        <v>3.7383013120133766E-11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1.3975893794863933E-10</v>
      </c>
      <c r="V45" s="215">
        <f t="shared" si="1"/>
        <v>1.7181954770691135E-10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1.911243304001139E-11</v>
      </c>
      <c r="T46" s="215">
        <f t="shared" si="1"/>
        <v>1.3975893794863933E-10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2.351528214439028E-11</v>
      </c>
      <c r="T47" s="215">
        <f t="shared" si="1"/>
        <v>1.7181954770691135E-10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4.6765502776219661E-11</v>
      </c>
      <c r="V53" s="216">
        <f t="shared" si="2"/>
        <v>3.7383013120133766E-11</v>
      </c>
      <c r="W53" s="165">
        <f>N40</f>
        <v>2050</v>
      </c>
      <c r="X53" s="165">
        <f>SUM(S53:V53)</f>
        <v>8.9996423176222929E-11</v>
      </c>
      <c r="Y53" s="129">
        <f>W53/X53</f>
        <v>22778683059279.742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1.3975893794863933E-10</v>
      </c>
      <c r="V54" s="216">
        <f t="shared" si="2"/>
        <v>1.7181954770691135E-10</v>
      </c>
      <c r="W54" s="165">
        <f>N41</f>
        <v>2050</v>
      </c>
      <c r="X54" s="165">
        <f>SUM(S54:V54)</f>
        <v>3.1742639293542019E-10</v>
      </c>
      <c r="Y54" s="129">
        <f>W54/X54</f>
        <v>6458190136751.0693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1.911243304001139E-11</v>
      </c>
      <c r="T55" s="216">
        <f t="shared" si="2"/>
        <v>1.3975893794863933E-10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1.6471927826852023E-10</v>
      </c>
      <c r="Y55" s="129">
        <f>W55/X55</f>
        <v>6398765287702.4023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2.351528214439028E-11</v>
      </c>
      <c r="T56" s="216">
        <f t="shared" si="2"/>
        <v>1.7181954770691135E-10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2.0118273713117114E-10</v>
      </c>
      <c r="Y56" s="129">
        <f>W56/X56</f>
        <v>5507430785562.7988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4.8475622464271174E-11</v>
      </c>
      <c r="T58" s="165">
        <f>SUM(T53:T56)</f>
        <v>3.1742639293542019E-10</v>
      </c>
      <c r="U58" s="165">
        <f>SUM(U53:U56)</f>
        <v>1.9237234800472849E-10</v>
      </c>
      <c r="V58" s="165">
        <f>SUM(V53:V56)</f>
        <v>2.1505046810691463E-10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42289297089706.211</v>
      </c>
      <c r="T59" s="120">
        <f>T57/T58</f>
        <v>6458190136751.0693</v>
      </c>
      <c r="U59" s="120">
        <f>U57/U58</f>
        <v>5478957921614.04</v>
      </c>
      <c r="V59" s="120">
        <f>V57/V58</f>
        <v>5152278949930.7021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247.30388831145729</v>
      </c>
      <c r="T64" s="216">
        <f t="shared" si="3"/>
        <v>0</v>
      </c>
      <c r="U64" s="216">
        <f t="shared" si="3"/>
        <v>256.22622189403211</v>
      </c>
      <c r="V64" s="216">
        <f t="shared" si="3"/>
        <v>192.60771158384847</v>
      </c>
      <c r="W64" s="165">
        <f>W53</f>
        <v>2050</v>
      </c>
      <c r="X64" s="165">
        <f>SUM(S64:V64)</f>
        <v>696.13782178933786</v>
      </c>
      <c r="Y64" s="129">
        <f>W64/X64</f>
        <v>2.9448191663121013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37.766897115488021</v>
      </c>
      <c r="U65" s="216">
        <f t="shared" si="3"/>
        <v>765.73334019006256</v>
      </c>
      <c r="V65" s="216">
        <f t="shared" si="3"/>
        <v>885.26223883693342</v>
      </c>
      <c r="W65" s="165">
        <f>W54</f>
        <v>2050</v>
      </c>
      <c r="X65" s="165">
        <f>SUM(S65:V65)</f>
        <v>1688.762476142484</v>
      </c>
      <c r="Y65" s="129">
        <f>W65/X65</f>
        <v>1.213906649964573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808.25135893615845</v>
      </c>
      <c r="T66" s="216">
        <f t="shared" si="3"/>
        <v>902.58979458270721</v>
      </c>
      <c r="U66" s="216">
        <f t="shared" si="3"/>
        <v>32.040437915905443</v>
      </c>
      <c r="V66" s="216">
        <f t="shared" si="3"/>
        <v>0</v>
      </c>
      <c r="W66" s="165">
        <f>W55</f>
        <v>1054</v>
      </c>
      <c r="X66" s="165">
        <f>SUM(S66:V66)</f>
        <v>1742.8815914347711</v>
      </c>
      <c r="Y66" s="129">
        <f>W66/X66</f>
        <v>0.60474561506632729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994.44475275238426</v>
      </c>
      <c r="T67" s="216">
        <f t="shared" si="3"/>
        <v>1109.6433083018046</v>
      </c>
      <c r="U67" s="216">
        <f t="shared" si="3"/>
        <v>0</v>
      </c>
      <c r="V67" s="216">
        <f t="shared" si="3"/>
        <v>30.13004957921817</v>
      </c>
      <c r="W67" s="165">
        <f>W56</f>
        <v>1108</v>
      </c>
      <c r="X67" s="165">
        <f>SUM(S67:V67)</f>
        <v>2134.2181106334074</v>
      </c>
      <c r="Y67" s="129">
        <f>W67/X67</f>
        <v>0.51915968404520774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728.26523020308662</v>
      </c>
      <c r="T75" s="216">
        <f t="shared" si="4"/>
        <v>0</v>
      </c>
      <c r="U75" s="216">
        <f t="shared" si="4"/>
        <v>754.53988914528315</v>
      </c>
      <c r="V75" s="216">
        <f t="shared" si="4"/>
        <v>567.19488065163034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45.845487557018757</v>
      </c>
      <c r="U76" s="216">
        <f t="shared" si="4"/>
        <v>929.52879375630152</v>
      </c>
      <c r="V76" s="216">
        <f t="shared" si="4"/>
        <v>1074.6257186866796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488.78646518804203</v>
      </c>
      <c r="T77" s="216">
        <f t="shared" si="4"/>
        <v>545.83722047750928</v>
      </c>
      <c r="U77" s="216">
        <f t="shared" si="4"/>
        <v>19.376314334448711</v>
      </c>
      <c r="V77" s="216">
        <f t="shared" si="4"/>
        <v>0</v>
      </c>
      <c r="W77" s="165">
        <f>W66</f>
        <v>1054</v>
      </c>
      <c r="X77" s="165">
        <f>SUM(S77:V77)</f>
        <v>1054.0000000000002</v>
      </c>
      <c r="Y77" s="129">
        <f>W77/X77</f>
        <v>0.99999999999999978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516.27562363934248</v>
      </c>
      <c r="T78" s="216">
        <f t="shared" si="4"/>
        <v>576.08206934084387</v>
      </c>
      <c r="U78" s="216">
        <f t="shared" si="4"/>
        <v>0</v>
      </c>
      <c r="V78" s="216">
        <f t="shared" si="4"/>
        <v>15.64230701981335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1733.3273190304712</v>
      </c>
      <c r="T80" s="165">
        <f>SUM(T75:T78)</f>
        <v>1167.764777375372</v>
      </c>
      <c r="U80" s="165">
        <f>SUM(U75:U78)</f>
        <v>1703.4449972360335</v>
      </c>
      <c r="V80" s="165">
        <f>SUM(V75:V78)</f>
        <v>1657.4629063581233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1.1826964114006224</v>
      </c>
      <c r="T81" s="120">
        <f>T79/T80</f>
        <v>1.7554905231921019</v>
      </c>
      <c r="U81" s="120">
        <f>U79/U80</f>
        <v>0.61874613017161906</v>
      </c>
      <c r="V81" s="120">
        <f>V79/V80</f>
        <v>0.66849158177214596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861.31667430903872</v>
      </c>
      <c r="T86" s="131">
        <f t="shared" si="5"/>
        <v>0</v>
      </c>
      <c r="U86" s="131">
        <f t="shared" si="5"/>
        <v>466.8686364687664</v>
      </c>
      <c r="V86" s="131">
        <f t="shared" si="5"/>
        <v>379.1650029398719</v>
      </c>
      <c r="W86" s="165">
        <f>W75</f>
        <v>2050</v>
      </c>
      <c r="X86" s="165">
        <f>SUM(S86:V86)</f>
        <v>1707.3503137176772</v>
      </c>
      <c r="Y86" s="129">
        <f>W86/X86</f>
        <v>1.200690908906807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80.481318937467847</v>
      </c>
      <c r="U87" s="131">
        <f t="shared" si="5"/>
        <v>575.14234401980457</v>
      </c>
      <c r="V87" s="131">
        <f t="shared" si="5"/>
        <v>718.37824649788763</v>
      </c>
      <c r="W87" s="165">
        <f>W76</f>
        <v>2050</v>
      </c>
      <c r="X87" s="165">
        <f>SUM(S87:V87)</f>
        <v>1374.0019094551601</v>
      </c>
      <c r="Y87" s="129">
        <f>W87/X87</f>
        <v>1.4919921041542779</v>
      </c>
    </row>
    <row r="88" spans="17:25" ht="15.6" x14ac:dyDescent="0.3">
      <c r="Q88" s="128"/>
      <c r="R88" s="131">
        <v>3</v>
      </c>
      <c r="S88" s="131">
        <f t="shared" si="5"/>
        <v>578.0859983190926</v>
      </c>
      <c r="T88" s="131">
        <f t="shared" si="5"/>
        <v>958.21206775378539</v>
      </c>
      <c r="U88" s="131">
        <f t="shared" si="5"/>
        <v>11.98901951142901</v>
      </c>
      <c r="V88" s="131">
        <f t="shared" si="5"/>
        <v>0</v>
      </c>
      <c r="W88" s="165">
        <f>W77</f>
        <v>1054</v>
      </c>
      <c r="X88" s="165">
        <f>SUM(S88:V88)</f>
        <v>1548.2870855843071</v>
      </c>
      <c r="Y88" s="129">
        <f>W88/X88</f>
        <v>0.68075230350592997</v>
      </c>
    </row>
    <row r="89" spans="17:25" ht="15.6" x14ac:dyDescent="0.3">
      <c r="Q89" s="128"/>
      <c r="R89" s="131">
        <v>4</v>
      </c>
      <c r="S89" s="131">
        <f t="shared" si="5"/>
        <v>610.59732737186869</v>
      </c>
      <c r="T89" s="131">
        <f t="shared" si="5"/>
        <v>1011.3066133087467</v>
      </c>
      <c r="U89" s="131">
        <f t="shared" si="5"/>
        <v>0</v>
      </c>
      <c r="V89" s="131">
        <f t="shared" si="5"/>
        <v>10.456750562240568</v>
      </c>
      <c r="W89" s="165">
        <f>W78</f>
        <v>1108</v>
      </c>
      <c r="X89" s="165">
        <f>SUM(S89:V89)</f>
        <v>1632.3606912428561</v>
      </c>
      <c r="Y89" s="129">
        <f>W89/X89</f>
        <v>0.67877155211106233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1034.175100532708</v>
      </c>
      <c r="T97" s="131">
        <f t="shared" si="6"/>
        <v>0</v>
      </c>
      <c r="U97" s="131">
        <f t="shared" si="6"/>
        <v>560.5649274617648</v>
      </c>
      <c r="V97" s="131">
        <f t="shared" si="6"/>
        <v>455.25997200552695</v>
      </c>
      <c r="W97" s="165">
        <f>W86</f>
        <v>2050</v>
      </c>
      <c r="X97" s="165">
        <f>SUM(S97:V97)</f>
        <v>2049.9999999999995</v>
      </c>
      <c r="Y97" s="129">
        <f>W97/X97</f>
        <v>1.0000000000000002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120.07749238662419</v>
      </c>
      <c r="U98" s="131">
        <f t="shared" si="6"/>
        <v>858.10783604233177</v>
      </c>
      <c r="V98" s="131">
        <f t="shared" si="6"/>
        <v>1071.8146715710438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393.53337498024746</v>
      </c>
      <c r="T99" s="131">
        <f t="shared" si="6"/>
        <v>652.30507237056963</v>
      </c>
      <c r="U99" s="131">
        <f t="shared" si="6"/>
        <v>8.1615526491828376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414.45609561506973</v>
      </c>
      <c r="T100" s="131">
        <f t="shared" si="6"/>
        <v>686.44615957575991</v>
      </c>
      <c r="U100" s="131">
        <f t="shared" si="6"/>
        <v>0</v>
      </c>
      <c r="V100" s="131">
        <f t="shared" si="6"/>
        <v>7.097744809170254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1842.164571128025</v>
      </c>
      <c r="T102" s="165">
        <f>SUM(T97:T100)</f>
        <v>1458.8287243329537</v>
      </c>
      <c r="U102" s="165">
        <f>SUM(U97:U100)</f>
        <v>1426.8343161532794</v>
      </c>
      <c r="V102" s="165">
        <f>SUM(V97:V100)</f>
        <v>1534.1723883857412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1.1128213147344972</v>
      </c>
      <c r="T103" s="120">
        <f>T101/T102</f>
        <v>1.4052369313864161</v>
      </c>
      <c r="U103" s="120">
        <f>U101/U102</f>
        <v>0.73869824132178552</v>
      </c>
      <c r="V103" s="120">
        <f>V101/V102</f>
        <v>0.72221349333880236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1150.8520950404888</v>
      </c>
      <c r="T108" s="131">
        <f t="shared" ref="T108:V108" si="7">T97*T$103</f>
        <v>0</v>
      </c>
      <c r="U108" s="131">
        <f t="shared" si="7"/>
        <v>414.08832606267993</v>
      </c>
      <c r="V108" s="131">
        <f t="shared" si="7"/>
        <v>328.794894759437</v>
      </c>
      <c r="W108" s="165">
        <f>W97</f>
        <v>2050</v>
      </c>
      <c r="X108" s="165">
        <f>SUM(S108:V108)</f>
        <v>1893.7353158626058</v>
      </c>
      <c r="Y108" s="129">
        <f>W108/X108</f>
        <v>1.0825166446590846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168.73732692995551</v>
      </c>
      <c r="U109" s="131">
        <f t="shared" si="8"/>
        <v>633.88274934891353</v>
      </c>
      <c r="V109" s="131">
        <f t="shared" si="8"/>
        <v>774.07901816710466</v>
      </c>
      <c r="W109" s="165">
        <f>W98</f>
        <v>2050</v>
      </c>
      <c r="X109" s="165">
        <f>SUM(S109:V109)</f>
        <v>1576.6990944459737</v>
      </c>
      <c r="Y109" s="129">
        <f>W109/X109</f>
        <v>1.3001846751997637</v>
      </c>
    </row>
    <row r="110" spans="17:25" ht="15.6" x14ac:dyDescent="0.3">
      <c r="Q110" s="70"/>
      <c r="R110" s="131">
        <v>3</v>
      </c>
      <c r="S110" s="131">
        <f t="shared" ref="S110:V110" si="9">S99*S$103</f>
        <v>437.93232773742284</v>
      </c>
      <c r="T110" s="131">
        <f t="shared" si="9"/>
        <v>916.64317822581336</v>
      </c>
      <c r="U110" s="131">
        <f t="shared" si="9"/>
        <v>6.0289245884065217</v>
      </c>
      <c r="V110" s="131">
        <f t="shared" si="9"/>
        <v>0</v>
      </c>
      <c r="W110" s="165">
        <f>W99</f>
        <v>1054</v>
      </c>
      <c r="X110" s="165">
        <f>SUM(S110:V110)</f>
        <v>1360.6044305516425</v>
      </c>
      <c r="Y110" s="129">
        <f>W110/X110</f>
        <v>0.77465571648378873</v>
      </c>
    </row>
    <row r="111" spans="17:25" ht="15.6" x14ac:dyDescent="0.3">
      <c r="Q111" s="70"/>
      <c r="R111" s="131">
        <v>4</v>
      </c>
      <c r="S111" s="131">
        <f t="shared" ref="S111:V111" si="10">S100*S$103</f>
        <v>461.21557722208837</v>
      </c>
      <c r="T111" s="131">
        <f t="shared" si="10"/>
        <v>964.61949484423099</v>
      </c>
      <c r="U111" s="131">
        <f t="shared" si="10"/>
        <v>0</v>
      </c>
      <c r="V111" s="131">
        <f t="shared" si="10"/>
        <v>5.1260870734582005</v>
      </c>
      <c r="W111" s="165">
        <f>W100</f>
        <v>1108</v>
      </c>
      <c r="X111" s="165">
        <f>SUM(S111:V111)</f>
        <v>1430.9611591397775</v>
      </c>
      <c r="Y111" s="129">
        <f>W111/X111</f>
        <v>0.77430473421520007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1107.9999999999998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1.0000000000000002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13.848115565057308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4.6765502776219661E-11</v>
      </c>
      <c r="H7" s="132">
        <f>'Trip Length Frequency'!V44</f>
        <v>3.7383013120133766E-11</v>
      </c>
      <c r="I7" s="120">
        <f>SUMPRODUCT(E18:H18,E7:H7)</f>
        <v>1.0269942838697623E-7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4.6765502776219661E-11</v>
      </c>
      <c r="R7" s="132">
        <f t="shared" si="0"/>
        <v>3.7383013120133766E-11</v>
      </c>
      <c r="S7" s="120">
        <f>SUMPRODUCT(O18:R18,O7:R7)</f>
        <v>1.6305808278194827E-7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4.6765502776219661E-11</v>
      </c>
      <c r="AB7" s="132">
        <f t="shared" si="1"/>
        <v>3.7383013120133766E-11</v>
      </c>
      <c r="AC7" s="120">
        <f>SUMPRODUCT(Y18:AB18,Y7:AB7)</f>
        <v>1.6305808278194827E-7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4.6765502776219661E-11</v>
      </c>
      <c r="AL7" s="132">
        <f t="shared" si="2"/>
        <v>3.7383013120133766E-11</v>
      </c>
      <c r="AM7" s="120">
        <f>SUMPRODUCT(AI18:AL18,AI7:AL7)</f>
        <v>1.8474484031229216E-7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4.6765502776219661E-11</v>
      </c>
      <c r="AV7" s="132">
        <f t="shared" si="3"/>
        <v>3.7383013120133766E-11</v>
      </c>
      <c r="AW7" s="120">
        <f>SUMPRODUCT(AS18:AV18,AS7:AV7)</f>
        <v>1.9682907525249041E-7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4.6765502776219661E-11</v>
      </c>
      <c r="BF7" s="132">
        <f t="shared" si="4"/>
        <v>3.7383013120133766E-11</v>
      </c>
      <c r="BG7" s="120">
        <f>SUMPRODUCT(BC18:BF18,BC7:BF7)</f>
        <v>2.0982462900825075E-7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4.6765502776219661E-11</v>
      </c>
      <c r="BP7" s="132">
        <f t="shared" si="5"/>
        <v>3.7383013120133766E-11</v>
      </c>
      <c r="BQ7" s="120">
        <f>SUMPRODUCT(BM18:BP18,BM7:BP7)</f>
        <v>2.373455659592084E-7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1.3975893794863933E-10</v>
      </c>
      <c r="H8" s="132">
        <f>'Trip Length Frequency'!V45</f>
        <v>1.7181954770691135E-10</v>
      </c>
      <c r="I8" s="120">
        <f>SUMPRODUCT(E18:H18,E8:H8)</f>
        <v>3.4967018938085617E-7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1.3975893794863933E-10</v>
      </c>
      <c r="R8" s="132">
        <f t="shared" si="0"/>
        <v>1.7181954770691135E-10</v>
      </c>
      <c r="S8" s="120">
        <f>SUMPRODUCT(O18:R18,O8:R8)</f>
        <v>5.792611042272683E-7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1.3975893794863933E-10</v>
      </c>
      <c r="AB8" s="132">
        <f t="shared" si="1"/>
        <v>1.7181954770691135E-10</v>
      </c>
      <c r="AC8" s="120">
        <f>SUMPRODUCT(Y18:AB18,Y8:AB8)</f>
        <v>5.792611042272683E-7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1.3975893794863933E-10</v>
      </c>
      <c r="AL8" s="132">
        <f t="shared" si="2"/>
        <v>1.7181954770691135E-10</v>
      </c>
      <c r="AM8" s="120">
        <f>SUMPRODUCT(AI18:AL18,AI8:AL8)</f>
        <v>6.5641848230454656E-7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1.3975893794863933E-10</v>
      </c>
      <c r="AV8" s="132">
        <f t="shared" si="3"/>
        <v>1.7181954770691135E-10</v>
      </c>
      <c r="AW8" s="120">
        <f>SUMPRODUCT(AS18:AV18,AS8:AV8)</f>
        <v>6.994127325700528E-7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1.3975893794863933E-10</v>
      </c>
      <c r="BF8" s="132">
        <f t="shared" si="4"/>
        <v>1.7181954770691135E-10</v>
      </c>
      <c r="BG8" s="120">
        <f>SUMPRODUCT(BC18:BF18,BC8:BF8)</f>
        <v>7.4564989935485383E-7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1.3975893794863933E-10</v>
      </c>
      <c r="BP8" s="132">
        <f t="shared" si="5"/>
        <v>1.7181954770691135E-10</v>
      </c>
      <c r="BQ8" s="120">
        <f>SUMPRODUCT(BM18:BP18,BM8:BP8)</f>
        <v>8.4351398166891489E-7</v>
      </c>
      <c r="BS8" s="129"/>
    </row>
    <row r="9" spans="2:71" x14ac:dyDescent="0.3">
      <c r="C9" s="128"/>
      <c r="D9" s="4" t="s">
        <v>13</v>
      </c>
      <c r="E9" s="132">
        <f>'Trip Length Frequency'!S46</f>
        <v>1.911243304001139E-11</v>
      </c>
      <c r="F9" s="132">
        <f>'Trip Length Frequency'!T46</f>
        <v>1.3975893794863933E-10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3.3185000479971648E-7</v>
      </c>
      <c r="K9" s="129"/>
      <c r="M9" s="128"/>
      <c r="N9" s="4" t="s">
        <v>13</v>
      </c>
      <c r="O9" s="132">
        <f t="shared" si="0"/>
        <v>1.911243304001139E-11</v>
      </c>
      <c r="P9" s="132">
        <f t="shared" si="0"/>
        <v>1.3975893794863933E-10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2.6838075134777399E-7</v>
      </c>
      <c r="U9" s="129"/>
      <c r="W9" s="128"/>
      <c r="X9" s="4" t="s">
        <v>13</v>
      </c>
      <c r="Y9" s="132">
        <f t="shared" si="1"/>
        <v>1.911243304001139E-11</v>
      </c>
      <c r="Z9" s="132">
        <f t="shared" si="1"/>
        <v>1.3975893794863933E-10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2.6838075134777399E-7</v>
      </c>
      <c r="AE9" s="129"/>
      <c r="AG9" s="128"/>
      <c r="AH9" s="4" t="s">
        <v>13</v>
      </c>
      <c r="AI9" s="132">
        <f t="shared" si="2"/>
        <v>1.911243304001139E-11</v>
      </c>
      <c r="AJ9" s="132">
        <f t="shared" si="2"/>
        <v>1.3975893794863933E-10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3.0442204255899777E-7</v>
      </c>
      <c r="AO9" s="129"/>
      <c r="AQ9" s="128"/>
      <c r="AR9" s="4" t="s">
        <v>13</v>
      </c>
      <c r="AS9" s="132">
        <f t="shared" si="3"/>
        <v>1.911243304001139E-11</v>
      </c>
      <c r="AT9" s="132">
        <f t="shared" si="3"/>
        <v>1.3975893794863933E-10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3.2454469626221092E-7</v>
      </c>
      <c r="AY9" s="129"/>
      <c r="BA9" s="128"/>
      <c r="BB9" s="4" t="s">
        <v>13</v>
      </c>
      <c r="BC9" s="132">
        <f t="shared" si="4"/>
        <v>1.911243304001139E-11</v>
      </c>
      <c r="BD9" s="132">
        <f t="shared" si="4"/>
        <v>1.3975893794863933E-10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3.4621389010121737E-7</v>
      </c>
      <c r="BI9" s="129"/>
      <c r="BK9" s="128"/>
      <c r="BL9" s="4" t="s">
        <v>13</v>
      </c>
      <c r="BM9" s="132">
        <f t="shared" si="5"/>
        <v>1.911243304001139E-11</v>
      </c>
      <c r="BN9" s="132">
        <f t="shared" si="5"/>
        <v>1.3975893794863933E-10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3.9191521067191071E-7</v>
      </c>
      <c r="BS9" s="129"/>
    </row>
    <row r="10" spans="2:71" x14ac:dyDescent="0.3">
      <c r="C10" s="128"/>
      <c r="D10" s="4" t="s">
        <v>14</v>
      </c>
      <c r="E10" s="132">
        <f>'Trip Length Frequency'!S47</f>
        <v>2.351528214439028E-11</v>
      </c>
      <c r="F10" s="132">
        <f>'Trip Length Frequency'!T47</f>
        <v>1.7181954770691135E-10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4.0691588246126379E-7</v>
      </c>
      <c r="K10" s="129"/>
      <c r="M10" s="128"/>
      <c r="N10" s="4" t="s">
        <v>14</v>
      </c>
      <c r="O10" s="132">
        <f t="shared" si="0"/>
        <v>2.351528214439028E-11</v>
      </c>
      <c r="P10" s="132">
        <f t="shared" si="0"/>
        <v>1.7181954770691135E-10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3.2644638408515008E-7</v>
      </c>
      <c r="U10" s="129"/>
      <c r="W10" s="128"/>
      <c r="X10" s="4" t="s">
        <v>14</v>
      </c>
      <c r="Y10" s="132">
        <f t="shared" si="1"/>
        <v>2.351528214439028E-11</v>
      </c>
      <c r="Z10" s="132">
        <f t="shared" si="1"/>
        <v>1.7181954770691135E-10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3.2644638408515008E-7</v>
      </c>
      <c r="AE10" s="129"/>
      <c r="AG10" s="128"/>
      <c r="AH10" s="4" t="s">
        <v>14</v>
      </c>
      <c r="AI10" s="132">
        <f t="shared" si="2"/>
        <v>2.351528214439028E-11</v>
      </c>
      <c r="AJ10" s="132">
        <f t="shared" si="2"/>
        <v>1.7181954770691135E-10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3.7030298435931693E-7</v>
      </c>
      <c r="AO10" s="129"/>
      <c r="AQ10" s="128"/>
      <c r="AR10" s="4" t="s">
        <v>14</v>
      </c>
      <c r="AS10" s="132">
        <f t="shared" si="3"/>
        <v>2.351528214439028E-11</v>
      </c>
      <c r="AT10" s="132">
        <f t="shared" si="3"/>
        <v>1.7181954770691135E-10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3.9479064466464617E-7</v>
      </c>
      <c r="AY10" s="129"/>
      <c r="BA10" s="128"/>
      <c r="BB10" s="4" t="s">
        <v>14</v>
      </c>
      <c r="BC10" s="132">
        <f t="shared" si="4"/>
        <v>2.351528214439028E-11</v>
      </c>
      <c r="BD10" s="132">
        <f t="shared" si="4"/>
        <v>1.7181954770691135E-10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4.2116142809460144E-7</v>
      </c>
      <c r="BI10" s="129"/>
      <c r="BK10" s="128"/>
      <c r="BL10" s="4" t="s">
        <v>14</v>
      </c>
      <c r="BM10" s="132">
        <f t="shared" si="5"/>
        <v>2.351528214439028E-11</v>
      </c>
      <c r="BN10" s="132">
        <f t="shared" si="5"/>
        <v>1.7181954770691135E-10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4.7676952599081692E-7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239.29860885932811</v>
      </c>
      <c r="F14" s="139">
        <f t="shared" si="6"/>
        <v>0</v>
      </c>
      <c r="G14" s="139">
        <f t="shared" si="6"/>
        <v>983.90247575508351</v>
      </c>
      <c r="H14" s="139">
        <f t="shared" si="6"/>
        <v>826.79891538558832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104.14986912701157</v>
      </c>
      <c r="P14" s="139">
        <f t="shared" si="7"/>
        <v>0</v>
      </c>
      <c r="Q14" s="139">
        <f t="shared" si="7"/>
        <v>1202.7837140009581</v>
      </c>
      <c r="R14" s="139">
        <f t="shared" si="7"/>
        <v>879.81296802331076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111.16040354967014</v>
      </c>
      <c r="Z14" s="139">
        <f t="shared" ref="Z14:AB14" si="8">$AC14*(Z$18*Z7*1)/$AC7</f>
        <v>0</v>
      </c>
      <c r="AA14" s="139">
        <f t="shared" si="8"/>
        <v>1283.7454732493904</v>
      </c>
      <c r="AB14" s="139">
        <f t="shared" si="8"/>
        <v>939.03492528095217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118.59316531156735</v>
      </c>
      <c r="AJ14" s="139">
        <f t="shared" ref="AJ14:AL14" si="9">$AM14*(AJ$18*AJ7*1)/$AM7</f>
        <v>0</v>
      </c>
      <c r="AK14" s="139">
        <f t="shared" si="9"/>
        <v>1370.3826424239301</v>
      </c>
      <c r="AL14" s="139">
        <f t="shared" si="9"/>
        <v>1003.4082322267695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126.67413046784705</v>
      </c>
      <c r="AT14" s="139">
        <f t="shared" ref="AT14:AV14" si="10">$AW14*(AT$18*AT7*1)/$AW7</f>
        <v>0</v>
      </c>
      <c r="AU14" s="139">
        <f t="shared" si="10"/>
        <v>1463.8498807229867</v>
      </c>
      <c r="AV14" s="139">
        <f t="shared" si="10"/>
        <v>1072.4151536050724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135.38846534454984</v>
      </c>
      <c r="BD14" s="139">
        <f t="shared" ref="BD14:BF14" si="11">$BG14*(BD$18*BD7*1)/$BG7</f>
        <v>0</v>
      </c>
      <c r="BE14" s="139">
        <f t="shared" si="11"/>
        <v>1564.4221378261741</v>
      </c>
      <c r="BF14" s="139">
        <f t="shared" si="11"/>
        <v>1146.7248319054311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144.78605130039733</v>
      </c>
      <c r="BN14" s="139">
        <f t="shared" ref="BN14:BP14" si="12">$BQ14*(BN$18*BN7*1)/$BQ7</f>
        <v>0</v>
      </c>
      <c r="BO14" s="139">
        <f t="shared" si="12"/>
        <v>1672.6417922564626</v>
      </c>
      <c r="BP14" s="139">
        <f t="shared" si="12"/>
        <v>1226.7457358624538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70.282886817337271</v>
      </c>
      <c r="G15" s="139">
        <f t="shared" si="6"/>
        <v>863.60561007594356</v>
      </c>
      <c r="H15" s="139">
        <f t="shared" si="6"/>
        <v>1116.1115031067188</v>
      </c>
      <c r="I15" s="120">
        <v>2050</v>
      </c>
      <c r="J15" s="165">
        <f>SUM(E15:H15)</f>
        <v>2049.9999999999995</v>
      </c>
      <c r="K15" s="129">
        <f>I15/J15</f>
        <v>1.0000000000000002</v>
      </c>
      <c r="M15" s="128"/>
      <c r="N15" s="4" t="s">
        <v>12</v>
      </c>
      <c r="O15" s="139">
        <f t="shared" si="7"/>
        <v>0</v>
      </c>
      <c r="P15" s="139">
        <f t="shared" si="7"/>
        <v>36.612422354170711</v>
      </c>
      <c r="Q15" s="139">
        <f t="shared" si="7"/>
        <v>1011.8345081420546</v>
      </c>
      <c r="R15" s="139">
        <f t="shared" si="7"/>
        <v>1138.2996206550549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39.076877176459675</v>
      </c>
      <c r="AA15" s="139">
        <f t="shared" si="13"/>
        <v>1079.9430973205306</v>
      </c>
      <c r="AB15" s="139">
        <f t="shared" si="13"/>
        <v>1214.9208275830222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41.78251689295017</v>
      </c>
      <c r="AK15" s="139">
        <f t="shared" si="14"/>
        <v>1152.6231827056529</v>
      </c>
      <c r="AL15" s="139">
        <f t="shared" si="14"/>
        <v>1297.9783403636638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44.673316716474083</v>
      </c>
      <c r="AU15" s="139">
        <f t="shared" si="15"/>
        <v>1231.1366026422425</v>
      </c>
      <c r="AV15" s="139">
        <f t="shared" si="15"/>
        <v>1387.1292454371894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47.789353605672758</v>
      </c>
      <c r="BE15" s="139">
        <f t="shared" si="16"/>
        <v>1315.6168803609244</v>
      </c>
      <c r="BF15" s="139">
        <f t="shared" si="16"/>
        <v>1483.1292011095575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51.148262352832113</v>
      </c>
      <c r="BO15" s="139">
        <f t="shared" si="17"/>
        <v>1406.5195231957484</v>
      </c>
      <c r="BP15" s="139">
        <f t="shared" si="17"/>
        <v>1586.5057938707334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124.44246940564723</v>
      </c>
      <c r="F16" s="139">
        <f t="shared" si="6"/>
        <v>909.98081319263247</v>
      </c>
      <c r="G16" s="139">
        <f t="shared" si="6"/>
        <v>19.576717401720114</v>
      </c>
      <c r="H16" s="139">
        <f t="shared" si="6"/>
        <v>0</v>
      </c>
      <c r="I16" s="120">
        <v>1054</v>
      </c>
      <c r="J16" s="165">
        <f>SUM(E16:H16)</f>
        <v>1053.9999999999998</v>
      </c>
      <c r="K16" s="129">
        <f>I16/J16</f>
        <v>1.0000000000000002</v>
      </c>
      <c r="M16" s="128"/>
      <c r="N16" s="4" t="s">
        <v>13</v>
      </c>
      <c r="O16" s="139">
        <f t="shared" si="7"/>
        <v>105.25808305829356</v>
      </c>
      <c r="P16" s="139">
        <f t="shared" si="7"/>
        <v>961.21567086770028</v>
      </c>
      <c r="Q16" s="139">
        <f t="shared" si="7"/>
        <v>46.50971074291801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111.25221940168963</v>
      </c>
      <c r="Z16" s="139">
        <f t="shared" si="18"/>
        <v>1015.9540588297823</v>
      </c>
      <c r="AA16" s="139">
        <f t="shared" si="18"/>
        <v>49.15830113507409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117.44718168820516</v>
      </c>
      <c r="AJ16" s="139">
        <f t="shared" si="19"/>
        <v>1075.101911355584</v>
      </c>
      <c r="AK16" s="139">
        <f t="shared" si="19"/>
        <v>51.925915192197557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124.24076493226161</v>
      </c>
      <c r="AT16" s="139">
        <f t="shared" si="20"/>
        <v>1138.4980185672432</v>
      </c>
      <c r="AU16" s="139">
        <f t="shared" si="20"/>
        <v>54.932845774486943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131.54769614115872</v>
      </c>
      <c r="BD16" s="139">
        <f t="shared" si="21"/>
        <v>1206.632036647291</v>
      </c>
      <c r="BE16" s="139">
        <f t="shared" si="21"/>
        <v>58.158728823459938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139.40689198217348</v>
      </c>
      <c r="BN16" s="139">
        <f t="shared" si="22"/>
        <v>1279.8621122420268</v>
      </c>
      <c r="BO16" s="139">
        <f t="shared" si="22"/>
        <v>61.619736431489244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131.26204742783094</v>
      </c>
      <c r="F17" s="139">
        <f t="shared" si="6"/>
        <v>959.09483380420818</v>
      </c>
      <c r="G17" s="139">
        <f t="shared" si="6"/>
        <v>0</v>
      </c>
      <c r="H17" s="139">
        <f t="shared" si="6"/>
        <v>17.643118767960956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112.18626711351845</v>
      </c>
      <c r="P17" s="139">
        <f t="shared" si="7"/>
        <v>1023.6791230870377</v>
      </c>
      <c r="Q17" s="139">
        <f t="shared" si="7"/>
        <v>0</v>
      </c>
      <c r="R17" s="139">
        <f t="shared" si="7"/>
        <v>36.867847905174443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118.84968305384832</v>
      </c>
      <c r="Z17" s="139">
        <f t="shared" si="23"/>
        <v>1084.4815721038935</v>
      </c>
      <c r="AA17" s="139">
        <f t="shared" si="23"/>
        <v>0</v>
      </c>
      <c r="AB17" s="139">
        <f t="shared" si="23"/>
        <v>39.05765073699888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125.75014556665103</v>
      </c>
      <c r="AJ17" s="139">
        <f t="shared" si="24"/>
        <v>1150.2024634635684</v>
      </c>
      <c r="AK17" s="139">
        <f t="shared" si="24"/>
        <v>0</v>
      </c>
      <c r="AL17" s="139">
        <f t="shared" si="24"/>
        <v>41.390717482165215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133.32343693072568</v>
      </c>
      <c r="AT17" s="139">
        <f t="shared" si="25"/>
        <v>1220.7688134263917</v>
      </c>
      <c r="AU17" s="139">
        <f t="shared" si="25"/>
        <v>0</v>
      </c>
      <c r="AV17" s="139">
        <f t="shared" si="25"/>
        <v>43.909447266701818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141.47858619019971</v>
      </c>
      <c r="BD17" s="139">
        <f t="shared" si="26"/>
        <v>1296.7046830818533</v>
      </c>
      <c r="BE17" s="139">
        <f t="shared" si="26"/>
        <v>0</v>
      </c>
      <c r="BF17" s="139">
        <f t="shared" si="26"/>
        <v>46.617043007129325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150.26026959358424</v>
      </c>
      <c r="BN17" s="139">
        <f t="shared" si="27"/>
        <v>1378.4209475597654</v>
      </c>
      <c r="BO17" s="139">
        <f t="shared" si="27"/>
        <v>0</v>
      </c>
      <c r="BP17" s="139">
        <f t="shared" si="27"/>
        <v>49.527733718322608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495.00312569280629</v>
      </c>
      <c r="F19" s="165">
        <f>SUM(F14:F17)</f>
        <v>1939.3585338141779</v>
      </c>
      <c r="G19" s="165">
        <f>SUM(G14:G17)</f>
        <v>1867.0848032327472</v>
      </c>
      <c r="H19" s="165">
        <f>SUM(H14:H17)</f>
        <v>1960.5535372602681</v>
      </c>
      <c r="K19" s="129"/>
      <c r="M19" s="128"/>
      <c r="N19" s="120" t="s">
        <v>195</v>
      </c>
      <c r="O19" s="165">
        <f>SUM(O14:O17)</f>
        <v>321.59421929882359</v>
      </c>
      <c r="P19" s="165">
        <f>SUM(P14:P17)</f>
        <v>2021.5072163089087</v>
      </c>
      <c r="Q19" s="165">
        <f>SUM(Q14:Q17)</f>
        <v>2261.1279328859305</v>
      </c>
      <c r="R19" s="165">
        <f>SUM(R14:R17)</f>
        <v>2054.9804365835403</v>
      </c>
      <c r="U19" s="129"/>
      <c r="W19" s="128"/>
      <c r="X19" s="120" t="s">
        <v>195</v>
      </c>
      <c r="Y19" s="165">
        <f>SUM(Y14:Y17)</f>
        <v>341.26230600520807</v>
      </c>
      <c r="Z19" s="165">
        <f>SUM(Z14:Z17)</f>
        <v>2139.5125081101355</v>
      </c>
      <c r="AA19" s="165">
        <f>SUM(AA14:AA17)</f>
        <v>2412.846871704995</v>
      </c>
      <c r="AB19" s="165">
        <f>SUM(AB14:AB17)</f>
        <v>2193.0134036009731</v>
      </c>
      <c r="AE19" s="129"/>
      <c r="AG19" s="128"/>
      <c r="AH19" s="120" t="s">
        <v>195</v>
      </c>
      <c r="AI19" s="165">
        <f>SUM(AI14:AI17)</f>
        <v>361.79049256642355</v>
      </c>
      <c r="AJ19" s="165">
        <f>SUM(AJ14:AJ17)</f>
        <v>2267.0868917121024</v>
      </c>
      <c r="AK19" s="165">
        <f>SUM(AK14:AK17)</f>
        <v>2574.9317403217806</v>
      </c>
      <c r="AL19" s="165">
        <f>SUM(AL14:AL17)</f>
        <v>2342.7772900725986</v>
      </c>
      <c r="AO19" s="129"/>
      <c r="AQ19" s="128"/>
      <c r="AR19" s="120" t="s">
        <v>195</v>
      </c>
      <c r="AS19" s="165">
        <f>SUM(AS14:AS17)</f>
        <v>384.23833233083434</v>
      </c>
      <c r="AT19" s="165">
        <f>SUM(AT14:AT17)</f>
        <v>2403.940148710109</v>
      </c>
      <c r="AU19" s="165">
        <f>SUM(AU14:AU17)</f>
        <v>2749.919329139716</v>
      </c>
      <c r="AV19" s="165">
        <f>SUM(AV14:AV17)</f>
        <v>2503.4538463089639</v>
      </c>
      <c r="AY19" s="129"/>
      <c r="BA19" s="128"/>
      <c r="BB19" s="120" t="s">
        <v>195</v>
      </c>
      <c r="BC19" s="165">
        <f>SUM(BC14:BC17)</f>
        <v>408.4147476759083</v>
      </c>
      <c r="BD19" s="165">
        <f>SUM(BD14:BD17)</f>
        <v>2551.1260733348172</v>
      </c>
      <c r="BE19" s="165">
        <f>SUM(BE14:BE17)</f>
        <v>2938.1977470105585</v>
      </c>
      <c r="BF19" s="165">
        <f>SUM(BF14:BF17)</f>
        <v>2676.4710760221178</v>
      </c>
      <c r="BI19" s="129"/>
      <c r="BK19" s="128"/>
      <c r="BL19" s="120" t="s">
        <v>195</v>
      </c>
      <c r="BM19" s="165">
        <f>SUM(BM14:BM17)</f>
        <v>434.45321287615502</v>
      </c>
      <c r="BN19" s="165">
        <f>SUM(BN14:BN17)</f>
        <v>2709.4313221546245</v>
      </c>
      <c r="BO19" s="165">
        <f>SUM(BO14:BO17)</f>
        <v>3140.7810518837005</v>
      </c>
      <c r="BP19" s="165">
        <f>SUM(BP14:BP17)</f>
        <v>2862.7792634515099</v>
      </c>
      <c r="BS19" s="129"/>
    </row>
    <row r="20" spans="3:71" x14ac:dyDescent="0.3">
      <c r="C20" s="128"/>
      <c r="D20" s="120" t="s">
        <v>194</v>
      </c>
      <c r="E20" s="120">
        <f>E18/E19</f>
        <v>4.1413879904916167</v>
      </c>
      <c r="F20" s="120">
        <f>F18/F19</f>
        <v>1.0570505475169778</v>
      </c>
      <c r="G20" s="120">
        <f>G18/G19</f>
        <v>0.56451640449060547</v>
      </c>
      <c r="H20" s="120">
        <f>H18/H19</f>
        <v>0.56514651548273964</v>
      </c>
      <c r="K20" s="129"/>
      <c r="M20" s="128"/>
      <c r="N20" s="120" t="s">
        <v>194</v>
      </c>
      <c r="O20" s="120">
        <f>O18/O19</f>
        <v>4.1294660328703676</v>
      </c>
      <c r="P20" s="120">
        <f>P18/P19</f>
        <v>0.8204055828464637</v>
      </c>
      <c r="Q20" s="120">
        <f>Q18/Q19</f>
        <v>0.84816564527868565</v>
      </c>
      <c r="R20" s="120">
        <f>R18/R19</f>
        <v>0.85398893857829972</v>
      </c>
      <c r="U20" s="129"/>
      <c r="W20" s="128"/>
      <c r="X20" s="120" t="s">
        <v>194</v>
      </c>
      <c r="Y20" s="120">
        <f>Y18/Y19</f>
        <v>3.8914711106174407</v>
      </c>
      <c r="Z20" s="120">
        <f>Z18/Z19</f>
        <v>0.77515592909021236</v>
      </c>
      <c r="AA20" s="120">
        <f>AA18/AA19</f>
        <v>0.79483329619615239</v>
      </c>
      <c r="AB20" s="120">
        <f>AB18/AB19</f>
        <v>0.80023704321894096</v>
      </c>
      <c r="AE20" s="129"/>
      <c r="AG20" s="128"/>
      <c r="AH20" s="120" t="s">
        <v>194</v>
      </c>
      <c r="AI20" s="120">
        <f>AI18/AI19</f>
        <v>4.1548886477593827</v>
      </c>
      <c r="AJ20" s="120">
        <f>AJ18/AJ19</f>
        <v>0.83002618339975442</v>
      </c>
      <c r="AK20" s="120">
        <f>AK18/AK19</f>
        <v>0.84354426473857558</v>
      </c>
      <c r="AL20" s="120">
        <f>AL18/AL19</f>
        <v>0.84923856435990008</v>
      </c>
      <c r="AO20" s="129"/>
      <c r="AQ20" s="128"/>
      <c r="AR20" s="120" t="s">
        <v>194</v>
      </c>
      <c r="AS20" s="120">
        <f>AS18/AS19</f>
        <v>4.16691625246039</v>
      </c>
      <c r="AT20" s="120">
        <f>AT18/AT19</f>
        <v>0.83463454825193417</v>
      </c>
      <c r="AU20" s="120">
        <f>AU18/AU19</f>
        <v>0.84135443280093714</v>
      </c>
      <c r="AV20" s="120">
        <f>AV18/AV19</f>
        <v>0.84698760887812097</v>
      </c>
      <c r="AY20" s="129"/>
      <c r="BA20" s="128"/>
      <c r="BB20" s="120" t="s">
        <v>194</v>
      </c>
      <c r="BC20" s="120">
        <f>BC18/BC19</f>
        <v>4.1784926332762007</v>
      </c>
      <c r="BD20" s="120">
        <f>BD18/BD19</f>
        <v>0.83910657837229108</v>
      </c>
      <c r="BE20" s="120">
        <f>BE18/BE19</f>
        <v>0.83924196732254652</v>
      </c>
      <c r="BF20" s="120">
        <f>BF18/BF19</f>
        <v>0.84481619167830135</v>
      </c>
      <c r="BI20" s="129"/>
      <c r="BK20" s="128"/>
      <c r="BL20" s="120" t="s">
        <v>194</v>
      </c>
      <c r="BM20" s="120">
        <f>BM18/BM19</f>
        <v>4.4431905921943109</v>
      </c>
      <c r="BN20" s="120">
        <f>BN18/BN19</f>
        <v>0.89448926348101709</v>
      </c>
      <c r="BO20" s="120">
        <f>BO18/BO19</f>
        <v>0.88787409319996935</v>
      </c>
      <c r="BP20" s="120">
        <f>BP18/BP19</f>
        <v>0.89372540124189892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991.02838487137228</v>
      </c>
      <c r="F25" s="139">
        <f t="shared" si="28"/>
        <v>0</v>
      </c>
      <c r="G25" s="139">
        <f t="shared" si="28"/>
        <v>555.4290879826649</v>
      </c>
      <c r="H25" s="139">
        <f t="shared" si="28"/>
        <v>467.26252603507373</v>
      </c>
      <c r="I25" s="120">
        <f>I14</f>
        <v>2050</v>
      </c>
      <c r="J25" s="165">
        <f>SUM(E25:H25)</f>
        <v>2013.7199988891109</v>
      </c>
      <c r="K25" s="129">
        <f>I25/J25</f>
        <v>1.0180164080065268</v>
      </c>
      <c r="M25" s="128"/>
      <c r="N25" s="4" t="s">
        <v>11</v>
      </c>
      <c r="O25" s="139">
        <f t="shared" ref="O25:R28" si="29">O14*O$20</f>
        <v>430.08334688788847</v>
      </c>
      <c r="P25" s="139">
        <f t="shared" si="29"/>
        <v>0</v>
      </c>
      <c r="Q25" s="139">
        <f t="shared" si="29"/>
        <v>1020.1598249163167</v>
      </c>
      <c r="R25" s="139">
        <f t="shared" si="29"/>
        <v>751.35054270965065</v>
      </c>
      <c r="S25" s="120">
        <f>S14</f>
        <v>2186.7465511512801</v>
      </c>
      <c r="T25" s="165">
        <f>SUM(O25:R25)</f>
        <v>2201.593714513856</v>
      </c>
      <c r="U25" s="129">
        <f>S25/T25</f>
        <v>0.99325617471348282</v>
      </c>
      <c r="W25" s="128"/>
      <c r="X25" s="4" t="s">
        <v>11</v>
      </c>
      <c r="Y25" s="139">
        <f>Y14*Y$20</f>
        <v>432.57749905811772</v>
      </c>
      <c r="Z25" s="139">
        <f t="shared" ref="Z25:AB25" si="30">Z14*Z$20</f>
        <v>0</v>
      </c>
      <c r="AA25" s="139">
        <f t="shared" si="30"/>
        <v>1020.3636459797026</v>
      </c>
      <c r="AB25" s="139">
        <f t="shared" si="30"/>
        <v>751.45053208614831</v>
      </c>
      <c r="AC25" s="120">
        <f>AC14</f>
        <v>2333.9408020800124</v>
      </c>
      <c r="AD25" s="165">
        <f>SUM(Y25:AB25)</f>
        <v>2204.3916771239683</v>
      </c>
      <c r="AE25" s="129">
        <f>AC25/AD25</f>
        <v>1.058768650916458</v>
      </c>
      <c r="AG25" s="128"/>
      <c r="AH25" s="4" t="s">
        <v>11</v>
      </c>
      <c r="AI25" s="139">
        <f t="shared" ref="AI25:AL28" si="31">AI14*AI$20</f>
        <v>492.741396254883</v>
      </c>
      <c r="AJ25" s="139">
        <f t="shared" si="31"/>
        <v>0</v>
      </c>
      <c r="AK25" s="139">
        <f t="shared" si="31"/>
        <v>1155.9784185140004</v>
      </c>
      <c r="AL25" s="139">
        <f t="shared" si="31"/>
        <v>852.13296660316701</v>
      </c>
      <c r="AM25" s="120">
        <f>AM14</f>
        <v>2492.3840399622668</v>
      </c>
      <c r="AN25" s="165">
        <f>SUM(AI25:AL25)</f>
        <v>2500.8527813720502</v>
      </c>
      <c r="AO25" s="129">
        <f>AM25/AN25</f>
        <v>0.99661365855964656</v>
      </c>
      <c r="AQ25" s="128"/>
      <c r="AR25" s="4" t="s">
        <v>11</v>
      </c>
      <c r="AS25" s="139">
        <f t="shared" ref="AS25:AV28" si="32">AS14*AS$20</f>
        <v>527.84049301275979</v>
      </c>
      <c r="AT25" s="139">
        <f t="shared" si="32"/>
        <v>0</v>
      </c>
      <c r="AU25" s="139">
        <f t="shared" si="32"/>
        <v>1231.6165861014078</v>
      </c>
      <c r="AV25" s="139">
        <f t="shared" si="32"/>
        <v>908.32234667662306</v>
      </c>
      <c r="AW25" s="120">
        <f>AW14</f>
        <v>2662.939164795906</v>
      </c>
      <c r="AX25" s="165">
        <f>SUM(AS25:AV25)</f>
        <v>2667.7794257907908</v>
      </c>
      <c r="AY25" s="129">
        <f>AW25/AX25</f>
        <v>0.99818565922351321</v>
      </c>
      <c r="BA25" s="128"/>
      <c r="BB25" s="4" t="s">
        <v>11</v>
      </c>
      <c r="BC25" s="139">
        <f t="shared" ref="BC25:BF28" si="33">BC14*BC$20</f>
        <v>565.71970507277172</v>
      </c>
      <c r="BD25" s="139">
        <f t="shared" si="33"/>
        <v>0</v>
      </c>
      <c r="BE25" s="139">
        <f t="shared" si="33"/>
        <v>1312.9287126721824</v>
      </c>
      <c r="BF25" s="139">
        <f t="shared" si="33"/>
        <v>968.77170539328654</v>
      </c>
      <c r="BG25" s="120">
        <f>BG14</f>
        <v>2846.535435076155</v>
      </c>
      <c r="BH25" s="165">
        <f>SUM(BC25:BF25)</f>
        <v>2847.4201231382408</v>
      </c>
      <c r="BI25" s="129">
        <f>BG25/BH25</f>
        <v>0.99968930188597849</v>
      </c>
      <c r="BK25" s="128"/>
      <c r="BL25" s="4" t="s">
        <v>11</v>
      </c>
      <c r="BM25" s="139">
        <f t="shared" ref="BM25:BP28" si="34">BM14*BM$20</f>
        <v>643.31202101888834</v>
      </c>
      <c r="BN25" s="139">
        <f t="shared" si="34"/>
        <v>0</v>
      </c>
      <c r="BO25" s="139">
        <f t="shared" si="34"/>
        <v>1485.0953145480782</v>
      </c>
      <c r="BP25" s="139">
        <f t="shared" si="34"/>
        <v>1096.37382500546</v>
      </c>
      <c r="BQ25" s="120">
        <f>BQ14</f>
        <v>3044.1735794193137</v>
      </c>
      <c r="BR25" s="165">
        <f>SUM(BM25:BP25)</f>
        <v>3224.7811605724264</v>
      </c>
      <c r="BS25" s="129">
        <f>BQ25/BR25</f>
        <v>0.94399384883498472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74.292563991340145</v>
      </c>
      <c r="G26" s="139">
        <f t="shared" si="28"/>
        <v>487.51953389798746</v>
      </c>
      <c r="H26" s="139">
        <f t="shared" si="28"/>
        <v>630.76652687096509</v>
      </c>
      <c r="I26" s="120">
        <f>I15</f>
        <v>2050</v>
      </c>
      <c r="J26" s="165">
        <f>SUM(E26:H26)</f>
        <v>1192.5786247602928</v>
      </c>
      <c r="K26" s="129">
        <f>I26/J26</f>
        <v>1.7189642321587377</v>
      </c>
      <c r="M26" s="128"/>
      <c r="N26" s="4" t="s">
        <v>12</v>
      </c>
      <c r="O26" s="139">
        <f t="shared" si="29"/>
        <v>0</v>
      </c>
      <c r="P26" s="139">
        <f t="shared" si="29"/>
        <v>30.037035700894318</v>
      </c>
      <c r="Q26" s="139">
        <f t="shared" si="29"/>
        <v>858.20326851354719</v>
      </c>
      <c r="R26" s="139">
        <f t="shared" si="29"/>
        <v>972.09528482729161</v>
      </c>
      <c r="S26" s="120">
        <f>S15</f>
        <v>2186.7465511512801</v>
      </c>
      <c r="T26" s="165">
        <f>SUM(O26:R26)</f>
        <v>1860.3355890417331</v>
      </c>
      <c r="U26" s="129">
        <f>S26/T26</f>
        <v>1.1754581076835082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30.290673033662713</v>
      </c>
      <c r="AA26" s="139">
        <f t="shared" si="35"/>
        <v>858.37473174755951</v>
      </c>
      <c r="AB26" s="139">
        <f t="shared" si="35"/>
        <v>972.22465081014639</v>
      </c>
      <c r="AC26" s="120">
        <f>AC15</f>
        <v>2333.9408020800124</v>
      </c>
      <c r="AD26" s="165">
        <f>SUM(Y26:AB26)</f>
        <v>1860.8900555913688</v>
      </c>
      <c r="AE26" s="129">
        <f>AC26/AD26</f>
        <v>1.254206714183506</v>
      </c>
      <c r="AG26" s="128"/>
      <c r="AH26" s="4" t="s">
        <v>12</v>
      </c>
      <c r="AI26" s="139">
        <f t="shared" si="31"/>
        <v>0</v>
      </c>
      <c r="AJ26" s="139">
        <f t="shared" si="31"/>
        <v>34.680583029491196</v>
      </c>
      <c r="AK26" s="139">
        <f t="shared" si="31"/>
        <v>972.28867517607682</v>
      </c>
      <c r="AL26" s="139">
        <f t="shared" si="31"/>
        <v>1102.2932623406837</v>
      </c>
      <c r="AM26" s="120">
        <f>AM15</f>
        <v>2492.3840399622668</v>
      </c>
      <c r="AN26" s="165">
        <f>SUM(AI26:AL26)</f>
        <v>2109.2625205462518</v>
      </c>
      <c r="AO26" s="129">
        <f>AM26/AN26</f>
        <v>1.1816376651479092</v>
      </c>
      <c r="AQ26" s="128"/>
      <c r="AR26" s="4" t="s">
        <v>12</v>
      </c>
      <c r="AS26" s="139">
        <f t="shared" si="32"/>
        <v>0</v>
      </c>
      <c r="AT26" s="139">
        <f t="shared" si="32"/>
        <v>37.285893516569928</v>
      </c>
      <c r="AU26" s="139">
        <f t="shared" si="32"/>
        <v>1035.8222380165366</v>
      </c>
      <c r="AV26" s="139">
        <f t="shared" si="32"/>
        <v>1174.8812827977572</v>
      </c>
      <c r="AW26" s="120">
        <f>AW15</f>
        <v>2662.939164795906</v>
      </c>
      <c r="AX26" s="165">
        <f>SUM(AS26:AV26)</f>
        <v>2247.9894143308638</v>
      </c>
      <c r="AY26" s="129">
        <f>AW26/AX26</f>
        <v>1.1845870571363681</v>
      </c>
      <c r="BA26" s="128"/>
      <c r="BB26" s="4" t="s">
        <v>12</v>
      </c>
      <c r="BC26" s="139">
        <f t="shared" si="33"/>
        <v>0</v>
      </c>
      <c r="BD26" s="139">
        <f t="shared" si="33"/>
        <v>40.100360986679583</v>
      </c>
      <c r="BE26" s="139">
        <f t="shared" si="33"/>
        <v>1104.1208989168535</v>
      </c>
      <c r="BF26" s="139">
        <f t="shared" si="33"/>
        <v>1252.9715634482579</v>
      </c>
      <c r="BG26" s="120">
        <f>BG15</f>
        <v>2846.535435076155</v>
      </c>
      <c r="BH26" s="165">
        <f>SUM(BC26:BF26)</f>
        <v>2397.192823351791</v>
      </c>
      <c r="BI26" s="129">
        <f>BG26/BH26</f>
        <v>1.1874453349547769</v>
      </c>
      <c r="BK26" s="128"/>
      <c r="BL26" s="4" t="s">
        <v>12</v>
      </c>
      <c r="BM26" s="139">
        <f t="shared" si="34"/>
        <v>0</v>
      </c>
      <c r="BN26" s="139">
        <f t="shared" si="34"/>
        <v>45.751571520318628</v>
      </c>
      <c r="BO26" s="139">
        <f t="shared" si="34"/>
        <v>1248.8122462254785</v>
      </c>
      <c r="BP26" s="139">
        <f t="shared" si="34"/>
        <v>1417.9005271997187</v>
      </c>
      <c r="BQ26" s="120">
        <f>BQ15</f>
        <v>3044.1735794193137</v>
      </c>
      <c r="BR26" s="165">
        <f>SUM(BM26:BP26)</f>
        <v>2712.4643449455157</v>
      </c>
      <c r="BS26" s="129">
        <f>BQ26/BR26</f>
        <v>1.1222907261774389</v>
      </c>
    </row>
    <row r="27" spans="3:71" x14ac:dyDescent="0.3">
      <c r="C27" s="128"/>
      <c r="D27" s="4" t="s">
        <v>13</v>
      </c>
      <c r="E27" s="139">
        <f t="shared" si="28"/>
        <v>515.3645483036679</v>
      </c>
      <c r="F27" s="139">
        <f t="shared" si="28"/>
        <v>961.89571681521682</v>
      </c>
      <c r="G27" s="139">
        <f t="shared" si="28"/>
        <v>11.051378119347707</v>
      </c>
      <c r="H27" s="139">
        <f t="shared" si="28"/>
        <v>0</v>
      </c>
      <c r="I27" s="120">
        <f>I16</f>
        <v>1054</v>
      </c>
      <c r="J27" s="165">
        <f>SUM(E27:H27)</f>
        <v>1488.3116432382324</v>
      </c>
      <c r="K27" s="129">
        <f>I27/J27</f>
        <v>0.70818501272134937</v>
      </c>
      <c r="M27" s="128"/>
      <c r="N27" s="4" t="s">
        <v>13</v>
      </c>
      <c r="O27" s="139">
        <f t="shared" si="29"/>
        <v>434.65967867427116</v>
      </c>
      <c r="P27" s="139">
        <f t="shared" si="29"/>
        <v>788.58670269937022</v>
      </c>
      <c r="Q27" s="139">
        <f t="shared" si="29"/>
        <v>39.447938823992075</v>
      </c>
      <c r="R27" s="139">
        <f t="shared" si="29"/>
        <v>0</v>
      </c>
      <c r="S27" s="120">
        <f>S16</f>
        <v>1112.9834646689119</v>
      </c>
      <c r="T27" s="165">
        <f>SUM(O27:R27)</f>
        <v>1262.6943201976333</v>
      </c>
      <c r="U27" s="129">
        <f>S27/T27</f>
        <v>0.88143539324284836</v>
      </c>
      <c r="W27" s="128"/>
      <c r="X27" s="4" t="s">
        <v>13</v>
      </c>
      <c r="Y27" s="139">
        <f t="shared" ref="Y27:AB27" si="36">Y16*Y$20</f>
        <v>432.93479779374832</v>
      </c>
      <c r="Z27" s="139">
        <f t="shared" si="36"/>
        <v>787.52281238517219</v>
      </c>
      <c r="AA27" s="139">
        <f t="shared" si="36"/>
        <v>39.072654526594</v>
      </c>
      <c r="AB27" s="139">
        <f t="shared" si="36"/>
        <v>0</v>
      </c>
      <c r="AC27" s="120">
        <f>AC16</f>
        <v>1176.364579366546</v>
      </c>
      <c r="AD27" s="165">
        <f>SUM(Y27:AB27)</f>
        <v>1259.5302647055146</v>
      </c>
      <c r="AE27" s="129">
        <f>AC27/AD27</f>
        <v>0.93397087178495608</v>
      </c>
      <c r="AG27" s="128"/>
      <c r="AH27" s="4" t="s">
        <v>13</v>
      </c>
      <c r="AI27" s="139">
        <f t="shared" si="31"/>
        <v>487.9799619076573</v>
      </c>
      <c r="AJ27" s="139">
        <f t="shared" si="31"/>
        <v>892.36273624825651</v>
      </c>
      <c r="AK27" s="139">
        <f t="shared" si="31"/>
        <v>43.801807951679919</v>
      </c>
      <c r="AL27" s="139">
        <f t="shared" si="31"/>
        <v>0</v>
      </c>
      <c r="AM27" s="120">
        <f>AM16</f>
        <v>1244.4750082359867</v>
      </c>
      <c r="AN27" s="165">
        <f>SUM(AI27:AL27)</f>
        <v>1424.1445061075935</v>
      </c>
      <c r="AO27" s="129">
        <f>AM27/AN27</f>
        <v>0.87384040236010085</v>
      </c>
      <c r="AQ27" s="128"/>
      <c r="AR27" s="4" t="s">
        <v>13</v>
      </c>
      <c r="AS27" s="139">
        <f t="shared" si="32"/>
        <v>517.70086261435176</v>
      </c>
      <c r="AT27" s="139">
        <f t="shared" si="32"/>
        <v>950.22977941259319</v>
      </c>
      <c r="AU27" s="139">
        <f t="shared" si="32"/>
        <v>46.217993298734818</v>
      </c>
      <c r="AV27" s="139">
        <f t="shared" si="32"/>
        <v>0</v>
      </c>
      <c r="AW27" s="120">
        <f>AW16</f>
        <v>1317.6716292739918</v>
      </c>
      <c r="AX27" s="165">
        <f>SUM(AS27:AV27)</f>
        <v>1514.1486353256798</v>
      </c>
      <c r="AY27" s="129">
        <f>AW27/AX27</f>
        <v>0.87023928730125788</v>
      </c>
      <c r="BA27" s="128"/>
      <c r="BB27" s="4" t="s">
        <v>13</v>
      </c>
      <c r="BC27" s="139">
        <f t="shared" si="33"/>
        <v>549.67107925028779</v>
      </c>
      <c r="BD27" s="139">
        <f t="shared" si="33"/>
        <v>1012.4928796254973</v>
      </c>
      <c r="BE27" s="139">
        <f t="shared" si="33"/>
        <v>48.809245994779012</v>
      </c>
      <c r="BF27" s="139">
        <f t="shared" si="33"/>
        <v>0</v>
      </c>
      <c r="BG27" s="120">
        <f>BG16</f>
        <v>1396.3384616119097</v>
      </c>
      <c r="BH27" s="165">
        <f>SUM(BC27:BF27)</f>
        <v>1610.9732048705641</v>
      </c>
      <c r="BI27" s="129">
        <f>BG27/BH27</f>
        <v>0.86676703087938722</v>
      </c>
      <c r="BK27" s="128"/>
      <c r="BL27" s="4" t="s">
        <v>13</v>
      </c>
      <c r="BM27" s="139">
        <f t="shared" si="34"/>
        <v>619.41139094224172</v>
      </c>
      <c r="BN27" s="139">
        <f t="shared" si="34"/>
        <v>1144.8229181366294</v>
      </c>
      <c r="BO27" s="139">
        <f t="shared" si="34"/>
        <v>54.710567607329629</v>
      </c>
      <c r="BP27" s="139">
        <f t="shared" si="34"/>
        <v>0</v>
      </c>
      <c r="BQ27" s="120">
        <f>BQ16</f>
        <v>1480.8887406556896</v>
      </c>
      <c r="BR27" s="165">
        <f>SUM(BM27:BP27)</f>
        <v>1818.9448766862008</v>
      </c>
      <c r="BS27" s="129">
        <f>BQ27/BR27</f>
        <v>0.81414712432276104</v>
      </c>
    </row>
    <row r="28" spans="3:71" x14ac:dyDescent="0.3">
      <c r="C28" s="128"/>
      <c r="D28" s="4" t="s">
        <v>14</v>
      </c>
      <c r="E28" s="139">
        <f t="shared" si="28"/>
        <v>543.60706682496004</v>
      </c>
      <c r="F28" s="139">
        <f t="shared" si="28"/>
        <v>1013.8117191934431</v>
      </c>
      <c r="G28" s="139">
        <f t="shared" si="28"/>
        <v>0</v>
      </c>
      <c r="H28" s="139">
        <f t="shared" si="28"/>
        <v>9.9709470939612608</v>
      </c>
      <c r="I28" s="120">
        <f>I17</f>
        <v>1108</v>
      </c>
      <c r="J28" s="165">
        <f>SUM(E28:H28)</f>
        <v>1567.3897331123644</v>
      </c>
      <c r="K28" s="129">
        <f>I28/J28</f>
        <v>0.70690778215054739</v>
      </c>
      <c r="M28" s="128"/>
      <c r="N28" s="4" t="s">
        <v>14</v>
      </c>
      <c r="O28" s="139">
        <f t="shared" si="29"/>
        <v>463.26937939979643</v>
      </c>
      <c r="P28" s="139">
        <f t="shared" si="29"/>
        <v>839.83206762397811</v>
      </c>
      <c r="Q28" s="139">
        <f t="shared" si="29"/>
        <v>0</v>
      </c>
      <c r="R28" s="139">
        <f t="shared" si="29"/>
        <v>31.484734300206114</v>
      </c>
      <c r="S28" s="120">
        <f>S17</f>
        <v>1172.7332381057306</v>
      </c>
      <c r="T28" s="165">
        <f>SUM(O28:R28)</f>
        <v>1334.5861813239808</v>
      </c>
      <c r="U28" s="129">
        <f>S28/T28</f>
        <v>0.87872424764829848</v>
      </c>
      <c r="W28" s="128"/>
      <c r="X28" s="4" t="s">
        <v>14</v>
      </c>
      <c r="Y28" s="139">
        <f t="shared" ref="Y28:AB28" si="37">Y17*Y$20</f>
        <v>462.50010811008997</v>
      </c>
      <c r="Z28" s="139">
        <f t="shared" si="37"/>
        <v>840.64232060540769</v>
      </c>
      <c r="AA28" s="139">
        <f t="shared" si="37"/>
        <v>0</v>
      </c>
      <c r="AB28" s="139">
        <f t="shared" si="37"/>
        <v>31.255378940854076</v>
      </c>
      <c r="AC28" s="120">
        <f>AC17</f>
        <v>1242.3889058947407</v>
      </c>
      <c r="AD28" s="165">
        <f>SUM(Y28:AB28)</f>
        <v>1334.3978076563519</v>
      </c>
      <c r="AE28" s="129">
        <f>AC28/AD28</f>
        <v>0.9310483716072574</v>
      </c>
      <c r="AG28" s="128"/>
      <c r="AH28" s="4" t="s">
        <v>14</v>
      </c>
      <c r="AI28" s="139">
        <f t="shared" si="31"/>
        <v>522.47785226896826</v>
      </c>
      <c r="AJ28" s="139">
        <f t="shared" si="31"/>
        <v>954.6981608856612</v>
      </c>
      <c r="AK28" s="139">
        <f t="shared" si="31"/>
        <v>0</v>
      </c>
      <c r="AL28" s="139">
        <f t="shared" si="31"/>
        <v>35.150593492380203</v>
      </c>
      <c r="AM28" s="120">
        <f>AM17</f>
        <v>1317.3433265123847</v>
      </c>
      <c r="AN28" s="165">
        <f>SUM(AI28:AL28)</f>
        <v>1512.3266066470096</v>
      </c>
      <c r="AO28" s="129">
        <f>AM28/AN28</f>
        <v>0.87107065413143547</v>
      </c>
      <c r="AQ28" s="128"/>
      <c r="AR28" s="4" t="s">
        <v>14</v>
      </c>
      <c r="AS28" s="139">
        <f t="shared" si="32"/>
        <v>555.54759618051855</v>
      </c>
      <c r="AT28" s="139">
        <f t="shared" si="32"/>
        <v>1018.8958271141862</v>
      </c>
      <c r="AU28" s="139">
        <f t="shared" si="32"/>
        <v>0</v>
      </c>
      <c r="AV28" s="139">
        <f t="shared" si="32"/>
        <v>37.190757747583717</v>
      </c>
      <c r="AW28" s="120">
        <f>AW17</f>
        <v>1398.0016976238194</v>
      </c>
      <c r="AX28" s="165">
        <f>SUM(AS28:AV28)</f>
        <v>1611.6341810422884</v>
      </c>
      <c r="AY28" s="129">
        <f>AW28/AX28</f>
        <v>0.86744356384877175</v>
      </c>
      <c r="BA28" s="128"/>
      <c r="BB28" s="4" t="s">
        <v>14</v>
      </c>
      <c r="BC28" s="139">
        <f t="shared" si="33"/>
        <v>591.16723016208152</v>
      </c>
      <c r="BD28" s="139">
        <f t="shared" si="33"/>
        <v>1088.07342978014</v>
      </c>
      <c r="BE28" s="139">
        <f t="shared" si="33"/>
        <v>0</v>
      </c>
      <c r="BF28" s="139">
        <f t="shared" si="33"/>
        <v>39.382832740586586</v>
      </c>
      <c r="BG28" s="120">
        <f>BG17</f>
        <v>1484.8003122791824</v>
      </c>
      <c r="BH28" s="165">
        <f>SUM(BC28:BF28)</f>
        <v>1718.6234926828081</v>
      </c>
      <c r="BI28" s="129">
        <f>BG28/BH28</f>
        <v>0.86394740826065242</v>
      </c>
      <c r="BK28" s="128"/>
      <c r="BL28" s="4" t="s">
        <v>14</v>
      </c>
      <c r="BM28" s="139">
        <f t="shared" si="34"/>
        <v>667.63501623879438</v>
      </c>
      <c r="BN28" s="139">
        <f t="shared" si="34"/>
        <v>1232.9827381495402</v>
      </c>
      <c r="BO28" s="139">
        <f t="shared" si="34"/>
        <v>0</v>
      </c>
      <c r="BP28" s="139">
        <f t="shared" si="34"/>
        <v>44.264193690009797</v>
      </c>
      <c r="BQ28" s="120">
        <f>BQ17</f>
        <v>1578.2089508716722</v>
      </c>
      <c r="BR28" s="165">
        <f>SUM(BM28:BP28)</f>
        <v>1944.8819480783443</v>
      </c>
      <c r="BS28" s="129">
        <f>BQ28/BR28</f>
        <v>0.81146773583406118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1917.8110322538562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2120.3943872219638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0.99999999999999989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1.0000000000000002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1008.8831565992642</v>
      </c>
      <c r="F36" s="139">
        <f t="shared" si="38"/>
        <v>0</v>
      </c>
      <c r="G36" s="139">
        <f t="shared" si="38"/>
        <v>565.43592505045365</v>
      </c>
      <c r="H36" s="139">
        <f t="shared" si="38"/>
        <v>475.68091835028196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427.18293993783601</v>
      </c>
      <c r="P36" s="139">
        <f t="shared" ref="P36:R36" si="39">P25*$U25</f>
        <v>0</v>
      </c>
      <c r="Q36" s="139">
        <f t="shared" si="39"/>
        <v>1013.2800452927571</v>
      </c>
      <c r="R36" s="139">
        <f t="shared" si="39"/>
        <v>746.2835659206869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457.99949509457866</v>
      </c>
      <c r="Z36" s="139">
        <f t="shared" ref="Z36:AB36" si="40">Z25*$AE25</f>
        <v>0</v>
      </c>
      <c r="AA36" s="139">
        <f t="shared" si="40"/>
        <v>1080.3290408981281</v>
      </c>
      <c r="AB36" s="139">
        <f t="shared" si="40"/>
        <v>795.61226608730578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491.07280564536745</v>
      </c>
      <c r="AJ36" s="139">
        <f t="shared" ref="AJ36:AL36" si="41">AJ25*$AO25</f>
        <v>0</v>
      </c>
      <c r="AK36" s="139">
        <f t="shared" si="41"/>
        <v>1152.0638808912322</v>
      </c>
      <c r="AL36" s="139">
        <f t="shared" si="41"/>
        <v>849.24735342566737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526.88281048280589</v>
      </c>
      <c r="AT36" s="139">
        <f t="shared" ref="AT36:AV36" si="42">AT25*$AY25</f>
        <v>0</v>
      </c>
      <c r="AU36" s="139">
        <f t="shared" si="42"/>
        <v>1229.3820139082466</v>
      </c>
      <c r="AV36" s="139">
        <f t="shared" si="42"/>
        <v>906.67434040485352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565.5439370273408</v>
      </c>
      <c r="BD36" s="139">
        <f t="shared" ref="BD36:BF36" si="43">BD25*$BI25</f>
        <v>0</v>
      </c>
      <c r="BE36" s="139">
        <f t="shared" si="43"/>
        <v>1312.5207881973106</v>
      </c>
      <c r="BF36" s="139">
        <f t="shared" si="43"/>
        <v>968.47070985150344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607.28259072343303</v>
      </c>
      <c r="BN36" s="139">
        <f t="shared" ref="BN36:BP36" si="44">BN25*$BS25</f>
        <v>0</v>
      </c>
      <c r="BO36" s="139">
        <f t="shared" si="44"/>
        <v>1401.9208418670426</v>
      </c>
      <c r="BP36" s="139">
        <f t="shared" si="44"/>
        <v>1034.9701468288383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127.7062602164779</v>
      </c>
      <c r="G37" s="139">
        <f t="shared" si="38"/>
        <v>838.02864124933967</v>
      </c>
      <c r="H37" s="139">
        <f t="shared" si="38"/>
        <v>1084.2650985341822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35.307277145395211</v>
      </c>
      <c r="Q37" s="139">
        <f t="shared" si="45"/>
        <v>1008.7819900147359</v>
      </c>
      <c r="R37" s="139">
        <f t="shared" si="45"/>
        <v>1142.6572839911491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37.990765495957042</v>
      </c>
      <c r="AA37" s="139">
        <f t="shared" si="46"/>
        <v>1076.5793518432549</v>
      </c>
      <c r="AB37" s="139">
        <f t="shared" si="46"/>
        <v>1219.3706847408002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40.979883156936182</v>
      </c>
      <c r="AK37" s="139">
        <f t="shared" si="47"/>
        <v>1148.8929199848133</v>
      </c>
      <c r="AL37" s="139">
        <f t="shared" si="47"/>
        <v>1302.5112368205173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44.16838687349356</v>
      </c>
      <c r="AU37" s="139">
        <f t="shared" si="48"/>
        <v>1227.0216166484158</v>
      </c>
      <c r="AV37" s="139">
        <f t="shared" si="48"/>
        <v>1391.7491612739964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47.616986583635203</v>
      </c>
      <c r="BE37" s="139">
        <f t="shared" si="49"/>
        <v>1311.0832106448925</v>
      </c>
      <c r="BF37" s="139">
        <f t="shared" si="49"/>
        <v>1487.8352378476272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51.346564425297423</v>
      </c>
      <c r="BO37" s="139">
        <f t="shared" si="50"/>
        <v>1401.5304026756708</v>
      </c>
      <c r="BP37" s="139">
        <f t="shared" si="50"/>
        <v>1591.2966123183458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364.97344919656553</v>
      </c>
      <c r="F38" s="139">
        <f t="shared" si="38"/>
        <v>681.20013044939583</v>
      </c>
      <c r="G38" s="139">
        <f t="shared" si="38"/>
        <v>7.8264203540386976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383.12442479906633</v>
      </c>
      <c r="P38" s="139">
        <f t="shared" si="51"/>
        <v>695.08823039990057</v>
      </c>
      <c r="Q38" s="139">
        <f t="shared" si="51"/>
        <v>34.770809469945277</v>
      </c>
      <c r="R38" s="139">
        <f t="shared" si="51"/>
        <v>0</v>
      </c>
      <c r="S38" s="120">
        <f>S27</f>
        <v>1112.9834646689119</v>
      </c>
      <c r="T38" s="165">
        <f>SUM(O38:R38)</f>
        <v>1112.9834646689121</v>
      </c>
      <c r="U38" s="129">
        <f>S38/T38</f>
        <v>0.99999999999999978</v>
      </c>
      <c r="W38" s="128"/>
      <c r="X38" s="4" t="s">
        <v>13</v>
      </c>
      <c r="Y38" s="139">
        <f t="shared" ref="Y38:AB38" si="52">Y27*$AE27</f>
        <v>404.34849052147081</v>
      </c>
      <c r="Z38" s="139">
        <f t="shared" si="52"/>
        <v>735.52336763391963</v>
      </c>
      <c r="AA38" s="139">
        <f t="shared" si="52"/>
        <v>36.492721211155406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426.41660625705396</v>
      </c>
      <c r="AJ38" s="139">
        <f t="shared" si="53"/>
        <v>779.78261249433706</v>
      </c>
      <c r="AK38" s="139">
        <f t="shared" si="53"/>
        <v>38.275789484595848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1244.4750082359869</v>
      </c>
      <c r="AO38" s="129">
        <f>AM38/AN38</f>
        <v>0.99999999999999978</v>
      </c>
      <c r="AQ38" s="128"/>
      <c r="AR38" s="4" t="s">
        <v>13</v>
      </c>
      <c r="AS38" s="139">
        <f t="shared" ref="AS38:AV38" si="54">AS27*$AY27</f>
        <v>450.5236297167599</v>
      </c>
      <c r="AT38" s="139">
        <f t="shared" si="54"/>
        <v>826.92728600844657</v>
      </c>
      <c r="AU38" s="139">
        <f t="shared" si="54"/>
        <v>40.220713548785298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476.43676932204028</v>
      </c>
      <c r="BD38" s="139">
        <f t="shared" si="55"/>
        <v>877.59544705951305</v>
      </c>
      <c r="BE38" s="139">
        <f t="shared" si="55"/>
        <v>42.306245230356225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504.2920027083876</v>
      </c>
      <c r="BN38" s="139">
        <f t="shared" si="56"/>
        <v>932.05428665972852</v>
      </c>
      <c r="BO38" s="139">
        <f t="shared" si="56"/>
        <v>44.542451287573421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384.28006597059692</v>
      </c>
      <c r="F39" s="139">
        <f t="shared" si="38"/>
        <v>716.67139393327034</v>
      </c>
      <c r="G39" s="139">
        <f t="shared" si="38"/>
        <v>0</v>
      </c>
      <c r="H39" s="139">
        <f t="shared" si="38"/>
        <v>7.0485400961326006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407.08603687158029</v>
      </c>
      <c r="P39" s="139">
        <f t="shared" si="57"/>
        <v>737.98080177379506</v>
      </c>
      <c r="Q39" s="139">
        <f t="shared" si="57"/>
        <v>0</v>
      </c>
      <c r="R39" s="139">
        <f t="shared" si="57"/>
        <v>27.666399460355194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430.60997252407975</v>
      </c>
      <c r="Z39" s="139">
        <f t="shared" si="58"/>
        <v>782.6786637038108</v>
      </c>
      <c r="AA39" s="139">
        <f t="shared" si="58"/>
        <v>0</v>
      </c>
      <c r="AB39" s="139">
        <f t="shared" si="58"/>
        <v>29.100269666849954</v>
      </c>
      <c r="AC39" s="120">
        <f>AC28</f>
        <v>1242.3889058947407</v>
      </c>
      <c r="AD39" s="165">
        <f>SUM(Y39:AB39)</f>
        <v>1242.3889058947404</v>
      </c>
      <c r="AE39" s="129">
        <f>AC39/AD39</f>
        <v>1.0000000000000002</v>
      </c>
      <c r="AG39" s="128"/>
      <c r="AH39" s="4" t="s">
        <v>14</v>
      </c>
      <c r="AI39" s="139">
        <f t="shared" ref="AI39:AL39" si="59">AI28*$AO28</f>
        <v>455.11512454511768</v>
      </c>
      <c r="AJ39" s="139">
        <f t="shared" si="59"/>
        <v>831.60955150075131</v>
      </c>
      <c r="AK39" s="139">
        <f t="shared" si="59"/>
        <v>0</v>
      </c>
      <c r="AL39" s="139">
        <f t="shared" si="59"/>
        <v>30.618650466515803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481.90618671844732</v>
      </c>
      <c r="AT39" s="139">
        <f t="shared" si="60"/>
        <v>883.83462746257169</v>
      </c>
      <c r="AU39" s="139">
        <f t="shared" si="60"/>
        <v>0</v>
      </c>
      <c r="AV39" s="139">
        <f t="shared" si="60"/>
        <v>32.260883442800342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510.73739634715889</v>
      </c>
      <c r="BD39" s="139">
        <f t="shared" si="61"/>
        <v>940.03821965583097</v>
      </c>
      <c r="BE39" s="139">
        <f t="shared" si="61"/>
        <v>0</v>
      </c>
      <c r="BF39" s="139">
        <f t="shared" si="61"/>
        <v>34.02469627619255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541.76427499083115</v>
      </c>
      <c r="BN39" s="139">
        <f t="shared" si="62"/>
        <v>1000.5257108486885</v>
      </c>
      <c r="BO39" s="139">
        <f t="shared" si="62"/>
        <v>0</v>
      </c>
      <c r="BP39" s="139">
        <f t="shared" si="62"/>
        <v>35.918965032152585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1758.1366717664266</v>
      </c>
      <c r="F41" s="165">
        <f>SUM(F36:F39)</f>
        <v>1525.577784599144</v>
      </c>
      <c r="G41" s="165">
        <f>SUM(G36:G39)</f>
        <v>1411.2909866538319</v>
      </c>
      <c r="H41" s="165">
        <f>SUM(H36:H39)</f>
        <v>1566.9945569805968</v>
      </c>
      <c r="K41" s="129"/>
      <c r="M41" s="128"/>
      <c r="N41" s="120" t="s">
        <v>195</v>
      </c>
      <c r="O41" s="165">
        <f>SUM(O36:O39)</f>
        <v>1217.3934016084827</v>
      </c>
      <c r="P41" s="165">
        <f>SUM(P36:P39)</f>
        <v>1468.376309319091</v>
      </c>
      <c r="Q41" s="165">
        <f>SUM(Q36:Q39)</f>
        <v>2056.8328447774384</v>
      </c>
      <c r="R41" s="165">
        <f>SUM(R36:R39)</f>
        <v>1916.6072493721913</v>
      </c>
      <c r="U41" s="129"/>
      <c r="W41" s="128"/>
      <c r="X41" s="120" t="s">
        <v>195</v>
      </c>
      <c r="Y41" s="165">
        <f>SUM(Y36:Y39)</f>
        <v>1292.9579581401292</v>
      </c>
      <c r="Z41" s="165">
        <f>SUM(Z36:Z39)</f>
        <v>1556.1927968336875</v>
      </c>
      <c r="AA41" s="165">
        <f>SUM(AA36:AA39)</f>
        <v>2193.4011139525383</v>
      </c>
      <c r="AB41" s="165">
        <f>SUM(AB36:AB39)</f>
        <v>2044.0832204949559</v>
      </c>
      <c r="AE41" s="129"/>
      <c r="AG41" s="128"/>
      <c r="AH41" s="120" t="s">
        <v>195</v>
      </c>
      <c r="AI41" s="165">
        <f>SUM(AI36:AI39)</f>
        <v>1372.604536447539</v>
      </c>
      <c r="AJ41" s="165">
        <f>SUM(AJ36:AJ39)</f>
        <v>1652.3720471520246</v>
      </c>
      <c r="AK41" s="165">
        <f>SUM(AK36:AK39)</f>
        <v>2339.2325903606411</v>
      </c>
      <c r="AL41" s="165">
        <f>SUM(AL36:AL39)</f>
        <v>2182.3772407127003</v>
      </c>
      <c r="AO41" s="129"/>
      <c r="AQ41" s="128"/>
      <c r="AR41" s="120" t="s">
        <v>195</v>
      </c>
      <c r="AS41" s="165">
        <f>SUM(AS36:AS39)</f>
        <v>1459.3126269180132</v>
      </c>
      <c r="AT41" s="165">
        <f>SUM(AT36:AT39)</f>
        <v>1754.9303003445118</v>
      </c>
      <c r="AU41" s="165">
        <f>SUM(AU36:AU39)</f>
        <v>2496.6243441054476</v>
      </c>
      <c r="AV41" s="165">
        <f>SUM(AV36:AV39)</f>
        <v>2330.6843851216499</v>
      </c>
      <c r="AY41" s="129"/>
      <c r="BA41" s="128"/>
      <c r="BB41" s="120" t="s">
        <v>195</v>
      </c>
      <c r="BC41" s="165">
        <f>SUM(BC36:BC39)</f>
        <v>1552.71810269654</v>
      </c>
      <c r="BD41" s="165">
        <f>SUM(BD36:BD39)</f>
        <v>1865.2506532989792</v>
      </c>
      <c r="BE41" s="165">
        <f>SUM(BE36:BE39)</f>
        <v>2665.9102440725592</v>
      </c>
      <c r="BF41" s="165">
        <f>SUM(BF36:BF39)</f>
        <v>2490.3306439753233</v>
      </c>
      <c r="BI41" s="129"/>
      <c r="BK41" s="128"/>
      <c r="BL41" s="120" t="s">
        <v>195</v>
      </c>
      <c r="BM41" s="165">
        <f>SUM(BM36:BM39)</f>
        <v>1653.3388684226518</v>
      </c>
      <c r="BN41" s="165">
        <f>SUM(BN36:BN39)</f>
        <v>1983.9265619337143</v>
      </c>
      <c r="BO41" s="165">
        <f>SUM(BO36:BO39)</f>
        <v>2847.9936958302869</v>
      </c>
      <c r="BP41" s="165">
        <f>SUM(BP36:BP39)</f>
        <v>2662.1857241793368</v>
      </c>
      <c r="BS41" s="129"/>
    </row>
    <row r="42" spans="3:71" x14ac:dyDescent="0.3">
      <c r="C42" s="128"/>
      <c r="D42" s="120" t="s">
        <v>194</v>
      </c>
      <c r="E42" s="120">
        <f>E40/E41</f>
        <v>1.1660071898394189</v>
      </c>
      <c r="F42" s="120">
        <f>F40/F41</f>
        <v>1.3437531803982394</v>
      </c>
      <c r="G42" s="120">
        <f>G40/G41</f>
        <v>0.74683393429659173</v>
      </c>
      <c r="H42" s="120">
        <f>H40/H41</f>
        <v>0.70708605531788049</v>
      </c>
      <c r="K42" s="129"/>
      <c r="M42" s="128"/>
      <c r="N42" s="120" t="s">
        <v>194</v>
      </c>
      <c r="O42" s="120">
        <f>O40/O41</f>
        <v>1.0908654533590521</v>
      </c>
      <c r="P42" s="120">
        <f>P40/P41</f>
        <v>1.1294487628946386</v>
      </c>
      <c r="Q42" s="120">
        <f>Q40/Q41</f>
        <v>0.93240976636649076</v>
      </c>
      <c r="R42" s="120">
        <f>R40/R41</f>
        <v>0.91564433058050787</v>
      </c>
      <c r="U42" s="129"/>
      <c r="W42" s="128"/>
      <c r="X42" s="120" t="s">
        <v>194</v>
      </c>
      <c r="Y42" s="120">
        <f>Y40/Y41</f>
        <v>1.0271118226243421</v>
      </c>
      <c r="Z42" s="120">
        <f>Z40/Z41</f>
        <v>1.0657135860020845</v>
      </c>
      <c r="AA42" s="120">
        <f>AA40/AA41</f>
        <v>0.8743549093936287</v>
      </c>
      <c r="AB42" s="120">
        <f>AB40/AB41</f>
        <v>0.85854164069318484</v>
      </c>
      <c r="AE42" s="129"/>
      <c r="AG42" s="128"/>
      <c r="AH42" s="120" t="s">
        <v>194</v>
      </c>
      <c r="AI42" s="120">
        <f>AI40/AI41</f>
        <v>1.0951436998175483</v>
      </c>
      <c r="AJ42" s="120">
        <f>AJ40/AJ41</f>
        <v>1.1388122205327293</v>
      </c>
      <c r="AK42" s="120">
        <f>AK40/AK41</f>
        <v>0.92853909038044302</v>
      </c>
      <c r="AL42" s="120">
        <f>AL40/AL41</f>
        <v>0.91165577853373014</v>
      </c>
      <c r="AO42" s="129"/>
      <c r="AQ42" s="128"/>
      <c r="AR42" s="120" t="s">
        <v>194</v>
      </c>
      <c r="AS42" s="120">
        <f>AS40/AS41</f>
        <v>1.0971528117241338</v>
      </c>
      <c r="AT42" s="120">
        <f>AT40/AT41</f>
        <v>1.143299822021119</v>
      </c>
      <c r="AU42" s="120">
        <f>AU40/AU41</f>
        <v>0.92671403404330477</v>
      </c>
      <c r="AV42" s="120">
        <f>AV40/AV41</f>
        <v>0.90977328408680713</v>
      </c>
      <c r="AY42" s="129"/>
      <c r="BA42" s="128"/>
      <c r="BB42" s="120" t="s">
        <v>194</v>
      </c>
      <c r="BC42" s="120">
        <f>BC40/BC41</f>
        <v>1.0990778116912747</v>
      </c>
      <c r="BD42" s="120">
        <f>BD40/BD41</f>
        <v>1.1476563037821339</v>
      </c>
      <c r="BE42" s="120">
        <f>BE40/BE41</f>
        <v>0.92495944417725884</v>
      </c>
      <c r="BF42" s="120">
        <f>BF40/BF41</f>
        <v>0.90796220455798105</v>
      </c>
      <c r="BI42" s="129"/>
      <c r="BK42" s="128"/>
      <c r="BL42" s="120" t="s">
        <v>194</v>
      </c>
      <c r="BM42" s="120">
        <f>BM40/BM41</f>
        <v>1.1675515921557931</v>
      </c>
      <c r="BN42" s="120">
        <f>BN40/BN41</f>
        <v>1.2215962396532813</v>
      </c>
      <c r="BO42" s="120">
        <f>BO40/BO41</f>
        <v>0.97915179112357886</v>
      </c>
      <c r="BP42" s="120">
        <f>BP40/BP41</f>
        <v>0.96106688675295215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1176.3650143026305</v>
      </c>
      <c r="F47" s="139">
        <f t="shared" ref="F47:H47" si="63">F36*F$42</f>
        <v>0</v>
      </c>
      <c r="G47" s="139">
        <f t="shared" si="63"/>
        <v>422.28673649806308</v>
      </c>
      <c r="H47" s="139">
        <f t="shared" si="63"/>
        <v>336.34734414628764</v>
      </c>
      <c r="I47" s="120">
        <f>I36</f>
        <v>2050</v>
      </c>
      <c r="J47" s="165">
        <f>SUM(E47:H47)</f>
        <v>1934.9990949469814</v>
      </c>
      <c r="K47" s="129">
        <f>I47/J47</f>
        <v>1.0594320200734615</v>
      </c>
      <c r="L47" s="150"/>
      <c r="M47" s="128"/>
      <c r="N47" s="4" t="s">
        <v>11</v>
      </c>
      <c r="O47" s="139">
        <f>O36*O$42</f>
        <v>465.9991114425402</v>
      </c>
      <c r="P47" s="139">
        <f t="shared" ref="P47:R47" si="64">P36*P$42</f>
        <v>0</v>
      </c>
      <c r="Q47" s="139">
        <f t="shared" si="64"/>
        <v>944.79221029524683</v>
      </c>
      <c r="R47" s="139">
        <f t="shared" si="64"/>
        <v>683.3303161406817</v>
      </c>
      <c r="S47" s="120">
        <f>S36</f>
        <v>2186.7465511512801</v>
      </c>
      <c r="T47" s="165">
        <f>SUM(O47:R47)</f>
        <v>2094.1216378784688</v>
      </c>
      <c r="U47" s="129">
        <f>S47/T47</f>
        <v>1.044230913619062</v>
      </c>
      <c r="W47" s="128"/>
      <c r="X47" s="4" t="s">
        <v>11</v>
      </c>
      <c r="Y47" s="139">
        <f>Y36*Y$42</f>
        <v>470.41669616762113</v>
      </c>
      <c r="Z47" s="139">
        <f t="shared" ref="Z47:AB47" si="65">Z36*Z$42</f>
        <v>0</v>
      </c>
      <c r="AA47" s="139">
        <f t="shared" si="65"/>
        <v>944.59100066978863</v>
      </c>
      <c r="AB47" s="139">
        <f t="shared" si="65"/>
        <v>683.0662602822182</v>
      </c>
      <c r="AC47" s="120">
        <f>AC36</f>
        <v>2333.9408020800124</v>
      </c>
      <c r="AD47" s="165">
        <f>SUM(Y47:AB47)</f>
        <v>2098.0739571196277</v>
      </c>
      <c r="AE47" s="129">
        <f>AC47/AD47</f>
        <v>1.1124206533139556</v>
      </c>
      <c r="AG47" s="128"/>
      <c r="AH47" s="4" t="s">
        <v>11</v>
      </c>
      <c r="AI47" s="139">
        <f>AI36*AI$42</f>
        <v>537.79528925425154</v>
      </c>
      <c r="AJ47" s="139">
        <f t="shared" ref="AJ47:AL47" si="66">AJ36*AJ$42</f>
        <v>0</v>
      </c>
      <c r="AK47" s="139">
        <f t="shared" si="66"/>
        <v>1069.7363480229078</v>
      </c>
      <c r="AL47" s="139">
        <f t="shared" si="66"/>
        <v>774.22125715498669</v>
      </c>
      <c r="AM47" s="120">
        <f>AM36</f>
        <v>2492.3840399622668</v>
      </c>
      <c r="AN47" s="165">
        <f>SUM(AI47:AL47)</f>
        <v>2381.7528944321461</v>
      </c>
      <c r="AO47" s="129">
        <f>AM47/AN47</f>
        <v>1.0464494640853568</v>
      </c>
      <c r="BA47" s="128"/>
      <c r="BB47" s="4" t="s">
        <v>11</v>
      </c>
      <c r="BC47" s="139">
        <f>BC36*BC$42</f>
        <v>621.57679272327778</v>
      </c>
      <c r="BD47" s="139">
        <f t="shared" ref="BD47:BF47" si="67">BD36*BD$42</f>
        <v>0</v>
      </c>
      <c r="BE47" s="139">
        <f t="shared" si="67"/>
        <v>1214.0284987220821</v>
      </c>
      <c r="BF47" s="139">
        <f t="shared" si="67"/>
        <v>879.33480076660385</v>
      </c>
      <c r="BG47" s="120">
        <f>BG36</f>
        <v>2846.535435076155</v>
      </c>
      <c r="BH47" s="165">
        <f>SUM(BC47:BF47)</f>
        <v>2714.9400922119639</v>
      </c>
      <c r="BI47" s="129">
        <f>BG47/BH47</f>
        <v>1.0484708090766657</v>
      </c>
      <c r="BK47" s="128"/>
      <c r="BL47" s="4" t="s">
        <v>11</v>
      </c>
      <c r="BM47" s="139">
        <f>BM36*BM$42</f>
        <v>709.03375568763909</v>
      </c>
      <c r="BN47" s="139">
        <f t="shared" ref="BN47:BP47" si="68">BN36*BN$42</f>
        <v>0</v>
      </c>
      <c r="BO47" s="139">
        <f t="shared" si="68"/>
        <v>1372.6933033275902</v>
      </c>
      <c r="BP47" s="139">
        <f t="shared" si="68"/>
        <v>994.67553689503745</v>
      </c>
      <c r="BQ47" s="120">
        <f>BQ36</f>
        <v>3044.1735794193137</v>
      </c>
      <c r="BR47" s="165">
        <f>SUM(BM47:BP47)</f>
        <v>3076.4025959102669</v>
      </c>
      <c r="BS47" s="129">
        <f>BQ47/BR47</f>
        <v>0.98952379752448583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171.60569332265734</v>
      </c>
      <c r="G48" s="139">
        <f t="shared" si="69"/>
        <v>625.86822719747136</v>
      </c>
      <c r="H48" s="139">
        <f t="shared" si="69"/>
        <v>766.66873144138788</v>
      </c>
      <c r="I48" s="120">
        <f>I37</f>
        <v>2050</v>
      </c>
      <c r="J48" s="165">
        <f>SUM(E48:H48)</f>
        <v>1564.1426519615165</v>
      </c>
      <c r="K48" s="129">
        <f>I48/J48</f>
        <v>1.3106221465345202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39.877760493044768</v>
      </c>
      <c r="Q48" s="139">
        <f t="shared" si="70"/>
        <v>940.59817962436352</v>
      </c>
      <c r="R48" s="139">
        <f t="shared" si="70"/>
        <v>1046.2676638830171</v>
      </c>
      <c r="S48" s="120">
        <f>S37</f>
        <v>2186.7465511512801</v>
      </c>
      <c r="T48" s="165">
        <f>SUM(O48:R48)</f>
        <v>2026.7436040004254</v>
      </c>
      <c r="U48" s="129">
        <f>S48/T48</f>
        <v>1.0789458256264077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40.487274931660643</v>
      </c>
      <c r="AA48" s="139">
        <f t="shared" si="71"/>
        <v>941.31244163596068</v>
      </c>
      <c r="AB48" s="139">
        <f t="shared" si="71"/>
        <v>1046.880508290539</v>
      </c>
      <c r="AC48" s="120">
        <f>AC37</f>
        <v>2333.9408020800124</v>
      </c>
      <c r="AD48" s="165">
        <f>SUM(Y48:AB48)</f>
        <v>2028.6802248581603</v>
      </c>
      <c r="AE48" s="129">
        <f>AC48/AD48</f>
        <v>1.1504724960993766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46.668391735122292</v>
      </c>
      <c r="AK48" s="139">
        <f t="shared" si="72"/>
        <v>1066.7919868672295</v>
      </c>
      <c r="AL48" s="139">
        <f t="shared" si="72"/>
        <v>1187.4418956525406</v>
      </c>
      <c r="AM48" s="120">
        <f>AM37</f>
        <v>2492.3840399622668</v>
      </c>
      <c r="AN48" s="165">
        <f>SUM(AI48:AL48)</f>
        <v>2300.9022742548923</v>
      </c>
      <c r="AO48" s="129">
        <f>AM48/AN48</f>
        <v>1.0832202948599294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54.647934819818239</v>
      </c>
      <c r="BE48" s="139">
        <f t="shared" si="73"/>
        <v>1212.6987977882357</v>
      </c>
      <c r="BF48" s="139">
        <f t="shared" si="73"/>
        <v>1350.8981625751796</v>
      </c>
      <c r="BG48" s="120">
        <f>BG37</f>
        <v>2846.535435076155</v>
      </c>
      <c r="BH48" s="165">
        <f>SUM(BC48:BF48)</f>
        <v>2618.2448951832334</v>
      </c>
      <c r="BI48" s="129">
        <f>BG48/BH48</f>
        <v>1.0871922028045986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62.724770021058283</v>
      </c>
      <c r="BO48" s="139">
        <f t="shared" si="74"/>
        <v>1372.3110040940337</v>
      </c>
      <c r="BP48" s="139">
        <f t="shared" si="74"/>
        <v>1529.3424811013119</v>
      </c>
      <c r="BQ48" s="120">
        <f>BQ37</f>
        <v>3044.1735794193137</v>
      </c>
      <c r="BR48" s="165">
        <f>SUM(BM48:BP48)</f>
        <v>2964.3782552164039</v>
      </c>
      <c r="BS48" s="129">
        <f>BQ48/BR48</f>
        <v>1.0269180642053672</v>
      </c>
    </row>
    <row r="49" spans="3:71" x14ac:dyDescent="0.3">
      <c r="C49" s="128"/>
      <c r="D49" s="4" t="s">
        <v>13</v>
      </c>
      <c r="E49" s="139">
        <f t="shared" ref="E49:H49" si="75">E38*E$42</f>
        <v>425.56166586368727</v>
      </c>
      <c r="F49" s="139">
        <f t="shared" si="75"/>
        <v>915.36484177907118</v>
      </c>
      <c r="G49" s="139">
        <f t="shared" si="75"/>
        <v>5.845036304465645</v>
      </c>
      <c r="H49" s="139">
        <f t="shared" si="75"/>
        <v>0</v>
      </c>
      <c r="I49" s="120">
        <f>I38</f>
        <v>1054</v>
      </c>
      <c r="J49" s="165">
        <f>SUM(E49:H49)</f>
        <v>1346.771543947224</v>
      </c>
      <c r="K49" s="129">
        <f>I49/J49</f>
        <v>0.78261231812995835</v>
      </c>
      <c r="L49" s="150"/>
      <c r="M49" s="128"/>
      <c r="N49" s="4" t="s">
        <v>13</v>
      </c>
      <c r="O49" s="139">
        <f t="shared" ref="O49:R49" si="76">O38*O$42</f>
        <v>417.93719935135954</v>
      </c>
      <c r="P49" s="139">
        <f t="shared" si="76"/>
        <v>785.06654192779126</v>
      </c>
      <c r="Q49" s="139">
        <f t="shared" si="76"/>
        <v>32.420642334245443</v>
      </c>
      <c r="R49" s="139">
        <f t="shared" si="76"/>
        <v>0</v>
      </c>
      <c r="S49" s="120">
        <f>S38</f>
        <v>1112.9834646689119</v>
      </c>
      <c r="T49" s="165">
        <f>SUM(O49:R49)</f>
        <v>1235.4243836133962</v>
      </c>
      <c r="U49" s="129">
        <f>S49/T49</f>
        <v>0.90089161217106106</v>
      </c>
      <c r="W49" s="128"/>
      <c r="X49" s="4" t="s">
        <v>13</v>
      </c>
      <c r="Y49" s="139">
        <f t="shared" ref="Y49:AB49" si="77">Y38*Y$42</f>
        <v>415.31111507490937</v>
      </c>
      <c r="Z49" s="139">
        <f t="shared" si="77"/>
        <v>783.85724570947411</v>
      </c>
      <c r="AA49" s="139">
        <f t="shared" si="77"/>
        <v>31.907589948106736</v>
      </c>
      <c r="AB49" s="139">
        <f t="shared" si="77"/>
        <v>0</v>
      </c>
      <c r="AC49" s="120">
        <f>AC38</f>
        <v>1176.364579366546</v>
      </c>
      <c r="AD49" s="165">
        <f>SUM(Y49:AB49)</f>
        <v>1231.0759507324901</v>
      </c>
      <c r="AE49" s="129">
        <f>AC49/AD49</f>
        <v>0.95555808613319848</v>
      </c>
      <c r="AG49" s="128"/>
      <c r="AH49" s="4" t="s">
        <v>13</v>
      </c>
      <c r="AI49" s="139">
        <f t="shared" ref="AI49:AL49" si="78">AI38*AI$42</f>
        <v>466.98745983999282</v>
      </c>
      <c r="AJ49" s="139">
        <f t="shared" si="78"/>
        <v>888.02596846748884</v>
      </c>
      <c r="AK49" s="139">
        <f t="shared" si="78"/>
        <v>35.540566751619956</v>
      </c>
      <c r="AL49" s="139">
        <f t="shared" si="78"/>
        <v>0</v>
      </c>
      <c r="AM49" s="120">
        <f>AM38</f>
        <v>1244.4750082359867</v>
      </c>
      <c r="AN49" s="165">
        <f>SUM(AI49:AL49)</f>
        <v>1390.5539950591017</v>
      </c>
      <c r="AO49" s="129">
        <f>AM49/AN49</f>
        <v>0.89494907256952194</v>
      </c>
      <c r="BA49" s="128"/>
      <c r="BB49" s="4" t="s">
        <v>13</v>
      </c>
      <c r="BC49" s="139">
        <f t="shared" ref="BC49:BF49" si="79">BC38*BC$42</f>
        <v>523.64108183572864</v>
      </c>
      <c r="BD49" s="139">
        <f t="shared" si="79"/>
        <v>1007.1779469883501</v>
      </c>
      <c r="BE49" s="139">
        <f t="shared" si="79"/>
        <v>39.131561073497103</v>
      </c>
      <c r="BF49" s="139">
        <f t="shared" si="79"/>
        <v>0</v>
      </c>
      <c r="BG49" s="120">
        <f>BG38</f>
        <v>1396.3384616119097</v>
      </c>
      <c r="BH49" s="165">
        <f>SUM(BC49:BF49)</f>
        <v>1569.9505898975758</v>
      </c>
      <c r="BI49" s="129">
        <f>BG49/BH49</f>
        <v>0.88941554632175235</v>
      </c>
      <c r="BK49" s="128"/>
      <c r="BL49" s="4" t="s">
        <v>13</v>
      </c>
      <c r="BM49" s="139">
        <f t="shared" ref="BM49:BP49" si="80">BM38*BM$42</f>
        <v>588.78693067361144</v>
      </c>
      <c r="BN49" s="139">
        <f t="shared" si="80"/>
        <v>1138.5940117362459</v>
      </c>
      <c r="BO49" s="139">
        <f t="shared" si="80"/>
        <v>43.613820959262277</v>
      </c>
      <c r="BP49" s="139">
        <f t="shared" si="80"/>
        <v>0</v>
      </c>
      <c r="BQ49" s="120">
        <f>BQ38</f>
        <v>1480.8887406556896</v>
      </c>
      <c r="BR49" s="165">
        <f>SUM(BM49:BP49)</f>
        <v>1770.9947633691195</v>
      </c>
      <c r="BS49" s="129">
        <f>BQ49/BR49</f>
        <v>0.83619035543530595</v>
      </c>
    </row>
    <row r="50" spans="3:71" x14ac:dyDescent="0.3">
      <c r="C50" s="128"/>
      <c r="D50" s="4" t="s">
        <v>14</v>
      </c>
      <c r="E50" s="139">
        <f t="shared" ref="E50:H50" si="81">E39*E$42</f>
        <v>448.07331983368221</v>
      </c>
      <c r="F50" s="139">
        <f t="shared" si="81"/>
        <v>963.0294648982715</v>
      </c>
      <c r="G50" s="139">
        <f t="shared" si="81"/>
        <v>0</v>
      </c>
      <c r="H50" s="139">
        <f t="shared" si="81"/>
        <v>4.9839244123243143</v>
      </c>
      <c r="I50" s="120">
        <f>I39</f>
        <v>1108</v>
      </c>
      <c r="J50" s="165">
        <f>SUM(E50:H50)</f>
        <v>1416.0867091442781</v>
      </c>
      <c r="K50" s="129">
        <f>I50/J50</f>
        <v>0.78243796290521594</v>
      </c>
      <c r="L50" s="150"/>
      <c r="M50" s="128"/>
      <c r="N50" s="4" t="s">
        <v>14</v>
      </c>
      <c r="O50" s="139">
        <f t="shared" ref="O50:R50" si="82">O39*O$42</f>
        <v>444.07609416805622</v>
      </c>
      <c r="P50" s="139">
        <f t="shared" si="82"/>
        <v>833.51150360340637</v>
      </c>
      <c r="Q50" s="139">
        <f t="shared" si="82"/>
        <v>0</v>
      </c>
      <c r="R50" s="139">
        <f t="shared" si="82"/>
        <v>25.332581813449856</v>
      </c>
      <c r="S50" s="120">
        <f>S39</f>
        <v>1172.7332381057306</v>
      </c>
      <c r="T50" s="165">
        <f>SUM(O50:R50)</f>
        <v>1302.9201795849126</v>
      </c>
      <c r="U50" s="129">
        <f>S50/T50</f>
        <v>0.90008064690451162</v>
      </c>
      <c r="W50" s="128"/>
      <c r="X50" s="4" t="s">
        <v>14</v>
      </c>
      <c r="Y50" s="139">
        <f t="shared" ref="Y50:AB50" si="83">Y39*Y$42</f>
        <v>442.2845937194254</v>
      </c>
      <c r="Z50" s="139">
        <f t="shared" si="83"/>
        <v>834.11128538310777</v>
      </c>
      <c r="AA50" s="139">
        <f t="shared" si="83"/>
        <v>0</v>
      </c>
      <c r="AB50" s="139">
        <f t="shared" si="83"/>
        <v>24.98379326439148</v>
      </c>
      <c r="AC50" s="120">
        <f>AC39</f>
        <v>1242.3889058947407</v>
      </c>
      <c r="AD50" s="165">
        <f>SUM(Y50:AB50)</f>
        <v>1301.3796723669248</v>
      </c>
      <c r="AE50" s="129">
        <f>AC50/AD50</f>
        <v>0.95467059481197147</v>
      </c>
      <c r="AG50" s="128"/>
      <c r="AH50" s="4" t="s">
        <v>14</v>
      </c>
      <c r="AI50" s="139">
        <f t="shared" ref="AI50:AL50" si="84">AI39*AI$42</f>
        <v>498.41646133726448</v>
      </c>
      <c r="AJ50" s="139">
        <f t="shared" si="84"/>
        <v>947.04711996079777</v>
      </c>
      <c r="AK50" s="139">
        <f t="shared" si="84"/>
        <v>0</v>
      </c>
      <c r="AL50" s="139">
        <f t="shared" si="84"/>
        <v>27.913669628703623</v>
      </c>
      <c r="AM50" s="120">
        <f>AM39</f>
        <v>1317.3433265123847</v>
      </c>
      <c r="AN50" s="165">
        <f>SUM(AI50:AL50)</f>
        <v>1473.377250926766</v>
      </c>
      <c r="AO50" s="129">
        <f>AM50/AN50</f>
        <v>0.89409777820565994</v>
      </c>
      <c r="BA50" s="128"/>
      <c r="BB50" s="4" t="s">
        <v>14</v>
      </c>
      <c r="BC50" s="139">
        <f t="shared" ref="BC50:BF50" si="85">BC39*BC$42</f>
        <v>561.34013992613461</v>
      </c>
      <c r="BD50" s="139">
        <f t="shared" si="85"/>
        <v>1078.8407885841486</v>
      </c>
      <c r="BE50" s="139">
        <f t="shared" si="85"/>
        <v>0</v>
      </c>
      <c r="BF50" s="139">
        <f t="shared" si="85"/>
        <v>30.893138240347515</v>
      </c>
      <c r="BG50" s="120">
        <f>BG39</f>
        <v>1484.8003122791824</v>
      </c>
      <c r="BH50" s="165">
        <f>SUM(BC50:BF50)</f>
        <v>1671.0740667506307</v>
      </c>
      <c r="BI50" s="129">
        <f>BG50/BH50</f>
        <v>0.88853052167002167</v>
      </c>
      <c r="BK50" s="128"/>
      <c r="BL50" s="4" t="s">
        <v>14</v>
      </c>
      <c r="BM50" s="139">
        <f t="shared" ref="BM50:BP50" si="86">BM39*BM$42</f>
        <v>632.53774183867381</v>
      </c>
      <c r="BN50" s="139">
        <f t="shared" si="86"/>
        <v>1222.2384460491842</v>
      </c>
      <c r="BO50" s="139">
        <f t="shared" si="86"/>
        <v>0</v>
      </c>
      <c r="BP50" s="139">
        <f t="shared" si="86"/>
        <v>34.520527898839035</v>
      </c>
      <c r="BQ50" s="120">
        <f>BQ39</f>
        <v>1578.2089508716722</v>
      </c>
      <c r="BR50" s="165">
        <f>SUM(BM50:BP50)</f>
        <v>1889.296715786697</v>
      </c>
      <c r="BS50" s="129">
        <f>BQ50/BR50</f>
        <v>0.83534202843014582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1.0000000000000002</v>
      </c>
      <c r="R53" s="120">
        <f>R51/R52</f>
        <v>1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0.99999999999999989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1246.2787634463823</v>
      </c>
      <c r="F58" s="139">
        <f t="shared" ref="F58:H58" si="87">F47*$K47</f>
        <v>0</v>
      </c>
      <c r="G58" s="139">
        <f t="shared" si="87"/>
        <v>447.38409029837248</v>
      </c>
      <c r="H58" s="139">
        <f t="shared" si="87"/>
        <v>356.33714625524527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486.61067788731481</v>
      </c>
      <c r="P58" s="139">
        <f t="shared" ref="P58:R58" si="88">P47*$U47</f>
        <v>0</v>
      </c>
      <c r="Q58" s="139">
        <f t="shared" si="88"/>
        <v>986.58123293677852</v>
      </c>
      <c r="R58" s="139">
        <f t="shared" si="88"/>
        <v>713.55464032718646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562.77559222774096</v>
      </c>
      <c r="AJ58" s="139">
        <f t="shared" ref="AJ58:AL58" si="89">AJ47*$AO47</f>
        <v>0</v>
      </c>
      <c r="AK58" s="139">
        <f t="shared" si="89"/>
        <v>1119.4250281011987</v>
      </c>
      <c r="AL58" s="139">
        <f t="shared" si="89"/>
        <v>810.18341963332705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651.70512276985392</v>
      </c>
      <c r="BD58" s="139">
        <f t="shared" ref="BD58:BF58" si="90">BD47*$BI47</f>
        <v>0</v>
      </c>
      <c r="BE58" s="139">
        <f t="shared" si="90"/>
        <v>1272.8734422972711</v>
      </c>
      <c r="BF58" s="139">
        <f t="shared" si="90"/>
        <v>921.95687000902979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701.6057745010811</v>
      </c>
      <c r="BN58" s="139">
        <f t="shared" ref="BN58:BP58" si="91">BN47*$BS47</f>
        <v>0</v>
      </c>
      <c r="BO58" s="139">
        <f t="shared" si="91"/>
        <v>1358.312690345148</v>
      </c>
      <c r="BP58" s="139">
        <f t="shared" si="91"/>
        <v>984.25511457308426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224.91022214008575</v>
      </c>
      <c r="G59" s="139">
        <f t="shared" si="92"/>
        <v>820.27675937730476</v>
      </c>
      <c r="H59" s="139">
        <f t="shared" si="92"/>
        <v>1004.8130184826094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43.025943219300331</v>
      </c>
      <c r="Q59" s="139">
        <f t="shared" si="93"/>
        <v>1014.8544794975051</v>
      </c>
      <c r="R59" s="139">
        <f t="shared" si="93"/>
        <v>1128.8661284344748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50.552149055957862</v>
      </c>
      <c r="AK59" s="139">
        <f t="shared" si="94"/>
        <v>1155.5707305685303</v>
      </c>
      <c r="AL59" s="139">
        <f t="shared" si="94"/>
        <v>1286.2611603377786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59.412808635480317</v>
      </c>
      <c r="BE59" s="139">
        <f t="shared" si="95"/>
        <v>1318.4366773058805</v>
      </c>
      <c r="BF59" s="139">
        <f t="shared" si="95"/>
        <v>1468.6859491347943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64.413199407752032</v>
      </c>
      <c r="BO59" s="139">
        <f t="shared" si="96"/>
        <v>1409.2509598119689</v>
      </c>
      <c r="BP59" s="139">
        <f t="shared" si="96"/>
        <v>1570.5094201995928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333.04980182882707</v>
      </c>
      <c r="F60" s="139">
        <f t="shared" si="97"/>
        <v>716.37580075938149</v>
      </c>
      <c r="G60" s="139">
        <f t="shared" si="97"/>
        <v>4.5743974117916233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376.51611730990442</v>
      </c>
      <c r="P60" s="139">
        <f t="shared" si="98"/>
        <v>707.25986261888772</v>
      </c>
      <c r="Q60" s="139">
        <f t="shared" si="98"/>
        <v>29.207484740119728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417.92999408539845</v>
      </c>
      <c r="AJ60" s="139">
        <f t="shared" si="99"/>
        <v>794.7380168976307</v>
      </c>
      <c r="AK60" s="139">
        <f t="shared" si="99"/>
        <v>31.806997252957466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465.73451887743801</v>
      </c>
      <c r="BD60" s="139">
        <f t="shared" si="100"/>
        <v>895.79972396386427</v>
      </c>
      <c r="BE60" s="139">
        <f t="shared" si="100"/>
        <v>34.804218770607442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492.33795283563001</v>
      </c>
      <c r="BN60" s="139">
        <f t="shared" si="101"/>
        <v>952.08133137024231</v>
      </c>
      <c r="BO60" s="139">
        <f t="shared" si="101"/>
        <v>36.469456449817322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350.58957560284358</v>
      </c>
      <c r="F61" s="139">
        <f t="shared" si="102"/>
        <v>753.5108127327037</v>
      </c>
      <c r="G61" s="139">
        <f t="shared" si="102"/>
        <v>0</v>
      </c>
      <c r="H61" s="139">
        <f t="shared" si="102"/>
        <v>3.8996116644526122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399.70429811361288</v>
      </c>
      <c r="P61" s="139">
        <f t="shared" si="103"/>
        <v>750.22757336570612</v>
      </c>
      <c r="Q61" s="139">
        <f t="shared" si="103"/>
        <v>0</v>
      </c>
      <c r="R61" s="139">
        <f t="shared" si="103"/>
        <v>22.801366626411411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445.63305070277539</v>
      </c>
      <c r="AJ61" s="139">
        <f t="shared" si="104"/>
        <v>846.7527258130184</v>
      </c>
      <c r="AK61" s="139">
        <f t="shared" si="104"/>
        <v>0</v>
      </c>
      <c r="AL61" s="139">
        <f t="shared" si="104"/>
        <v>24.957549996590718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498.76784736289136</v>
      </c>
      <c r="BD61" s="139">
        <f t="shared" si="105"/>
        <v>958.5829686795712</v>
      </c>
      <c r="BE61" s="139">
        <f t="shared" si="105"/>
        <v>0</v>
      </c>
      <c r="BF61" s="139">
        <f t="shared" si="105"/>
        <v>27.449496236720073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528.38536032614172</v>
      </c>
      <c r="BN61" s="139">
        <f t="shared" si="106"/>
        <v>1020.9871427480349</v>
      </c>
      <c r="BO61" s="139">
        <f t="shared" si="106"/>
        <v>0</v>
      </c>
      <c r="BP61" s="139">
        <f t="shared" si="106"/>
        <v>28.836447797495637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1929.9181408780528</v>
      </c>
      <c r="F63" s="165">
        <f>SUM(F58:F61)</f>
        <v>1694.796835632171</v>
      </c>
      <c r="G63" s="165">
        <f>SUM(G58:G61)</f>
        <v>1272.2352470874687</v>
      </c>
      <c r="H63" s="165">
        <f>SUM(H58:H61)</f>
        <v>1365.0497764023073</v>
      </c>
      <c r="K63" s="129"/>
      <c r="M63" s="128"/>
      <c r="N63" s="120" t="s">
        <v>195</v>
      </c>
      <c r="O63" s="165">
        <f>SUM(O58:O61)</f>
        <v>1262.8310933108321</v>
      </c>
      <c r="P63" s="165">
        <f>SUM(P58:P61)</f>
        <v>1500.5133792038941</v>
      </c>
      <c r="Q63" s="165">
        <f>SUM(Q58:Q61)</f>
        <v>2030.6431971744034</v>
      </c>
      <c r="R63" s="165">
        <f>SUM(R58:R61)</f>
        <v>1865.2221353880727</v>
      </c>
      <c r="U63" s="129"/>
      <c r="AG63" s="128"/>
      <c r="AH63" s="120" t="s">
        <v>195</v>
      </c>
      <c r="AI63" s="165">
        <f>SUM(AI58:AI61)</f>
        <v>1426.3386370159149</v>
      </c>
      <c r="AJ63" s="165">
        <f>SUM(AJ58:AJ61)</f>
        <v>1692.042891766607</v>
      </c>
      <c r="AK63" s="165">
        <f>SUM(AK58:AK61)</f>
        <v>2306.8027559226866</v>
      </c>
      <c r="AL63" s="165">
        <f>SUM(AL58:AL61)</f>
        <v>2121.4021299676965</v>
      </c>
      <c r="AO63" s="129"/>
      <c r="BA63" s="128"/>
      <c r="BB63" s="120" t="s">
        <v>195</v>
      </c>
      <c r="BC63" s="165">
        <f>SUM(BC58:BC61)</f>
        <v>1616.2074890101833</v>
      </c>
      <c r="BD63" s="165">
        <f>SUM(BD58:BD61)</f>
        <v>1913.7955012789157</v>
      </c>
      <c r="BE63" s="165">
        <f>SUM(BE58:BE61)</f>
        <v>2626.114338373759</v>
      </c>
      <c r="BF63" s="165">
        <f>SUM(BF58:BF61)</f>
        <v>2418.0923153805443</v>
      </c>
      <c r="BI63" s="129"/>
      <c r="BK63" s="128"/>
      <c r="BL63" s="120" t="s">
        <v>195</v>
      </c>
      <c r="BM63" s="165">
        <f>SUM(BM58:BM61)</f>
        <v>1722.329087662853</v>
      </c>
      <c r="BN63" s="165">
        <f>SUM(BN58:BN61)</f>
        <v>2037.4816735260292</v>
      </c>
      <c r="BO63" s="165">
        <f>SUM(BO58:BO61)</f>
        <v>2804.0331066069343</v>
      </c>
      <c r="BP63" s="165">
        <f>SUM(BP58:BP61)</f>
        <v>2583.6009825701726</v>
      </c>
      <c r="BS63" s="129"/>
    </row>
    <row r="64" spans="3:71" x14ac:dyDescent="0.3">
      <c r="C64" s="128"/>
      <c r="D64" s="120" t="s">
        <v>194</v>
      </c>
      <c r="E64" s="120">
        <f>E62/E63</f>
        <v>1.0622212189099967</v>
      </c>
      <c r="F64" s="120">
        <f>F62/F63</f>
        <v>1.2095845100131637</v>
      </c>
      <c r="G64" s="120">
        <f>G62/G63</f>
        <v>0.8284631340099442</v>
      </c>
      <c r="H64" s="120">
        <f>H62/H63</f>
        <v>0.81169201237497612</v>
      </c>
      <c r="K64" s="129"/>
      <c r="M64" s="128"/>
      <c r="N64" s="120" t="s">
        <v>194</v>
      </c>
      <c r="O64" s="120">
        <f>O62/O63</f>
        <v>1.051615225501167</v>
      </c>
      <c r="P64" s="120">
        <f>P62/P63</f>
        <v>1.1052589260511263</v>
      </c>
      <c r="Q64" s="120">
        <f>Q62/Q63</f>
        <v>0.94443525820904872</v>
      </c>
      <c r="R64" s="120">
        <f>R62/R63</f>
        <v>0.9408694699368999</v>
      </c>
      <c r="U64" s="129"/>
      <c r="AG64" s="128"/>
      <c r="AH64" s="120" t="s">
        <v>194</v>
      </c>
      <c r="AI64" s="120">
        <f>AI62/AI63</f>
        <v>1.0538866237097777</v>
      </c>
      <c r="AJ64" s="120">
        <f>AJ62/AJ63</f>
        <v>1.1121121629480348</v>
      </c>
      <c r="AK64" s="120">
        <f>AK62/AK63</f>
        <v>0.94159281545203555</v>
      </c>
      <c r="AL64" s="120">
        <f>AL62/AL63</f>
        <v>0.93785934987560649</v>
      </c>
      <c r="AO64" s="129"/>
      <c r="BA64" s="128"/>
      <c r="BB64" s="120" t="s">
        <v>194</v>
      </c>
      <c r="BC64" s="120">
        <f>BC62/BC63</f>
        <v>1.0559028009023095</v>
      </c>
      <c r="BD64" s="120">
        <f>BD62/BD63</f>
        <v>1.1185451470451215</v>
      </c>
      <c r="BE64" s="120">
        <f>BE62/BE63</f>
        <v>0.93897619823774181</v>
      </c>
      <c r="BF64" s="120">
        <f>BF62/BF63</f>
        <v>0.935086757110135</v>
      </c>
      <c r="BI64" s="129"/>
      <c r="BK64" s="128"/>
      <c r="BL64" s="120" t="s">
        <v>194</v>
      </c>
      <c r="BM64" s="120">
        <f>BM62/BM63</f>
        <v>1.1207837352496675</v>
      </c>
      <c r="BN64" s="120">
        <f>BN62/BN63</f>
        <v>1.189486638970511</v>
      </c>
      <c r="BO64" s="120">
        <f>BO62/BO63</f>
        <v>0.99450256910671753</v>
      </c>
      <c r="BP64" s="120">
        <f>BP62/BP63</f>
        <v>0.99029941664983745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1323.8237472096596</v>
      </c>
      <c r="F69" s="139">
        <f t="shared" ref="F69:H69" si="107">F58*F$64</f>
        <v>0</v>
      </c>
      <c r="G69" s="139">
        <f t="shared" si="107"/>
        <v>370.64122555477752</v>
      </c>
      <c r="H69" s="139">
        <f t="shared" si="107"/>
        <v>289.2360153278762</v>
      </c>
      <c r="I69" s="120">
        <f>I58</f>
        <v>2050</v>
      </c>
      <c r="J69" s="165">
        <f>SUM(E69:H69)</f>
        <v>1983.7009880923133</v>
      </c>
      <c r="K69" s="129">
        <f>I69/J69</f>
        <v>1.0334218777455191</v>
      </c>
      <c r="M69" s="128"/>
      <c r="N69" s="4" t="s">
        <v>11</v>
      </c>
      <c r="O69" s="139">
        <f>O58*O$64</f>
        <v>511.72719775774431</v>
      </c>
      <c r="P69" s="139">
        <f t="shared" ref="P69:R69" si="108">P58*P$64</f>
        <v>0</v>
      </c>
      <c r="Q69" s="139">
        <f t="shared" si="108"/>
        <v>931.76210147284803</v>
      </c>
      <c r="R69" s="139">
        <f t="shared" si="108"/>
        <v>671.36177621565514</v>
      </c>
      <c r="S69" s="120">
        <f>S58</f>
        <v>2186.7465511512801</v>
      </c>
      <c r="T69" s="165">
        <f>SUM(O69:R69)</f>
        <v>2114.8510754462473</v>
      </c>
      <c r="U69" s="129">
        <f>S69/T69</f>
        <v>1.0339955264650786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272.04792084426742</v>
      </c>
      <c r="G70" s="139">
        <f t="shared" si="109"/>
        <v>679.56905482924276</v>
      </c>
      <c r="H70" s="139">
        <f t="shared" si="109"/>
        <v>815.59870103272328</v>
      </c>
      <c r="I70" s="120">
        <f>I59</f>
        <v>2050</v>
      </c>
      <c r="J70" s="165">
        <f>SUM(E70:H70)</f>
        <v>1767.2156767062334</v>
      </c>
      <c r="K70" s="129">
        <f>I70/J70</f>
        <v>1.1600168711839547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47.554807794900626</v>
      </c>
      <c r="Q70" s="139">
        <f t="shared" si="110"/>
        <v>958.46435238883589</v>
      </c>
      <c r="R70" s="139">
        <f t="shared" si="110"/>
        <v>1062.1156758898646</v>
      </c>
      <c r="S70" s="120">
        <f>S59</f>
        <v>2186.7465511512801</v>
      </c>
      <c r="T70" s="165">
        <f>SUM(O70:R70)</f>
        <v>2068.134836073601</v>
      </c>
      <c r="U70" s="129">
        <f>S70/T70</f>
        <v>1.0573520222225288</v>
      </c>
    </row>
    <row r="71" spans="3:21" x14ac:dyDescent="0.3">
      <c r="C71" s="128"/>
      <c r="D71" s="4" t="s">
        <v>13</v>
      </c>
      <c r="E71" s="139">
        <f t="shared" ref="E71:H71" si="111">E60*E$64</f>
        <v>353.77256645634952</v>
      </c>
      <c r="F71" s="139">
        <f t="shared" si="111"/>
        <v>866.51707194682422</v>
      </c>
      <c r="G71" s="139">
        <f t="shared" si="111"/>
        <v>3.7897196159798656</v>
      </c>
      <c r="H71" s="139">
        <f t="shared" si="111"/>
        <v>0</v>
      </c>
      <c r="I71" s="120">
        <f>I60</f>
        <v>1054</v>
      </c>
      <c r="J71" s="165">
        <f>SUM(E71:H71)</f>
        <v>1224.0793580191537</v>
      </c>
      <c r="K71" s="129">
        <f>I71/J71</f>
        <v>0.86105528460639857</v>
      </c>
      <c r="M71" s="128"/>
      <c r="N71" s="4" t="s">
        <v>13</v>
      </c>
      <c r="O71" s="139">
        <f t="shared" ref="O71:R71" si="112">O60*O$64</f>
        <v>395.95008160967899</v>
      </c>
      <c r="P71" s="139">
        <f t="shared" si="112"/>
        <v>781.70527619721895</v>
      </c>
      <c r="Q71" s="139">
        <f t="shared" si="112"/>
        <v>27.584578392171824</v>
      </c>
      <c r="R71" s="139">
        <f t="shared" si="112"/>
        <v>0</v>
      </c>
      <c r="S71" s="120">
        <f>S60</f>
        <v>1112.9834646689119</v>
      </c>
      <c r="T71" s="165">
        <f>SUM(O71:R71)</f>
        <v>1205.2399361990697</v>
      </c>
      <c r="U71" s="129">
        <f>S71/T71</f>
        <v>0.92345385449049722</v>
      </c>
    </row>
    <row r="72" spans="3:21" x14ac:dyDescent="0.3">
      <c r="C72" s="128"/>
      <c r="D72" s="4" t="s">
        <v>14</v>
      </c>
      <c r="E72" s="139">
        <f t="shared" ref="E72:H72" si="113">E61*E$64</f>
        <v>372.40368633399095</v>
      </c>
      <c r="F72" s="139">
        <f t="shared" si="113"/>
        <v>911.43500720890813</v>
      </c>
      <c r="G72" s="139">
        <f t="shared" si="113"/>
        <v>0</v>
      </c>
      <c r="H72" s="139">
        <f t="shared" si="113"/>
        <v>3.1652836394004709</v>
      </c>
      <c r="I72" s="120">
        <f>I61</f>
        <v>1108</v>
      </c>
      <c r="J72" s="165">
        <f>SUM(E72:H72)</f>
        <v>1287.0039771822996</v>
      </c>
      <c r="K72" s="129">
        <f>I72/J72</f>
        <v>0.86091420045631739</v>
      </c>
      <c r="M72" s="128"/>
      <c r="N72" s="4" t="s">
        <v>14</v>
      </c>
      <c r="O72" s="139">
        <f t="shared" ref="O72:R72" si="114">O61*O$64</f>
        <v>420.33512559453271</v>
      </c>
      <c r="P72" s="139">
        <f t="shared" si="114"/>
        <v>829.19572203212294</v>
      </c>
      <c r="Q72" s="139">
        <f t="shared" si="114"/>
        <v>0</v>
      </c>
      <c r="R72" s="139">
        <f t="shared" si="114"/>
        <v>21.453109731628626</v>
      </c>
      <c r="S72" s="120">
        <f>S61</f>
        <v>1172.7332381057306</v>
      </c>
      <c r="T72" s="165">
        <f>SUM(O72:R72)</f>
        <v>1270.9839573582844</v>
      </c>
      <c r="U72" s="129">
        <f>S72/T72</f>
        <v>0.92269712085369981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1054.0000000000002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0.99999999999999978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1.0000000000000002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1368.0684226455157</v>
      </c>
      <c r="F80" s="139">
        <f t="shared" ref="F80:H80" si="115">F69*$K69</f>
        <v>0</v>
      </c>
      <c r="G80" s="139">
        <f t="shared" si="115"/>
        <v>383.02875128271864</v>
      </c>
      <c r="H80" s="139">
        <f t="shared" si="115"/>
        <v>298.90282607176556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529.12363325201818</v>
      </c>
      <c r="P80" s="139">
        <f t="shared" ref="P80:R80" si="116">P69*$U69</f>
        <v>0</v>
      </c>
      <c r="Q80" s="139">
        <f t="shared" si="116"/>
        <v>963.43784465262547</v>
      </c>
      <c r="R80" s="139">
        <f t="shared" si="116"/>
        <v>694.18507324663665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315.58017794986728</v>
      </c>
      <c r="G81" s="139">
        <f t="shared" si="117"/>
        <v>788.31156873645557</v>
      </c>
      <c r="H81" s="139">
        <f t="shared" si="117"/>
        <v>946.10825331367732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50.282172188341853</v>
      </c>
      <c r="Q81" s="139">
        <f t="shared" si="118"/>
        <v>1013.434221226542</v>
      </c>
      <c r="R81" s="139">
        <f t="shared" si="118"/>
        <v>1123.0301577363964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304.61773789600807</v>
      </c>
      <c r="F82" s="139">
        <f t="shared" si="119"/>
        <v>746.11910400147588</v>
      </c>
      <c r="G82" s="139">
        <f t="shared" si="119"/>
        <v>3.2631581025159946</v>
      </c>
      <c r="H82" s="139">
        <f t="shared" si="119"/>
        <v>0</v>
      </c>
      <c r="I82" s="120">
        <f>I71</f>
        <v>1054</v>
      </c>
      <c r="J82" s="165">
        <f>SUM(E82:H82)</f>
        <v>1053.9999999999998</v>
      </c>
      <c r="K82" s="129">
        <f>I82/J82</f>
        <v>1.0000000000000002</v>
      </c>
      <c r="M82" s="128"/>
      <c r="N82" s="4" t="s">
        <v>13</v>
      </c>
      <c r="O82" s="139">
        <f t="shared" ref="O82:R82" si="120">O71*$U71</f>
        <v>365.64162904828498</v>
      </c>
      <c r="P82" s="139">
        <f t="shared" si="120"/>
        <v>721.86875037988057</v>
      </c>
      <c r="Q82" s="139">
        <f t="shared" si="120"/>
        <v>25.473085240746354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320.60762186721303</v>
      </c>
      <c r="F83" s="139">
        <f t="shared" si="121"/>
        <v>784.66734049915499</v>
      </c>
      <c r="G83" s="139">
        <f t="shared" si="121"/>
        <v>0</v>
      </c>
      <c r="H83" s="139">
        <f t="shared" si="121"/>
        <v>2.7250376336319189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387.84201017975363</v>
      </c>
      <c r="P83" s="139">
        <f t="shared" si="122"/>
        <v>765.09650534324464</v>
      </c>
      <c r="Q83" s="139">
        <f t="shared" si="122"/>
        <v>0</v>
      </c>
      <c r="R83" s="139">
        <f t="shared" si="122"/>
        <v>19.79472258273222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1993.2937824087369</v>
      </c>
      <c r="F85" s="165">
        <f>SUM(F80:F83)</f>
        <v>1846.3666224504982</v>
      </c>
      <c r="G85" s="165">
        <f>SUM(G80:G83)</f>
        <v>1174.6034781216902</v>
      </c>
      <c r="H85" s="165">
        <f>SUM(H80:H83)</f>
        <v>1247.7361170190748</v>
      </c>
      <c r="K85" s="129"/>
      <c r="M85" s="128"/>
      <c r="N85" s="120" t="s">
        <v>195</v>
      </c>
      <c r="O85" s="165">
        <f>SUM(O80:O83)</f>
        <v>1282.607272480057</v>
      </c>
      <c r="P85" s="165">
        <f>SUM(P80:P83)</f>
        <v>1537.2474279114672</v>
      </c>
      <c r="Q85" s="165">
        <f>SUM(Q80:Q83)</f>
        <v>2002.3451511199139</v>
      </c>
      <c r="R85" s="165">
        <f>SUM(R80:R83)</f>
        <v>1837.0099535657653</v>
      </c>
      <c r="U85" s="129"/>
    </row>
    <row r="86" spans="3:21" x14ac:dyDescent="0.3">
      <c r="C86" s="128"/>
      <c r="D86" s="120" t="s">
        <v>194</v>
      </c>
      <c r="E86" s="120">
        <f>E84/E85</f>
        <v>1.0284484997102326</v>
      </c>
      <c r="F86" s="120">
        <f>F84/F85</f>
        <v>1.1102887016443352</v>
      </c>
      <c r="G86" s="120">
        <f>G84/G85</f>
        <v>0.89732409245497269</v>
      </c>
      <c r="H86" s="120">
        <f>H84/H85</f>
        <v>0.88800827746101174</v>
      </c>
      <c r="K86" s="129"/>
      <c r="M86" s="128"/>
      <c r="N86" s="120" t="s">
        <v>194</v>
      </c>
      <c r="O86" s="120">
        <f>O84/O85</f>
        <v>1.0354006510458211</v>
      </c>
      <c r="P86" s="120">
        <f>P84/P85</f>
        <v>1.078847670135608</v>
      </c>
      <c r="Q86" s="120">
        <f>Q84/Q85</f>
        <v>0.95778244384152356</v>
      </c>
      <c r="R86" s="120">
        <f>R84/R85</f>
        <v>0.95531902722176609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1406.987916770725</v>
      </c>
      <c r="F91" s="139">
        <f t="shared" ref="F91:H91" si="123">F80*F$86</f>
        <v>0</v>
      </c>
      <c r="G91" s="139">
        <f t="shared" si="123"/>
        <v>343.70092662892694</v>
      </c>
      <c r="H91" s="139">
        <f t="shared" si="123"/>
        <v>265.42818370821692</v>
      </c>
      <c r="I91" s="120">
        <f>I80</f>
        <v>2050</v>
      </c>
      <c r="J91" s="165">
        <f>SUM(E91:H91)</f>
        <v>2016.1170271078688</v>
      </c>
      <c r="K91" s="129">
        <f>I91/J91</f>
        <v>1.0168060546270652</v>
      </c>
      <c r="M91" s="128"/>
      <c r="N91" s="4" t="s">
        <v>11</v>
      </c>
      <c r="O91" s="139">
        <f>O80*O$86</f>
        <v>547.85495435286987</v>
      </c>
      <c r="P91" s="139">
        <f t="shared" ref="P91:R91" si="124">P80*P$86</f>
        <v>0</v>
      </c>
      <c r="Q91" s="139">
        <f t="shared" si="124"/>
        <v>922.7638533408018</v>
      </c>
      <c r="R91" s="139">
        <f t="shared" si="124"/>
        <v>663.16820888584732</v>
      </c>
      <c r="S91" s="120">
        <f>S80</f>
        <v>2186.7465511512801</v>
      </c>
      <c r="T91" s="165">
        <f>SUM(O91:R91)</f>
        <v>2133.7870165795189</v>
      </c>
      <c r="U91" s="129">
        <f>S91/T91</f>
        <v>1.0248195036150589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350.38510604064641</v>
      </c>
      <c r="G92" s="139">
        <f t="shared" si="125"/>
        <v>707.37096298819586</v>
      </c>
      <c r="H92" s="139">
        <f t="shared" si="125"/>
        <v>840.15196031672519</v>
      </c>
      <c r="I92" s="120">
        <f>I81</f>
        <v>2050</v>
      </c>
      <c r="J92" s="165">
        <f>SUM(E92:H92)</f>
        <v>1897.9080293455677</v>
      </c>
      <c r="K92" s="129">
        <f>I92/J92</f>
        <v>1.0801366390271694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54.246804314750072</v>
      </c>
      <c r="Q92" s="139">
        <f t="shared" si="126"/>
        <v>970.64950507898868</v>
      </c>
      <c r="R92" s="139">
        <f t="shared" si="126"/>
        <v>1072.8520778294408</v>
      </c>
      <c r="S92" s="120">
        <f>S81</f>
        <v>2186.7465511512801</v>
      </c>
      <c r="T92" s="165">
        <f>SUM(O92:R92)</f>
        <v>2097.7483872231796</v>
      </c>
      <c r="U92" s="129">
        <f>S92/T92</f>
        <v>1.0424255666075894</v>
      </c>
    </row>
    <row r="93" spans="3:21" x14ac:dyDescent="0.3">
      <c r="C93" s="128"/>
      <c r="D93" s="4" t="s">
        <v>13</v>
      </c>
      <c r="E93" s="139">
        <f t="shared" ref="E93:H93" si="127">E82*E$86</f>
        <v>313.28365552427437</v>
      </c>
      <c r="F93" s="139">
        <f t="shared" si="127"/>
        <v>828.40761125383335</v>
      </c>
      <c r="G93" s="139">
        <f t="shared" si="127"/>
        <v>2.9281103828772554</v>
      </c>
      <c r="H93" s="139">
        <f t="shared" si="127"/>
        <v>0</v>
      </c>
      <c r="I93" s="120">
        <f>I82</f>
        <v>1054</v>
      </c>
      <c r="J93" s="165">
        <f>SUM(E93:H93)</f>
        <v>1144.6193771609851</v>
      </c>
      <c r="K93" s="129">
        <f>I93/J93</f>
        <v>0.92083012137558817</v>
      </c>
      <c r="M93" s="128"/>
      <c r="N93" s="4" t="s">
        <v>13</v>
      </c>
      <c r="O93" s="139">
        <f t="shared" ref="O93:R93" si="128">O82*O$86</f>
        <v>378.58558076604891</v>
      </c>
      <c r="P93" s="139">
        <f t="shared" si="128"/>
        <v>778.7864194910369</v>
      </c>
      <c r="Q93" s="139">
        <f t="shared" si="128"/>
        <v>24.397673834065486</v>
      </c>
      <c r="R93" s="139">
        <f t="shared" si="128"/>
        <v>0</v>
      </c>
      <c r="S93" s="120">
        <f>S82</f>
        <v>1112.9834646689119</v>
      </c>
      <c r="T93" s="165">
        <f>SUM(O93:R93)</f>
        <v>1181.7696740911513</v>
      </c>
      <c r="U93" s="129">
        <f>S93/T93</f>
        <v>0.9417938952654713</v>
      </c>
    </row>
    <row r="94" spans="3:21" x14ac:dyDescent="0.3">
      <c r="C94" s="128"/>
      <c r="D94" s="4" t="s">
        <v>14</v>
      </c>
      <c r="E94" s="139">
        <f t="shared" ref="E94:H94" si="129">E83*E$86</f>
        <v>329.7284277050008</v>
      </c>
      <c r="F94" s="139">
        <f t="shared" si="129"/>
        <v>871.20728270552036</v>
      </c>
      <c r="G94" s="139">
        <f t="shared" si="129"/>
        <v>0</v>
      </c>
      <c r="H94" s="139">
        <f t="shared" si="129"/>
        <v>2.4198559750579118</v>
      </c>
      <c r="I94" s="120">
        <f>I83</f>
        <v>1108</v>
      </c>
      <c r="J94" s="165">
        <f>SUM(E94:H94)</f>
        <v>1203.3555663855791</v>
      </c>
      <c r="K94" s="129">
        <f>I94/J94</f>
        <v>0.92075861112938484</v>
      </c>
      <c r="M94" s="128"/>
      <c r="N94" s="4" t="s">
        <v>14</v>
      </c>
      <c r="O94" s="139">
        <f t="shared" ref="O94:R94" si="130">O83*O$86</f>
        <v>401.57186984303689</v>
      </c>
      <c r="P94" s="139">
        <f t="shared" si="130"/>
        <v>825.4225822184552</v>
      </c>
      <c r="Q94" s="139">
        <f t="shared" si="130"/>
        <v>0</v>
      </c>
      <c r="R94" s="139">
        <f t="shared" si="130"/>
        <v>18.910275121860469</v>
      </c>
      <c r="S94" s="120">
        <f>S83</f>
        <v>1172.7332381057306</v>
      </c>
      <c r="T94" s="165">
        <f>SUM(O94:R94)</f>
        <v>1245.9047271833526</v>
      </c>
      <c r="U94" s="129">
        <f>S94/T94</f>
        <v>0.94127039774297783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1054.0000000000002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1658.4558060242421</v>
      </c>
      <c r="Q96" s="165">
        <f>SUM(Q91:Q94)</f>
        <v>1917.811032253856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0.99999999999999978</v>
      </c>
      <c r="H97" s="120">
        <f>H95/H96</f>
        <v>1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1.0000000000000002</v>
      </c>
      <c r="Q97" s="120">
        <f>Q95/Q96</f>
        <v>1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1430.6338325595943</v>
      </c>
      <c r="F102" s="139">
        <f t="shared" ref="F102:H102" si="131">F91*$K91</f>
        <v>0</v>
      </c>
      <c r="G102" s="139">
        <f t="shared" si="131"/>
        <v>349.47718317722558</v>
      </c>
      <c r="H102" s="139">
        <f t="shared" si="131"/>
        <v>269.88898426317991</v>
      </c>
      <c r="I102" s="120">
        <f>I91</f>
        <v>2050</v>
      </c>
      <c r="J102" s="165">
        <f>SUM(E102:H102)</f>
        <v>2049.9999999999995</v>
      </c>
      <c r="K102" s="129">
        <f>I102/J102</f>
        <v>1.0000000000000002</v>
      </c>
      <c r="M102" s="128"/>
      <c r="N102" s="4" t="s">
        <v>11</v>
      </c>
      <c r="O102" s="139">
        <f>O91*$U91</f>
        <v>561.4524423729589</v>
      </c>
      <c r="P102" s="139">
        <f t="shared" ref="P102:R102" si="132">P91*$U91</f>
        <v>0</v>
      </c>
      <c r="Q102" s="139">
        <f t="shared" si="132"/>
        <v>945.66639413463952</v>
      </c>
      <c r="R102" s="139">
        <f t="shared" si="132"/>
        <v>679.62771464368177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378.46379080392217</v>
      </c>
      <c r="G103" s="139">
        <f t="shared" si="133"/>
        <v>764.05729450748208</v>
      </c>
      <c r="H103" s="139">
        <f t="shared" si="133"/>
        <v>907.4789146885953</v>
      </c>
      <c r="I103" s="120">
        <f>I92</f>
        <v>2050</v>
      </c>
      <c r="J103" s="165">
        <f>SUM(E103:H103)</f>
        <v>2049.9999999999995</v>
      </c>
      <c r="K103" s="129">
        <f>I103/J103</f>
        <v>1.0000000000000002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56.548255724454371</v>
      </c>
      <c r="Q103" s="139">
        <f t="shared" si="134"/>
        <v>1011.829860309341</v>
      </c>
      <c r="R103" s="139">
        <f t="shared" si="134"/>
        <v>1118.3684351174845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288.48102654140553</v>
      </c>
      <c r="F104" s="139">
        <f t="shared" si="135"/>
        <v>762.82268121932839</v>
      </c>
      <c r="G104" s="139">
        <f t="shared" si="135"/>
        <v>2.6962922392659832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356.54958880099787</v>
      </c>
      <c r="P104" s="139">
        <f t="shared" si="136"/>
        <v>733.45629559231304</v>
      </c>
      <c r="Q104" s="139">
        <f t="shared" si="136"/>
        <v>22.977580275600999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303.60028914353234</v>
      </c>
      <c r="F105" s="139">
        <f t="shared" si="137"/>
        <v>802.17160762974027</v>
      </c>
      <c r="G105" s="139">
        <f t="shared" si="137"/>
        <v>0</v>
      </c>
      <c r="H105" s="139">
        <f t="shared" si="137"/>
        <v>2.2281032267274661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377.98771364954666</v>
      </c>
      <c r="P105" s="139">
        <f t="shared" si="138"/>
        <v>776.94584227080111</v>
      </c>
      <c r="Q105" s="139">
        <f t="shared" si="138"/>
        <v>0</v>
      </c>
      <c r="R105" s="139">
        <f t="shared" si="138"/>
        <v>17.799682185382743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2022.7151482445322</v>
      </c>
      <c r="F107" s="165">
        <f>SUM(F102:F105)</f>
        <v>1943.4580796529908</v>
      </c>
      <c r="G107" s="165">
        <f>SUM(G102:G105)</f>
        <v>1116.2307699239739</v>
      </c>
      <c r="H107" s="165">
        <f>SUM(H102:H105)</f>
        <v>1179.5960021785027</v>
      </c>
      <c r="K107" s="129"/>
      <c r="M107" s="128"/>
      <c r="N107" s="120" t="s">
        <v>195</v>
      </c>
      <c r="O107" s="165">
        <f>SUM(O102:O105)</f>
        <v>1295.9897448235033</v>
      </c>
      <c r="P107" s="165">
        <f>SUM(P102:P105)</f>
        <v>1566.9503935875687</v>
      </c>
      <c r="Q107" s="165">
        <f>SUM(Q102:Q105)</f>
        <v>1980.4738347195814</v>
      </c>
      <c r="R107" s="165">
        <f>SUM(R102:R105)</f>
        <v>1815.795831946549</v>
      </c>
      <c r="U107" s="129"/>
    </row>
    <row r="108" spans="3:21" x14ac:dyDescent="0.3">
      <c r="C108" s="128"/>
      <c r="D108" s="120" t="s">
        <v>194</v>
      </c>
      <c r="E108" s="120">
        <f>E106/E107</f>
        <v>1.013489221049809</v>
      </c>
      <c r="F108" s="120">
        <f>F106/F107</f>
        <v>1.0548207967346703</v>
      </c>
      <c r="G108" s="120">
        <f>G106/G107</f>
        <v>0.9442491896830506</v>
      </c>
      <c r="H108" s="120">
        <f>H106/H107</f>
        <v>0.93930464154992244</v>
      </c>
      <c r="K108" s="129"/>
      <c r="M108" s="128"/>
      <c r="N108" s="120" t="s">
        <v>194</v>
      </c>
      <c r="O108" s="120">
        <f>O106/O107</f>
        <v>1.0247090382206796</v>
      </c>
      <c r="P108" s="120">
        <f>P106/P107</f>
        <v>1.0583971342112306</v>
      </c>
      <c r="Q108" s="120">
        <f>Q106/Q107</f>
        <v>0.96835969182364989</v>
      </c>
      <c r="R108" s="120">
        <f>R106/R107</f>
        <v>0.96648011354660268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1449.9319685683261</v>
      </c>
      <c r="F113" s="139">
        <f t="shared" ref="F113:H113" si="139">F102*F$108</f>
        <v>0</v>
      </c>
      <c r="G113" s="139">
        <f t="shared" si="139"/>
        <v>329.99354702781028</v>
      </c>
      <c r="H113" s="139">
        <f t="shared" si="139"/>
        <v>253.50797562159886</v>
      </c>
      <c r="I113" s="120">
        <f>I102</f>
        <v>2050</v>
      </c>
      <c r="J113" s="165">
        <f>SUM(E113:H113)</f>
        <v>2033.4334912177353</v>
      </c>
      <c r="K113" s="129">
        <f>I113/J113</f>
        <v>1.0081470620277546</v>
      </c>
      <c r="M113" s="128"/>
      <c r="N113" s="4" t="s">
        <v>11</v>
      </c>
      <c r="O113" s="139">
        <f>O102*O$108</f>
        <v>575.32539223064623</v>
      </c>
      <c r="P113" s="139">
        <f t="shared" ref="P113:R113" si="140">P102*P$108</f>
        <v>0</v>
      </c>
      <c r="Q113" s="139">
        <f t="shared" si="140"/>
        <v>915.74521799220179</v>
      </c>
      <c r="R113" s="139">
        <f t="shared" si="140"/>
        <v>656.84667081824364</v>
      </c>
      <c r="S113" s="120">
        <f>S102</f>
        <v>2186.7465511512801</v>
      </c>
      <c r="T113" s="165">
        <f>SUM(O113:R113)</f>
        <v>2147.9172810410919</v>
      </c>
      <c r="U113" s="129">
        <f>S113/T113</f>
        <v>1.0180776375575169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399.21147735101675</v>
      </c>
      <c r="G114" s="139">
        <f t="shared" si="141"/>
        <v>721.46048121011393</v>
      </c>
      <c r="H114" s="139">
        <f t="shared" si="141"/>
        <v>852.39915667568368</v>
      </c>
      <c r="I114" s="120">
        <f>I103</f>
        <v>2050</v>
      </c>
      <c r="J114" s="165">
        <f>SUM(E114:H114)</f>
        <v>1973.0711152368144</v>
      </c>
      <c r="K114" s="129">
        <f>I114/J114</f>
        <v>1.038989413087603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59.85051180340632</v>
      </c>
      <c r="Q114" s="139">
        <f t="shared" si="142"/>
        <v>979.81525170712018</v>
      </c>
      <c r="R114" s="139">
        <f t="shared" si="142"/>
        <v>1080.8808521592828</v>
      </c>
      <c r="S114" s="120">
        <f>S103</f>
        <v>2186.7465511512801</v>
      </c>
      <c r="T114" s="165">
        <f>SUM(O114:R114)</f>
        <v>2120.5466156698094</v>
      </c>
      <c r="U114" s="129">
        <f>S114/T114</f>
        <v>1.0312183354010165</v>
      </c>
    </row>
    <row r="115" spans="3:71" x14ac:dyDescent="0.3">
      <c r="C115" s="128"/>
      <c r="D115" s="4" t="s">
        <v>13</v>
      </c>
      <c r="E115" s="139">
        <f t="shared" ref="E115:H115" si="143">E104*E$108</f>
        <v>292.37241087709833</v>
      </c>
      <c r="F115" s="139">
        <f t="shared" si="143"/>
        <v>804.64122837104946</v>
      </c>
      <c r="G115" s="139">
        <f t="shared" si="143"/>
        <v>2.5459717620756024</v>
      </c>
      <c r="H115" s="139">
        <f t="shared" si="143"/>
        <v>0</v>
      </c>
      <c r="I115" s="120">
        <f>I104</f>
        <v>1054</v>
      </c>
      <c r="J115" s="165">
        <f>SUM(E115:H115)</f>
        <v>1099.5596110102233</v>
      </c>
      <c r="K115" s="129">
        <f>I115/J115</f>
        <v>0.95856558338991249</v>
      </c>
      <c r="M115" s="128"/>
      <c r="N115" s="4" t="s">
        <v>13</v>
      </c>
      <c r="O115" s="139">
        <f t="shared" ref="O115:R115" si="144">O104*O$108</f>
        <v>365.35958621824932</v>
      </c>
      <c r="P115" s="139">
        <f t="shared" si="144"/>
        <v>776.28804132408936</v>
      </c>
      <c r="Q115" s="139">
        <f t="shared" si="144"/>
        <v>22.250562554534159</v>
      </c>
      <c r="R115" s="139">
        <f t="shared" si="144"/>
        <v>0</v>
      </c>
      <c r="S115" s="120">
        <f>S104</f>
        <v>1112.9834646689119</v>
      </c>
      <c r="T115" s="165">
        <f>SUM(O115:R115)</f>
        <v>1163.8981900968729</v>
      </c>
      <c r="U115" s="129">
        <f>S115/T115</f>
        <v>0.95625500077139625</v>
      </c>
    </row>
    <row r="116" spans="3:71" x14ac:dyDescent="0.3">
      <c r="C116" s="128"/>
      <c r="D116" s="4" t="s">
        <v>14</v>
      </c>
      <c r="E116" s="139">
        <f t="shared" ref="E116:H116" si="145">E105*E$108</f>
        <v>307.69562055457538</v>
      </c>
      <c r="F116" s="139">
        <f t="shared" si="145"/>
        <v>846.14729427793395</v>
      </c>
      <c r="G116" s="139">
        <f t="shared" si="145"/>
        <v>0</v>
      </c>
      <c r="H116" s="139">
        <f t="shared" si="145"/>
        <v>2.0928677027174682</v>
      </c>
      <c r="I116" s="120">
        <f>I105</f>
        <v>1108</v>
      </c>
      <c r="J116" s="165">
        <f>SUM(E116:H116)</f>
        <v>1155.935782535227</v>
      </c>
      <c r="K116" s="129">
        <f>I116/J116</f>
        <v>0.95853075641443242</v>
      </c>
      <c r="M116" s="128"/>
      <c r="N116" s="4" t="s">
        <v>14</v>
      </c>
      <c r="O116" s="139">
        <f t="shared" ref="O116:R116" si="146">O105*O$108</f>
        <v>387.32742651306063</v>
      </c>
      <c r="P116" s="139">
        <f t="shared" si="146"/>
        <v>822.31725289674671</v>
      </c>
      <c r="Q116" s="139">
        <f t="shared" si="146"/>
        <v>0</v>
      </c>
      <c r="R116" s="139">
        <f t="shared" si="146"/>
        <v>17.203038859622154</v>
      </c>
      <c r="S116" s="120">
        <f>S105</f>
        <v>1172.7332381057306</v>
      </c>
      <c r="T116" s="165">
        <f>SUM(O116:R116)</f>
        <v>1226.8477182694296</v>
      </c>
      <c r="U116" s="129">
        <f>S116/T116</f>
        <v>0.95589144491377298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</v>
      </c>
      <c r="G118" s="165">
        <f>SUM(G113:G116)</f>
        <v>1053.9999999999998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1</v>
      </c>
      <c r="G119" s="120">
        <f>G117/G118</f>
        <v>1.0000000000000002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1449.9319685683261</v>
      </c>
      <c r="F122" s="159">
        <f t="shared" si="148"/>
        <v>0</v>
      </c>
      <c r="G122" s="159">
        <f t="shared" si="148"/>
        <v>329.99354702781028</v>
      </c>
      <c r="H122" s="158">
        <f t="shared" si="148"/>
        <v>253.50797562159886</v>
      </c>
      <c r="N122" s="150"/>
      <c r="O122" s="160" t="str">
        <f>N36</f>
        <v>A</v>
      </c>
      <c r="P122" s="159">
        <f>O113</f>
        <v>575.32539223064623</v>
      </c>
      <c r="Q122" s="159">
        <f t="shared" ref="Q122:S122" si="149">P113</f>
        <v>0</v>
      </c>
      <c r="R122" s="159">
        <f t="shared" si="149"/>
        <v>915.74521799220179</v>
      </c>
      <c r="S122" s="159">
        <f t="shared" si="149"/>
        <v>656.84667081824364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470.41669616762113</v>
      </c>
      <c r="AA122" s="159">
        <f t="shared" ref="AA122:AC122" si="150">Z47</f>
        <v>0</v>
      </c>
      <c r="AB122" s="159">
        <f t="shared" si="150"/>
        <v>944.59100066978863</v>
      </c>
      <c r="AC122" s="159">
        <f t="shared" si="150"/>
        <v>683.0662602822182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562.77559222774096</v>
      </c>
      <c r="AK122" s="159">
        <f t="shared" ref="AK122:AM122" si="151">AJ58</f>
        <v>0</v>
      </c>
      <c r="AL122" s="159">
        <f t="shared" si="151"/>
        <v>1119.4250281011987</v>
      </c>
      <c r="AM122" s="159">
        <f t="shared" si="151"/>
        <v>810.18341963332705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526.88281048280589</v>
      </c>
      <c r="AU122" s="159">
        <f t="shared" si="147"/>
        <v>0</v>
      </c>
      <c r="AV122" s="159">
        <f t="shared" si="147"/>
        <v>1229.3820139082466</v>
      </c>
      <c r="AW122" s="158">
        <f t="shared" si="147"/>
        <v>906.67434040485352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651.70512276985392</v>
      </c>
      <c r="BE122" s="159">
        <f t="shared" ref="BE122:BG122" si="152">BD58</f>
        <v>0</v>
      </c>
      <c r="BF122" s="159">
        <f t="shared" si="152"/>
        <v>1272.8734422972711</v>
      </c>
      <c r="BG122" s="159">
        <f t="shared" si="152"/>
        <v>921.95687000902979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701.6057745010811</v>
      </c>
      <c r="BO122" s="159">
        <f t="shared" ref="BO122:BQ122" si="153">BN58</f>
        <v>0</v>
      </c>
      <c r="BP122" s="159">
        <f t="shared" si="153"/>
        <v>1358.312690345148</v>
      </c>
      <c r="BQ122" s="159">
        <f t="shared" si="153"/>
        <v>984.25511457308426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399.21147735101675</v>
      </c>
      <c r="G123" s="159">
        <f t="shared" si="148"/>
        <v>721.46048121011393</v>
      </c>
      <c r="H123" s="158">
        <f t="shared" si="148"/>
        <v>852.39915667568368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59.85051180340632</v>
      </c>
      <c r="R123" s="159">
        <f t="shared" si="154"/>
        <v>979.81525170712018</v>
      </c>
      <c r="S123" s="159">
        <f t="shared" si="154"/>
        <v>1080.8808521592828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40.487274931660643</v>
      </c>
      <c r="AB123" s="159">
        <f t="shared" si="155"/>
        <v>941.31244163596068</v>
      </c>
      <c r="AC123" s="159">
        <f t="shared" si="155"/>
        <v>1046.880508290539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50.552149055957862</v>
      </c>
      <c r="AL123" s="159">
        <f t="shared" si="156"/>
        <v>1155.5707305685303</v>
      </c>
      <c r="AM123" s="159">
        <f t="shared" si="156"/>
        <v>1286.2611603377786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44.16838687349356</v>
      </c>
      <c r="AV123" s="159">
        <f t="shared" si="147"/>
        <v>1227.0216166484158</v>
      </c>
      <c r="AW123" s="158">
        <f t="shared" si="147"/>
        <v>1391.7491612739964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59.412808635480317</v>
      </c>
      <c r="BF123" s="159">
        <f t="shared" si="157"/>
        <v>1318.4366773058805</v>
      </c>
      <c r="BG123" s="159">
        <f t="shared" si="157"/>
        <v>1468.6859491347943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64.413199407752032</v>
      </c>
      <c r="BP123" s="159">
        <f t="shared" si="158"/>
        <v>1409.2509598119689</v>
      </c>
      <c r="BQ123" s="159">
        <f t="shared" si="158"/>
        <v>1570.5094201995928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292.37241087709833</v>
      </c>
      <c r="F124" s="159">
        <f t="shared" si="148"/>
        <v>804.64122837104946</v>
      </c>
      <c r="G124" s="159">
        <f t="shared" si="148"/>
        <v>2.5459717620756024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365.35958621824932</v>
      </c>
      <c r="Q124" s="159">
        <f t="shared" si="159"/>
        <v>776.28804132408936</v>
      </c>
      <c r="R124" s="159">
        <f t="shared" si="159"/>
        <v>22.250562554534159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415.31111507490937</v>
      </c>
      <c r="AA124" s="159">
        <f t="shared" si="160"/>
        <v>783.85724570947411</v>
      </c>
      <c r="AB124" s="159">
        <f t="shared" si="160"/>
        <v>31.907589948106736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417.92999408539845</v>
      </c>
      <c r="AK124" s="159">
        <f t="shared" si="161"/>
        <v>794.7380168976307</v>
      </c>
      <c r="AL124" s="159">
        <f t="shared" si="161"/>
        <v>31.806997252957466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450.5236297167599</v>
      </c>
      <c r="AU124" s="159">
        <f t="shared" si="147"/>
        <v>826.92728600844657</v>
      </c>
      <c r="AV124" s="159">
        <f t="shared" si="147"/>
        <v>40.220713548785298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465.73451887743801</v>
      </c>
      <c r="BE124" s="159">
        <f t="shared" si="162"/>
        <v>895.79972396386427</v>
      </c>
      <c r="BF124" s="159">
        <f t="shared" si="162"/>
        <v>34.804218770607442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492.33795283563001</v>
      </c>
      <c r="BO124" s="159">
        <f t="shared" si="163"/>
        <v>952.08133137024231</v>
      </c>
      <c r="BP124" s="159">
        <f t="shared" si="163"/>
        <v>36.469456449817322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307.69562055457538</v>
      </c>
      <c r="F125" s="154">
        <f t="shared" si="148"/>
        <v>846.14729427793395</v>
      </c>
      <c r="G125" s="154">
        <f t="shared" si="148"/>
        <v>0</v>
      </c>
      <c r="H125" s="153">
        <f t="shared" si="148"/>
        <v>2.0928677027174682</v>
      </c>
      <c r="N125" s="152"/>
      <c r="O125" s="155" t="str">
        <f>N39</f>
        <v>D</v>
      </c>
      <c r="P125" s="159">
        <f t="shared" ref="P125:S125" si="164">O116</f>
        <v>387.32742651306063</v>
      </c>
      <c r="Q125" s="159">
        <f t="shared" si="164"/>
        <v>822.31725289674671</v>
      </c>
      <c r="R125" s="159">
        <f t="shared" si="164"/>
        <v>0</v>
      </c>
      <c r="S125" s="159">
        <f t="shared" si="164"/>
        <v>17.203038859622154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442.2845937194254</v>
      </c>
      <c r="AA125" s="159">
        <f t="shared" si="165"/>
        <v>834.11128538310777</v>
      </c>
      <c r="AB125" s="159">
        <f t="shared" si="165"/>
        <v>0</v>
      </c>
      <c r="AC125" s="159">
        <f t="shared" si="165"/>
        <v>24.98379326439148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445.63305070277539</v>
      </c>
      <c r="AK125" s="159">
        <f t="shared" si="166"/>
        <v>846.7527258130184</v>
      </c>
      <c r="AL125" s="159">
        <f t="shared" si="166"/>
        <v>0</v>
      </c>
      <c r="AM125" s="159">
        <f t="shared" si="166"/>
        <v>24.957549996590718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481.90618671844732</v>
      </c>
      <c r="AU125" s="154">
        <f t="shared" si="147"/>
        <v>883.83462746257169</v>
      </c>
      <c r="AV125" s="154">
        <f t="shared" si="147"/>
        <v>0</v>
      </c>
      <c r="AW125" s="153">
        <f t="shared" si="147"/>
        <v>32.260883442800342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498.76784736289136</v>
      </c>
      <c r="BE125" s="159">
        <f t="shared" si="167"/>
        <v>958.5829686795712</v>
      </c>
      <c r="BF125" s="159">
        <f t="shared" si="167"/>
        <v>0</v>
      </c>
      <c r="BG125" s="159">
        <f t="shared" si="167"/>
        <v>27.449496236720073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528.38536032614172</v>
      </c>
      <c r="BO125" s="159">
        <f t="shared" si="168"/>
        <v>1020.9871427480349</v>
      </c>
      <c r="BP125" s="159">
        <f t="shared" si="168"/>
        <v>0</v>
      </c>
      <c r="BQ125" s="159">
        <f t="shared" si="168"/>
        <v>28.836447797495637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1.2523286667889489E-85</v>
      </c>
      <c r="F134" s="130" t="e">
        <f t="shared" si="169"/>
        <v>#DIV/0!</v>
      </c>
      <c r="G134" s="148">
        <f t="shared" si="169"/>
        <v>329.99354702781028</v>
      </c>
      <c r="H134" s="148">
        <f t="shared" si="169"/>
        <v>253.50797562159886</v>
      </c>
      <c r="N134" s="130" t="s">
        <v>11</v>
      </c>
      <c r="O134" s="130">
        <f t="shared" ref="O134:R137" si="170">O129*P122</f>
        <v>4.9691743960474099E-86</v>
      </c>
      <c r="P134" s="130" t="e">
        <f t="shared" si="170"/>
        <v>#DIV/0!</v>
      </c>
      <c r="Q134" s="148">
        <f t="shared" si="170"/>
        <v>915.74521799220179</v>
      </c>
      <c r="R134" s="148">
        <f t="shared" si="170"/>
        <v>656.84667081824364</v>
      </c>
      <c r="W134" s="130" t="s">
        <v>11</v>
      </c>
      <c r="X134" s="130">
        <f t="shared" ref="X134:AA137" si="171">X129*Z122</f>
        <v>4.0630617623291457E-86</v>
      </c>
      <c r="Y134" s="130" t="e">
        <f t="shared" si="171"/>
        <v>#DIV/0!</v>
      </c>
      <c r="Z134" s="148">
        <f t="shared" si="171"/>
        <v>944.59100066978863</v>
      </c>
      <c r="AA134" s="148">
        <f t="shared" si="171"/>
        <v>683.0662602822182</v>
      </c>
      <c r="AG134" s="130" t="s">
        <v>11</v>
      </c>
      <c r="AH134" s="130">
        <f t="shared" ref="AH134:AK137" si="172">AH129*AJ122</f>
        <v>4.8607798323933305E-86</v>
      </c>
      <c r="AI134" s="130" t="e">
        <f t="shared" si="172"/>
        <v>#DIV/0!</v>
      </c>
      <c r="AJ134" s="148">
        <f t="shared" si="172"/>
        <v>1119.4250281011987</v>
      </c>
      <c r="AK134" s="148">
        <f t="shared" si="172"/>
        <v>810.18341963332705</v>
      </c>
      <c r="AQ134" s="130" t="s">
        <v>11</v>
      </c>
      <c r="AR134" s="130">
        <f t="shared" ref="AR134:AU137" si="173">AR129*AT122</f>
        <v>4.5507683250647161E-86</v>
      </c>
      <c r="AS134" s="130" t="e">
        <f t="shared" si="173"/>
        <v>#DIV/0!</v>
      </c>
      <c r="AT134" s="148">
        <f t="shared" si="173"/>
        <v>1229.3820139082466</v>
      </c>
      <c r="AU134" s="148">
        <f t="shared" si="173"/>
        <v>906.67434040485352</v>
      </c>
      <c r="BA134" s="130" t="s">
        <v>11</v>
      </c>
      <c r="BB134" s="130">
        <f t="shared" ref="BB134:BE137" si="174">BB129*BD122</f>
        <v>5.6288779420718014E-86</v>
      </c>
      <c r="BC134" s="130" t="e">
        <f t="shared" si="174"/>
        <v>#DIV/0!</v>
      </c>
      <c r="BD134" s="148">
        <f t="shared" si="174"/>
        <v>1272.8734422972711</v>
      </c>
      <c r="BE134" s="148">
        <f t="shared" si="174"/>
        <v>921.95687000902979</v>
      </c>
      <c r="BK134" s="130" t="s">
        <v>11</v>
      </c>
      <c r="BL134" s="130">
        <f t="shared" ref="BL134:BO137" si="175">BL129*BN122</f>
        <v>6.0598775890150469E-86</v>
      </c>
      <c r="BM134" s="130" t="e">
        <f t="shared" si="175"/>
        <v>#DIV/0!</v>
      </c>
      <c r="BN134" s="148">
        <f t="shared" si="175"/>
        <v>1358.312690345148</v>
      </c>
      <c r="BO134" s="148">
        <f t="shared" si="175"/>
        <v>984.25511457308426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3.4480512743745762E-86</v>
      </c>
      <c r="G135" s="148">
        <f t="shared" si="169"/>
        <v>721.46048121011393</v>
      </c>
      <c r="H135" s="148">
        <f t="shared" si="169"/>
        <v>852.39915667568368</v>
      </c>
      <c r="N135" s="130" t="s">
        <v>12</v>
      </c>
      <c r="O135" s="130" t="e">
        <f t="shared" si="170"/>
        <v>#DIV/0!</v>
      </c>
      <c r="P135" s="130">
        <f t="shared" si="170"/>
        <v>5.1693812729299829E-87</v>
      </c>
      <c r="Q135" s="148">
        <f t="shared" si="170"/>
        <v>979.81525170712018</v>
      </c>
      <c r="R135" s="148">
        <f t="shared" si="170"/>
        <v>1080.8808521592828</v>
      </c>
      <c r="W135" s="130" t="s">
        <v>12</v>
      </c>
      <c r="X135" s="130" t="e">
        <f t="shared" si="171"/>
        <v>#DIV/0!</v>
      </c>
      <c r="Y135" s="130">
        <f t="shared" si="171"/>
        <v>3.4969485559483947E-87</v>
      </c>
      <c r="Z135" s="148">
        <f t="shared" si="171"/>
        <v>941.31244163596068</v>
      </c>
      <c r="AA135" s="148">
        <f t="shared" si="171"/>
        <v>1046.880508290539</v>
      </c>
      <c r="AG135" s="130" t="s">
        <v>12</v>
      </c>
      <c r="AH135" s="130" t="e">
        <f t="shared" si="172"/>
        <v>#DIV/0!</v>
      </c>
      <c r="AI135" s="130">
        <f t="shared" si="172"/>
        <v>4.3662673010151401E-87</v>
      </c>
      <c r="AJ135" s="148">
        <f t="shared" si="172"/>
        <v>1155.5707305685303</v>
      </c>
      <c r="AK135" s="148">
        <f t="shared" si="172"/>
        <v>1286.2611603377786</v>
      </c>
      <c r="AQ135" s="130" t="s">
        <v>12</v>
      </c>
      <c r="AR135" s="130" t="e">
        <f t="shared" si="173"/>
        <v>#DIV/0!</v>
      </c>
      <c r="AS135" s="130">
        <f t="shared" si="173"/>
        <v>3.8148918877978472E-87</v>
      </c>
      <c r="AT135" s="148">
        <f t="shared" si="173"/>
        <v>1227.0216166484158</v>
      </c>
      <c r="AU135" s="148">
        <f t="shared" si="173"/>
        <v>1391.7491612739964</v>
      </c>
      <c r="BA135" s="130" t="s">
        <v>12</v>
      </c>
      <c r="BB135" s="130" t="e">
        <f t="shared" si="174"/>
        <v>#DIV/0!</v>
      </c>
      <c r="BC135" s="130">
        <f t="shared" si="174"/>
        <v>5.1315761733376678E-87</v>
      </c>
      <c r="BD135" s="148">
        <f t="shared" si="174"/>
        <v>1318.4366773058805</v>
      </c>
      <c r="BE135" s="148">
        <f t="shared" si="174"/>
        <v>1468.6859491347943</v>
      </c>
      <c r="BK135" s="130" t="s">
        <v>12</v>
      </c>
      <c r="BL135" s="130" t="e">
        <f t="shared" si="175"/>
        <v>#DIV/0!</v>
      </c>
      <c r="BM135" s="130">
        <f t="shared" si="175"/>
        <v>5.5634676582496167E-87</v>
      </c>
      <c r="BN135" s="148">
        <f t="shared" si="175"/>
        <v>1409.2509598119689</v>
      </c>
      <c r="BO135" s="148">
        <f t="shared" si="175"/>
        <v>1570.5094201995928</v>
      </c>
    </row>
    <row r="136" spans="4:67" x14ac:dyDescent="0.3">
      <c r="D136" s="130" t="s">
        <v>13</v>
      </c>
      <c r="E136" s="148">
        <f t="shared" si="169"/>
        <v>292.37241087709833</v>
      </c>
      <c r="F136" s="148">
        <f t="shared" si="169"/>
        <v>804.64122837104946</v>
      </c>
      <c r="G136" s="130">
        <f t="shared" si="169"/>
        <v>2.1989951884643902E-88</v>
      </c>
      <c r="H136" s="130" t="e">
        <f t="shared" si="169"/>
        <v>#DIV/0!</v>
      </c>
      <c r="N136" s="130" t="s">
        <v>13</v>
      </c>
      <c r="O136" s="148">
        <f t="shared" si="170"/>
        <v>365.35958621824932</v>
      </c>
      <c r="P136" s="148">
        <f t="shared" si="170"/>
        <v>776.28804132408936</v>
      </c>
      <c r="Q136" s="130">
        <f t="shared" si="170"/>
        <v>1.9218155019188939E-87</v>
      </c>
      <c r="R136" s="130" t="e">
        <f t="shared" si="170"/>
        <v>#DIV/0!</v>
      </c>
      <c r="W136" s="130" t="s">
        <v>13</v>
      </c>
      <c r="X136" s="148">
        <f t="shared" si="171"/>
        <v>415.31111507490937</v>
      </c>
      <c r="Y136" s="148">
        <f t="shared" si="171"/>
        <v>783.85724570947411</v>
      </c>
      <c r="Z136" s="130">
        <f t="shared" si="171"/>
        <v>2.7559078940522013E-87</v>
      </c>
      <c r="AA136" s="130" t="e">
        <f t="shared" si="171"/>
        <v>#DIV/0!</v>
      </c>
      <c r="AG136" s="130" t="s">
        <v>13</v>
      </c>
      <c r="AH136" s="148">
        <f t="shared" si="172"/>
        <v>417.92999408539845</v>
      </c>
      <c r="AI136" s="148">
        <f t="shared" si="172"/>
        <v>794.7380168976307</v>
      </c>
      <c r="AJ136" s="130">
        <f t="shared" si="172"/>
        <v>2.7472195473893309E-87</v>
      </c>
      <c r="AK136" s="130" t="e">
        <f t="shared" si="172"/>
        <v>#DIV/0!</v>
      </c>
      <c r="AQ136" s="130" t="s">
        <v>13</v>
      </c>
      <c r="AR136" s="148">
        <f t="shared" si="173"/>
        <v>450.5236297167599</v>
      </c>
      <c r="AS136" s="148">
        <f t="shared" si="173"/>
        <v>826.92728600844657</v>
      </c>
      <c r="AT136" s="130">
        <f t="shared" si="173"/>
        <v>3.4739252370292786E-87</v>
      </c>
      <c r="AU136" s="130" t="e">
        <f t="shared" si="173"/>
        <v>#DIV/0!</v>
      </c>
      <c r="BA136" s="130" t="s">
        <v>13</v>
      </c>
      <c r="BB136" s="148">
        <f t="shared" si="174"/>
        <v>465.73451887743801</v>
      </c>
      <c r="BC136" s="148">
        <f t="shared" si="174"/>
        <v>895.79972396386427</v>
      </c>
      <c r="BD136" s="130">
        <f t="shared" si="174"/>
        <v>3.0060942055552578E-87</v>
      </c>
      <c r="BE136" s="130" t="e">
        <f t="shared" si="174"/>
        <v>#DIV/0!</v>
      </c>
      <c r="BK136" s="130" t="s">
        <v>13</v>
      </c>
      <c r="BL136" s="148">
        <f t="shared" si="175"/>
        <v>492.33795283563001</v>
      </c>
      <c r="BM136" s="148">
        <f t="shared" si="175"/>
        <v>952.08133137024231</v>
      </c>
      <c r="BN136" s="130">
        <f t="shared" si="175"/>
        <v>3.1499233594672715E-87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307.69562055457538</v>
      </c>
      <c r="F137" s="148">
        <f t="shared" si="169"/>
        <v>846.14729427793395</v>
      </c>
      <c r="G137" s="130" t="e">
        <f t="shared" si="169"/>
        <v>#DIV/0!</v>
      </c>
      <c r="H137" s="130">
        <f t="shared" si="169"/>
        <v>1.8076422044116813E-88</v>
      </c>
      <c r="N137" s="130" t="s">
        <v>14</v>
      </c>
      <c r="O137" s="148">
        <f t="shared" si="170"/>
        <v>387.32742651306063</v>
      </c>
      <c r="P137" s="148">
        <f t="shared" si="170"/>
        <v>822.31725289674671</v>
      </c>
      <c r="Q137" s="130" t="e">
        <f t="shared" si="170"/>
        <v>#DIV/0!</v>
      </c>
      <c r="R137" s="130">
        <f t="shared" si="170"/>
        <v>1.4858530735798359E-87</v>
      </c>
      <c r="W137" s="130" t="s">
        <v>14</v>
      </c>
      <c r="X137" s="148">
        <f t="shared" si="171"/>
        <v>442.2845937194254</v>
      </c>
      <c r="Y137" s="148">
        <f t="shared" si="171"/>
        <v>834.11128538310777</v>
      </c>
      <c r="Z137" s="130" t="e">
        <f t="shared" si="171"/>
        <v>#DIV/0!</v>
      </c>
      <c r="AA137" s="130">
        <f t="shared" si="171"/>
        <v>2.1578888657114054E-87</v>
      </c>
      <c r="AG137" s="130" t="s">
        <v>14</v>
      </c>
      <c r="AH137" s="148">
        <f t="shared" si="172"/>
        <v>445.63305070277539</v>
      </c>
      <c r="AI137" s="148">
        <f t="shared" si="172"/>
        <v>846.7527258130184</v>
      </c>
      <c r="AJ137" s="130" t="e">
        <f t="shared" si="172"/>
        <v>#DIV/0!</v>
      </c>
      <c r="AK137" s="130">
        <f t="shared" si="172"/>
        <v>2.1556221940820073E-87</v>
      </c>
      <c r="AQ137" s="130" t="s">
        <v>14</v>
      </c>
      <c r="AR137" s="148">
        <f t="shared" si="173"/>
        <v>481.90618671844732</v>
      </c>
      <c r="AS137" s="148">
        <f t="shared" si="173"/>
        <v>883.83462746257169</v>
      </c>
      <c r="AT137" s="130" t="e">
        <f t="shared" si="173"/>
        <v>#DIV/0!</v>
      </c>
      <c r="AU137" s="130">
        <f t="shared" si="173"/>
        <v>2.7864223996142599E-87</v>
      </c>
      <c r="BA137" s="130" t="s">
        <v>14</v>
      </c>
      <c r="BB137" s="148">
        <f t="shared" si="174"/>
        <v>498.76784736289136</v>
      </c>
      <c r="BC137" s="148">
        <f t="shared" si="174"/>
        <v>958.5829686795712</v>
      </c>
      <c r="BD137" s="130" t="e">
        <f t="shared" si="174"/>
        <v>#DIV/0!</v>
      </c>
      <c r="BE137" s="130">
        <f t="shared" si="174"/>
        <v>2.3708554450387655E-87</v>
      </c>
      <c r="BK137" s="130" t="s">
        <v>14</v>
      </c>
      <c r="BL137" s="148">
        <f t="shared" si="175"/>
        <v>528.38536032614172</v>
      </c>
      <c r="BM137" s="148">
        <f t="shared" si="175"/>
        <v>1020.9871427480349</v>
      </c>
      <c r="BN137" s="130" t="e">
        <f t="shared" si="175"/>
        <v>#DIV/0!</v>
      </c>
      <c r="BO137" s="130">
        <f t="shared" si="175"/>
        <v>2.4906485964872408E-87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3.5172963842419626E-74</v>
      </c>
      <c r="H140" s="130">
        <f>'Mode Choice Q'!O38</f>
        <v>4.8037719831592177E-73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1.0013901997177071E-56</v>
      </c>
      <c r="H141" s="130">
        <f>'Mode Choice Q'!O39</f>
        <v>8.9284625419607991E-58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1.2031424899125019E-69</v>
      </c>
      <c r="F142" s="130">
        <f>'Mode Choice Q'!M40</f>
        <v>1.0013901997177071E-56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1.0727299564998204E-70</v>
      </c>
      <c r="F143" s="130">
        <f>'Mode Choice Q'!M41</f>
        <v>8.9284625419607991E-58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9.9961229429663053E-5</v>
      </c>
      <c r="F145" s="130" t="e">
        <f t="shared" si="176"/>
        <v>#DIV/0!</v>
      </c>
      <c r="G145" s="217">
        <f t="shared" si="176"/>
        <v>1.1606851097840971E-71</v>
      </c>
      <c r="H145" s="130">
        <f t="shared" si="176"/>
        <v>1.2177945107984466E-70</v>
      </c>
      <c r="N145" s="130" t="s">
        <v>11</v>
      </c>
      <c r="O145" s="130">
        <f t="shared" ref="O145:R148" si="177">O140*P122</f>
        <v>3.9664090989223831E-5</v>
      </c>
      <c r="P145" s="130" t="e">
        <f t="shared" si="177"/>
        <v>#DIV/0!</v>
      </c>
      <c r="Q145" s="149">
        <f t="shared" si="177"/>
        <v>2.8246543162658155E-84</v>
      </c>
      <c r="R145" s="130">
        <f t="shared" si="177"/>
        <v>2.0260709500831736E-84</v>
      </c>
      <c r="W145" s="130" t="s">
        <v>11</v>
      </c>
      <c r="X145" s="130">
        <f t="shared" ref="X145:AA148" si="178">X140*Z122</f>
        <v>3.2431474243296375E-5</v>
      </c>
      <c r="Y145" s="130" t="e">
        <f t="shared" si="178"/>
        <v>#DIV/0!</v>
      </c>
      <c r="Z145" s="149">
        <f t="shared" si="178"/>
        <v>2.9136303359549569E-84</v>
      </c>
      <c r="AA145" s="130">
        <f t="shared" si="178"/>
        <v>2.1069463672789247E-84</v>
      </c>
      <c r="AG145" s="130" t="s">
        <v>11</v>
      </c>
      <c r="AH145" s="130">
        <f t="shared" ref="AH145:AK148" si="179">AH140*AJ122</f>
        <v>3.8798882507321408E-5</v>
      </c>
      <c r="AI145" s="130" t="e">
        <f t="shared" si="179"/>
        <v>#DIV/0!</v>
      </c>
      <c r="AJ145" s="149">
        <f t="shared" si="179"/>
        <v>3.4529131850612179E-84</v>
      </c>
      <c r="AK145" s="130">
        <f t="shared" si="179"/>
        <v>2.4990445467483335E-84</v>
      </c>
      <c r="AQ145" s="130" t="s">
        <v>11</v>
      </c>
      <c r="AR145" s="130">
        <f t="shared" ref="AR145:AU148" si="180">AR140*AT122</f>
        <v>3.6324361861765195E-5</v>
      </c>
      <c r="AS145" s="130" t="e">
        <f t="shared" si="180"/>
        <v>#DIV/0!</v>
      </c>
      <c r="AT145" s="149">
        <f t="shared" si="180"/>
        <v>3.7920800935649123E-84</v>
      </c>
      <c r="AU145" s="130">
        <f t="shared" si="180"/>
        <v>2.7966748160445648E-84</v>
      </c>
      <c r="BA145" s="130" t="s">
        <v>11</v>
      </c>
      <c r="BB145" s="130">
        <f t="shared" ref="BB145:BE148" si="181">BB140*BD122</f>
        <v>4.4929863407321804E-5</v>
      </c>
      <c r="BC145" s="130" t="e">
        <f t="shared" si="181"/>
        <v>#DIV/0!</v>
      </c>
      <c r="BD145" s="149">
        <f t="shared" si="181"/>
        <v>3.9262312182510692E-84</v>
      </c>
      <c r="BE145" s="130">
        <f t="shared" si="181"/>
        <v>2.8438144159701242E-84</v>
      </c>
      <c r="BK145" s="130" t="s">
        <v>11</v>
      </c>
      <c r="BL145" s="130">
        <f t="shared" ref="BL145:BO148" si="182">BL140*BN122</f>
        <v>4.8370114815338023E-5</v>
      </c>
      <c r="BM145" s="130" t="e">
        <f t="shared" si="182"/>
        <v>#DIV/0!</v>
      </c>
      <c r="BN145" s="149">
        <f t="shared" si="182"/>
        <v>4.1897721421186026E-84</v>
      </c>
      <c r="BO145" s="130">
        <f t="shared" si="182"/>
        <v>3.0359759494908356E-84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2.7522443082514338E-5</v>
      </c>
      <c r="G146" s="130">
        <f t="shared" si="176"/>
        <v>7.2246345536742902E-54</v>
      </c>
      <c r="H146" s="130">
        <f t="shared" si="176"/>
        <v>7.6106139411778165E-55</v>
      </c>
      <c r="N146" s="130" t="s">
        <v>12</v>
      </c>
      <c r="O146" s="130" t="e">
        <f t="shared" si="177"/>
        <v>#DIV/0!</v>
      </c>
      <c r="P146" s="130">
        <f t="shared" si="177"/>
        <v>4.126214795974497E-6</v>
      </c>
      <c r="Q146" s="130">
        <f t="shared" si="177"/>
        <v>8.1547203180414351E-85</v>
      </c>
      <c r="R146" s="130">
        <f t="shared" si="177"/>
        <v>8.9958602207183744E-85</v>
      </c>
      <c r="W146" s="130" t="s">
        <v>12</v>
      </c>
      <c r="X146" s="130" t="e">
        <f t="shared" si="178"/>
        <v>#DIV/0!</v>
      </c>
      <c r="Y146" s="130">
        <f t="shared" si="178"/>
        <v>2.7912742571099868E-6</v>
      </c>
      <c r="Z146" s="130">
        <f t="shared" si="178"/>
        <v>7.8342725121495268E-85</v>
      </c>
      <c r="AA146" s="130">
        <f t="shared" si="178"/>
        <v>8.7128851450765445E-85</v>
      </c>
      <c r="AG146" s="130" t="s">
        <v>12</v>
      </c>
      <c r="AH146" s="130" t="e">
        <f t="shared" si="179"/>
        <v>#DIV/0!</v>
      </c>
      <c r="AI146" s="130">
        <f t="shared" si="179"/>
        <v>3.4851669454083084E-6</v>
      </c>
      <c r="AJ146" s="130">
        <f t="shared" si="179"/>
        <v>9.6174825806017822E-85</v>
      </c>
      <c r="AK146" s="130">
        <f t="shared" si="179"/>
        <v>1.0705181410719014E-84</v>
      </c>
      <c r="AQ146" s="130" t="s">
        <v>12</v>
      </c>
      <c r="AR146" s="130" t="e">
        <f t="shared" si="180"/>
        <v>#DIV/0!</v>
      </c>
      <c r="AS146" s="130">
        <f t="shared" si="180"/>
        <v>3.0450575264982516E-6</v>
      </c>
      <c r="AT146" s="130">
        <f t="shared" si="180"/>
        <v>1.0212147739612668E-84</v>
      </c>
      <c r="AU146" s="130">
        <f t="shared" si="180"/>
        <v>1.1583127679717571E-84</v>
      </c>
      <c r="BA146" s="130" t="s">
        <v>12</v>
      </c>
      <c r="BB146" s="130" t="e">
        <f t="shared" si="181"/>
        <v>#DIV/0!</v>
      </c>
      <c r="BC146" s="130">
        <f t="shared" si="181"/>
        <v>4.0960386582386385E-6</v>
      </c>
      <c r="BD146" s="130">
        <f t="shared" si="181"/>
        <v>1.0972968977309882E-84</v>
      </c>
      <c r="BE146" s="130">
        <f t="shared" si="181"/>
        <v>1.2223450420234403E-84</v>
      </c>
      <c r="BK146" s="130" t="s">
        <v>12</v>
      </c>
      <c r="BL146" s="130" t="e">
        <f t="shared" si="182"/>
        <v>#DIV/0!</v>
      </c>
      <c r="BM146" s="130">
        <f t="shared" si="182"/>
        <v>4.4407756666367455E-6</v>
      </c>
      <c r="BN146" s="130">
        <f t="shared" si="182"/>
        <v>1.1728790111376202E-84</v>
      </c>
      <c r="BO146" s="130">
        <f t="shared" si="182"/>
        <v>1.3070897861881104E-84</v>
      </c>
    </row>
    <row r="147" spans="4:67" x14ac:dyDescent="0.3">
      <c r="D147" s="130" t="s">
        <v>13</v>
      </c>
      <c r="E147" s="130">
        <f t="shared" si="176"/>
        <v>3.5176567040439311E-67</v>
      </c>
      <c r="F147" s="130">
        <f t="shared" si="176"/>
        <v>8.0575984037958642E-54</v>
      </c>
      <c r="G147" s="130">
        <f t="shared" si="176"/>
        <v>1.7552441972955225E-7</v>
      </c>
      <c r="H147" s="130" t="e">
        <f t="shared" si="176"/>
        <v>#DIV/0!</v>
      </c>
      <c r="N147" s="130" t="s">
        <v>13</v>
      </c>
      <c r="O147" s="130">
        <f t="shared" si="177"/>
        <v>1.1269668810973344E-84</v>
      </c>
      <c r="P147" s="130">
        <f t="shared" si="177"/>
        <v>6.4608219276121094E-85</v>
      </c>
      <c r="Q147" s="130">
        <f t="shared" si="177"/>
        <v>1.5339985852226188E-6</v>
      </c>
      <c r="R147" s="130" t="e">
        <f t="shared" si="177"/>
        <v>#DIV/0!</v>
      </c>
      <c r="W147" s="130" t="s">
        <v>13</v>
      </c>
      <c r="X147" s="130">
        <f t="shared" si="178"/>
        <v>1.2810444550959165E-84</v>
      </c>
      <c r="Y147" s="130">
        <f t="shared" si="178"/>
        <v>6.5238182370544892E-85</v>
      </c>
      <c r="Z147" s="130">
        <f t="shared" si="178"/>
        <v>2.199773498683298E-6</v>
      </c>
      <c r="AA147" s="130" t="e">
        <f t="shared" si="178"/>
        <v>#DIV/0!</v>
      </c>
      <c r="AG147" s="130" t="s">
        <v>13</v>
      </c>
      <c r="AH147" s="130">
        <f t="shared" si="179"/>
        <v>1.289122496624733E-84</v>
      </c>
      <c r="AI147" s="130">
        <f t="shared" si="179"/>
        <v>6.6143757638223451E-85</v>
      </c>
      <c r="AJ147" s="130">
        <f t="shared" si="179"/>
        <v>2.1928384357308664E-6</v>
      </c>
      <c r="AK147" s="130" t="e">
        <f t="shared" si="179"/>
        <v>#DIV/0!</v>
      </c>
      <c r="AQ147" s="130" t="s">
        <v>13</v>
      </c>
      <c r="AR147" s="130">
        <f t="shared" si="180"/>
        <v>1.3896589250548777E-84</v>
      </c>
      <c r="AS147" s="130">
        <f t="shared" si="180"/>
        <v>6.8822777855387177E-85</v>
      </c>
      <c r="AT147" s="130">
        <f t="shared" si="180"/>
        <v>2.7728969786387763E-6</v>
      </c>
      <c r="AU147" s="130" t="e">
        <f t="shared" si="180"/>
        <v>#DIV/0!</v>
      </c>
      <c r="BA147" s="130" t="s">
        <v>13</v>
      </c>
      <c r="BB147" s="130">
        <f t="shared" si="181"/>
        <v>1.4365775470446856E-84</v>
      </c>
      <c r="BC147" s="130">
        <f t="shared" si="181"/>
        <v>7.4554832629688366E-85</v>
      </c>
      <c r="BD147" s="130">
        <f t="shared" si="181"/>
        <v>2.3994729222255432E-6</v>
      </c>
      <c r="BE147" s="130" t="e">
        <f t="shared" si="181"/>
        <v>#DIV/0!</v>
      </c>
      <c r="BK147" s="130" t="s">
        <v>13</v>
      </c>
      <c r="BL147" s="130">
        <f t="shared" si="182"/>
        <v>1.5186369485911752E-84</v>
      </c>
      <c r="BM147" s="130">
        <f t="shared" si="182"/>
        <v>7.9238988817798124E-85</v>
      </c>
      <c r="BN147" s="130">
        <f t="shared" si="182"/>
        <v>2.514277760876547E-6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3.3007430965269488E-68</v>
      </c>
      <c r="F148" s="130">
        <f t="shared" si="176"/>
        <v>7.5547944219420148E-55</v>
      </c>
      <c r="G148" s="130" t="e">
        <f t="shared" si="176"/>
        <v>#DIV/0!</v>
      </c>
      <c r="H148" s="130">
        <f t="shared" si="176"/>
        <v>1.4428651352783396E-7</v>
      </c>
      <c r="N148" s="130" t="s">
        <v>14</v>
      </c>
      <c r="O148" s="130">
        <f t="shared" si="177"/>
        <v>1.1947276006606063E-84</v>
      </c>
      <c r="P148" s="130">
        <f t="shared" si="177"/>
        <v>6.8439098068638356E-85</v>
      </c>
      <c r="Q148" s="130" t="e">
        <f t="shared" si="177"/>
        <v>#DIV/0!</v>
      </c>
      <c r="R148" s="130">
        <f t="shared" si="177"/>
        <v>1.1860121382329971E-6</v>
      </c>
      <c r="W148" s="130" t="s">
        <v>14</v>
      </c>
      <c r="X148" s="130">
        <f t="shared" si="178"/>
        <v>1.3642452749101729E-84</v>
      </c>
      <c r="Y148" s="130">
        <f t="shared" si="178"/>
        <v>6.9420681445510692E-85</v>
      </c>
      <c r="Z148" s="130" t="e">
        <f t="shared" si="178"/>
        <v>#DIV/0!</v>
      </c>
      <c r="AA148" s="130">
        <f t="shared" si="178"/>
        <v>1.722433013868278E-6</v>
      </c>
      <c r="AG148" s="130" t="s">
        <v>14</v>
      </c>
      <c r="AH148" s="130">
        <f t="shared" si="179"/>
        <v>1.374573730123499E-84</v>
      </c>
      <c r="AI148" s="130">
        <f t="shared" si="179"/>
        <v>7.0472792146415727E-85</v>
      </c>
      <c r="AJ148" s="130" t="e">
        <f t="shared" si="179"/>
        <v>#DIV/0!</v>
      </c>
      <c r="AK148" s="130">
        <f t="shared" si="179"/>
        <v>1.7206237501438521E-6</v>
      </c>
      <c r="AQ148" s="130" t="s">
        <v>14</v>
      </c>
      <c r="AR148" s="130">
        <f t="shared" si="180"/>
        <v>1.486459730943475E-84</v>
      </c>
      <c r="AS148" s="130">
        <f t="shared" si="180"/>
        <v>7.3559012087229793E-85</v>
      </c>
      <c r="AT148" s="130" t="e">
        <f t="shared" si="180"/>
        <v>#DIV/0!</v>
      </c>
      <c r="AU148" s="130">
        <f t="shared" si="180"/>
        <v>2.2241302635830651E-6</v>
      </c>
      <c r="BA148" s="130" t="s">
        <v>14</v>
      </c>
      <c r="BB148" s="130">
        <f t="shared" si="181"/>
        <v>1.5384702264207704E-84</v>
      </c>
      <c r="BC148" s="130">
        <f t="shared" si="181"/>
        <v>7.9780101377278561E-85</v>
      </c>
      <c r="BD148" s="130" t="e">
        <f t="shared" si="181"/>
        <v>#DIV/0!</v>
      </c>
      <c r="BE148" s="130">
        <f t="shared" si="181"/>
        <v>1.8924235416071151E-6</v>
      </c>
      <c r="BK148" s="130" t="s">
        <v>14</v>
      </c>
      <c r="BL148" s="130">
        <f t="shared" si="182"/>
        <v>1.6298266803612336E-84</v>
      </c>
      <c r="BM148" s="130">
        <f t="shared" si="182"/>
        <v>8.4973821165984289E-85</v>
      </c>
      <c r="BN148" s="130" t="e">
        <f t="shared" si="182"/>
        <v>#DIV/0!</v>
      </c>
      <c r="BO148" s="130">
        <f t="shared" si="182"/>
        <v>1.9880427749090826E-6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1.4329452816560623E-49</v>
      </c>
      <c r="H151" s="130">
        <f>'Mode Choice Q'!T38</f>
        <v>1.9570549778684938E-48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5.8343855038007362E-35</v>
      </c>
      <c r="H152" s="130">
        <f>'Mode Choice Q'!T39</f>
        <v>5.201977455014916E-36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4.9015981758148186E-45</v>
      </c>
      <c r="F153" s="130">
        <f>'Mode Choice Q'!R40</f>
        <v>5.8343855038007362E-35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4.3702979838271873E-46</v>
      </c>
      <c r="F154" s="130">
        <f>'Mode Choice Q'!R41</f>
        <v>5.201977455014916E-36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1449.9318686070967</v>
      </c>
      <c r="F156" s="130" t="e">
        <f t="shared" si="183"/>
        <v>#DIV/0!</v>
      </c>
      <c r="G156" s="130">
        <f t="shared" si="183"/>
        <v>4.7286269619044866E-47</v>
      </c>
      <c r="H156" s="130">
        <f t="shared" si="183"/>
        <v>4.9612904561961485E-46</v>
      </c>
      <c r="N156" s="130" t="s">
        <v>11</v>
      </c>
      <c r="O156" s="148">
        <f t="shared" ref="O156:R159" si="184">O151*P122</f>
        <v>575.32535256655524</v>
      </c>
      <c r="P156" s="130" t="e">
        <f t="shared" si="184"/>
        <v>#DIV/0!</v>
      </c>
      <c r="Q156" s="130">
        <f t="shared" si="184"/>
        <v>1.1507631523281064E-59</v>
      </c>
      <c r="R156" s="130">
        <f t="shared" si="184"/>
        <v>8.2542057622130097E-60</v>
      </c>
      <c r="W156" s="130" t="s">
        <v>11</v>
      </c>
      <c r="X156" s="148">
        <f t="shared" ref="X156:AA159" si="185">X151*Z122</f>
        <v>470.41666373614692</v>
      </c>
      <c r="Y156" s="130" t="e">
        <f t="shared" si="185"/>
        <v>#DIV/0!</v>
      </c>
      <c r="Z156" s="130">
        <f t="shared" si="185"/>
        <v>1.1870119507419398E-59</v>
      </c>
      <c r="AA156" s="130">
        <f t="shared" si="185"/>
        <v>8.5836919209337328E-60</v>
      </c>
      <c r="AG156" s="130" t="s">
        <v>11</v>
      </c>
      <c r="AH156" s="148">
        <f t="shared" ref="AH156:AK159" si="186">AH151*AJ122</f>
        <v>562.77555342885842</v>
      </c>
      <c r="AI156" s="130" t="e">
        <f t="shared" si="186"/>
        <v>#DIV/0!</v>
      </c>
      <c r="AJ156" s="130">
        <f t="shared" si="186"/>
        <v>1.4067155894705248E-59</v>
      </c>
      <c r="AK156" s="130">
        <f t="shared" si="186"/>
        <v>1.0181098493589425E-59</v>
      </c>
      <c r="AQ156" s="130" t="s">
        <v>11</v>
      </c>
      <c r="AR156" s="148">
        <f t="shared" ref="AR156:AU159" si="187">AR151*AT122</f>
        <v>526.88277415844402</v>
      </c>
      <c r="AS156" s="130" t="e">
        <f t="shared" si="187"/>
        <v>#DIV/0!</v>
      </c>
      <c r="AT156" s="130">
        <f t="shared" si="187"/>
        <v>1.5448920659857347E-59</v>
      </c>
      <c r="AU156" s="130">
        <f t="shared" si="187"/>
        <v>1.1393643140030908E-59</v>
      </c>
      <c r="BA156" s="130" t="s">
        <v>11</v>
      </c>
      <c r="BB156" s="148">
        <f t="shared" ref="BB156:BE159" si="188">BB151*BD122</f>
        <v>651.70507783999051</v>
      </c>
      <c r="BC156" s="130" t="e">
        <f t="shared" si="188"/>
        <v>#DIV/0!</v>
      </c>
      <c r="BD156" s="130">
        <f t="shared" si="188"/>
        <v>1.599545185924421E-59</v>
      </c>
      <c r="BE156" s="130">
        <f t="shared" si="188"/>
        <v>1.1585689700551404E-59</v>
      </c>
      <c r="BK156" s="130" t="s">
        <v>11</v>
      </c>
      <c r="BL156" s="148">
        <f t="shared" ref="BL156:BO159" si="189">BL151*BN122</f>
        <v>701.60572613096633</v>
      </c>
      <c r="BM156" s="130" t="e">
        <f t="shared" si="189"/>
        <v>#DIV/0!</v>
      </c>
      <c r="BN156" s="130">
        <f t="shared" si="189"/>
        <v>1.7069116635039467E-59</v>
      </c>
      <c r="BO156" s="130">
        <f t="shared" si="189"/>
        <v>1.2368555096848227E-59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399.21144982857368</v>
      </c>
      <c r="G157" s="130">
        <f t="shared" si="183"/>
        <v>4.2092785731373923E-32</v>
      </c>
      <c r="H157" s="130">
        <f t="shared" si="183"/>
        <v>4.4341611957006334E-33</v>
      </c>
      <c r="N157" s="130" t="s">
        <v>12</v>
      </c>
      <c r="O157" s="130" t="e">
        <f t="shared" si="184"/>
        <v>#DIV/0!</v>
      </c>
      <c r="P157" s="148">
        <f t="shared" si="184"/>
        <v>59.850507677191523</v>
      </c>
      <c r="Q157" s="130">
        <f t="shared" si="184"/>
        <v>4.7511731215806287E-63</v>
      </c>
      <c r="R157" s="130">
        <f t="shared" si="184"/>
        <v>5.2412452689044326E-63</v>
      </c>
      <c r="W157" s="130" t="s">
        <v>12</v>
      </c>
      <c r="X157" s="130" t="e">
        <f t="shared" si="185"/>
        <v>#DIV/0!</v>
      </c>
      <c r="Y157" s="148">
        <f t="shared" si="185"/>
        <v>40.487272140386388</v>
      </c>
      <c r="Z157" s="130">
        <f t="shared" si="185"/>
        <v>4.5644710713760681E-63</v>
      </c>
      <c r="AA157" s="130">
        <f t="shared" si="185"/>
        <v>5.0763759023251486E-63</v>
      </c>
      <c r="AG157" s="130" t="s">
        <v>12</v>
      </c>
      <c r="AH157" s="130" t="e">
        <f t="shared" si="186"/>
        <v>#DIV/0!</v>
      </c>
      <c r="AI157" s="148">
        <f t="shared" si="186"/>
        <v>50.55214557079092</v>
      </c>
      <c r="AJ157" s="130">
        <f t="shared" si="186"/>
        <v>5.6034202219212036E-63</v>
      </c>
      <c r="AK157" s="130">
        <f t="shared" si="186"/>
        <v>6.2371446470979199E-63</v>
      </c>
      <c r="AQ157" s="130" t="s">
        <v>12</v>
      </c>
      <c r="AR157" s="130" t="e">
        <f t="shared" si="187"/>
        <v>#DIV/0!</v>
      </c>
      <c r="AS157" s="148">
        <f t="shared" si="187"/>
        <v>44.168383828436035</v>
      </c>
      <c r="AT157" s="130">
        <f t="shared" si="187"/>
        <v>5.9498891392649659E-63</v>
      </c>
      <c r="AU157" s="130">
        <f t="shared" si="187"/>
        <v>6.7486612353774036E-63</v>
      </c>
      <c r="BA157" s="130" t="s">
        <v>12</v>
      </c>
      <c r="BB157" s="130" t="e">
        <f t="shared" si="188"/>
        <v>#DIV/0!</v>
      </c>
      <c r="BC157" s="148">
        <f t="shared" si="188"/>
        <v>59.412804539441659</v>
      </c>
      <c r="BD157" s="130">
        <f t="shared" si="188"/>
        <v>6.3931653368406656E-63</v>
      </c>
      <c r="BE157" s="130">
        <f t="shared" si="188"/>
        <v>7.1217315646135507E-63</v>
      </c>
      <c r="BK157" s="130" t="s">
        <v>12</v>
      </c>
      <c r="BL157" s="130" t="e">
        <f t="shared" si="189"/>
        <v>#DIV/0!</v>
      </c>
      <c r="BM157" s="148">
        <f t="shared" si="189"/>
        <v>64.413194966976363</v>
      </c>
      <c r="BN157" s="130">
        <f t="shared" si="189"/>
        <v>6.833528331136584E-63</v>
      </c>
      <c r="BO157" s="130">
        <f t="shared" si="189"/>
        <v>7.6154786644124438E-63</v>
      </c>
    </row>
    <row r="158" spans="4:67" x14ac:dyDescent="0.3">
      <c r="D158" s="130" t="s">
        <v>13</v>
      </c>
      <c r="E158" s="130">
        <f t="shared" si="183"/>
        <v>1.4330920758137658E-42</v>
      </c>
      <c r="F158" s="130">
        <f t="shared" si="183"/>
        <v>4.6945871185684685E-32</v>
      </c>
      <c r="G158" s="148">
        <f t="shared" si="183"/>
        <v>2.5459715865511825</v>
      </c>
      <c r="H158" s="130" t="e">
        <f t="shared" si="183"/>
        <v>#DIV/0!</v>
      </c>
      <c r="N158" s="130" t="s">
        <v>13</v>
      </c>
      <c r="O158" s="130">
        <f t="shared" si="184"/>
        <v>4.591259019529879E-60</v>
      </c>
      <c r="P158" s="130">
        <f t="shared" si="184"/>
        <v>3.7642595072055085E-63</v>
      </c>
      <c r="Q158" s="148">
        <f t="shared" si="184"/>
        <v>22.250561020535574</v>
      </c>
      <c r="R158" s="130" t="e">
        <f t="shared" si="184"/>
        <v>#DIV/0!</v>
      </c>
      <c r="W158" s="130" t="s">
        <v>13</v>
      </c>
      <c r="X158" s="130">
        <f t="shared" si="185"/>
        <v>5.2189705017337423E-60</v>
      </c>
      <c r="Y158" s="130">
        <f t="shared" si="185"/>
        <v>3.8009629575395722E-63</v>
      </c>
      <c r="Z158" s="148">
        <f t="shared" si="185"/>
        <v>31.907587748333238</v>
      </c>
      <c r="AA158" s="130" t="e">
        <f t="shared" si="185"/>
        <v>#DIV/0!</v>
      </c>
      <c r="AG158" s="130" t="s">
        <v>13</v>
      </c>
      <c r="AH158" s="130">
        <f t="shared" si="186"/>
        <v>5.2518804138628385E-60</v>
      </c>
      <c r="AI158" s="130">
        <f t="shared" si="186"/>
        <v>3.8537243607951029E-63</v>
      </c>
      <c r="AJ158" s="148">
        <f t="shared" si="186"/>
        <v>31.806995060119029</v>
      </c>
      <c r="AK158" s="130" t="e">
        <f t="shared" si="186"/>
        <v>#DIV/0!</v>
      </c>
      <c r="AQ158" s="130" t="s">
        <v>13</v>
      </c>
      <c r="AR158" s="130">
        <f t="shared" si="187"/>
        <v>5.6614654616255296E-60</v>
      </c>
      <c r="AS158" s="130">
        <f t="shared" si="187"/>
        <v>4.0098117353651292E-63</v>
      </c>
      <c r="AT158" s="148">
        <f t="shared" si="187"/>
        <v>40.220710775888321</v>
      </c>
      <c r="AU158" s="130" t="e">
        <f t="shared" si="187"/>
        <v>#DIV/0!</v>
      </c>
      <c r="BA158" s="130" t="s">
        <v>13</v>
      </c>
      <c r="BB158" s="130">
        <f t="shared" si="188"/>
        <v>5.8526117588307027E-60</v>
      </c>
      <c r="BC158" s="130">
        <f t="shared" si="188"/>
        <v>4.3437776288959659E-63</v>
      </c>
      <c r="BD158" s="148">
        <f t="shared" si="188"/>
        <v>34.804216371134522</v>
      </c>
      <c r="BE158" s="130" t="e">
        <f t="shared" si="188"/>
        <v>#DIV/0!</v>
      </c>
      <c r="BK158" s="130" t="s">
        <v>13</v>
      </c>
      <c r="BL158" s="130">
        <f t="shared" si="189"/>
        <v>6.1869214655371621E-60</v>
      </c>
      <c r="BM158" s="130">
        <f t="shared" si="189"/>
        <v>4.6166899558705076E-63</v>
      </c>
      <c r="BN158" s="148">
        <f t="shared" si="189"/>
        <v>36.469453935539562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1.344721550142116E-43</v>
      </c>
      <c r="F159" s="130">
        <f t="shared" si="183"/>
        <v>4.4016391484556844E-33</v>
      </c>
      <c r="G159" s="130" t="e">
        <f t="shared" si="183"/>
        <v>#DIV/0!</v>
      </c>
      <c r="H159" s="148">
        <f t="shared" si="183"/>
        <v>2.0928675584309548</v>
      </c>
      <c r="N159" s="130" t="s">
        <v>14</v>
      </c>
      <c r="O159" s="130">
        <f t="shared" si="184"/>
        <v>4.8673159472736472E-60</v>
      </c>
      <c r="P159" s="130">
        <f t="shared" si="184"/>
        <v>3.9874574544211005E-63</v>
      </c>
      <c r="Q159" s="130" t="e">
        <f t="shared" si="184"/>
        <v>#DIV/0!</v>
      </c>
      <c r="R159" s="148">
        <f t="shared" si="184"/>
        <v>17.203037673610016</v>
      </c>
      <c r="W159" s="130" t="s">
        <v>14</v>
      </c>
      <c r="X159" s="130">
        <f t="shared" si="185"/>
        <v>5.5579303423570372E-60</v>
      </c>
      <c r="Y159" s="130">
        <f t="shared" si="185"/>
        <v>4.0446473073516582E-63</v>
      </c>
      <c r="Z159" s="130" t="e">
        <f t="shared" si="185"/>
        <v>#DIV/0!</v>
      </c>
      <c r="AA159" s="148">
        <f t="shared" si="185"/>
        <v>24.983791541958468</v>
      </c>
      <c r="AG159" s="130" t="s">
        <v>14</v>
      </c>
      <c r="AH159" s="130">
        <f t="shared" si="186"/>
        <v>5.600008431741367E-60</v>
      </c>
      <c r="AI159" s="130">
        <f t="shared" si="186"/>
        <v>4.1059462837495143E-63</v>
      </c>
      <c r="AJ159" s="130" t="e">
        <f t="shared" si="186"/>
        <v>#DIV/0!</v>
      </c>
      <c r="AK159" s="148">
        <f t="shared" si="186"/>
        <v>24.957548275966968</v>
      </c>
      <c r="AQ159" s="130" t="s">
        <v>14</v>
      </c>
      <c r="AR159" s="130">
        <f t="shared" si="187"/>
        <v>6.0558315965921854E-60</v>
      </c>
      <c r="AS159" s="130">
        <f t="shared" si="187"/>
        <v>4.2857582780081188E-63</v>
      </c>
      <c r="AT159" s="130" t="e">
        <f t="shared" si="187"/>
        <v>#DIV/0!</v>
      </c>
      <c r="AU159" s="148">
        <f t="shared" si="187"/>
        <v>32.260881218670079</v>
      </c>
      <c r="BA159" s="130" t="s">
        <v>14</v>
      </c>
      <c r="BB159" s="130">
        <f t="shared" si="188"/>
        <v>6.2677221680682843E-60</v>
      </c>
      <c r="BC159" s="130">
        <f t="shared" si="188"/>
        <v>4.6482167201013454E-63</v>
      </c>
      <c r="BD159" s="130" t="e">
        <f t="shared" si="188"/>
        <v>#DIV/0!</v>
      </c>
      <c r="BE159" s="148">
        <f t="shared" si="188"/>
        <v>27.449494344296532</v>
      </c>
      <c r="BK159" s="130" t="s">
        <v>14</v>
      </c>
      <c r="BL159" s="130">
        <f t="shared" si="189"/>
        <v>6.6399080327833189E-60</v>
      </c>
      <c r="BM159" s="130">
        <f t="shared" si="189"/>
        <v>4.9508176787942701E-63</v>
      </c>
      <c r="BN159" s="130" t="e">
        <f t="shared" si="189"/>
        <v>#DIV/0!</v>
      </c>
      <c r="BO159" s="148">
        <f t="shared" si="189"/>
        <v>28.836445809452862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-289.99139574027311</v>
      </c>
      <c r="J28" s="206">
        <f t="shared" si="7"/>
        <v>-292.6056896505707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-277.19412402661811</v>
      </c>
      <c r="J29" s="206">
        <f t="shared" si="10"/>
        <v>-274.77680881865757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-300.43156545886927</v>
      </c>
      <c r="H30" s="206">
        <f t="shared" si="10"/>
        <v>-277.19412402661811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-298.01425025090873</v>
      </c>
      <c r="H31" s="206">
        <f t="shared" si="10"/>
        <v>-274.77680881865757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1.1437656001347461E-126</v>
      </c>
      <c r="J33" s="206">
        <f t="shared" si="13"/>
        <v>8.3745911002390354E-128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4.1316309231216748E-121</v>
      </c>
      <c r="J34" s="206">
        <f t="shared" si="16"/>
        <v>4.6339161930963876E-120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3.3437125224185618E-131</v>
      </c>
      <c r="H35" s="206">
        <f t="shared" si="16"/>
        <v>4.1316309231216748E-121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3.7502099996355929E-130</v>
      </c>
      <c r="H36" s="206">
        <f t="shared" si="16"/>
        <v>4.6339161930963876E-120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3.5172963842419626E-74</v>
      </c>
      <c r="O38" s="206">
        <f t="shared" si="20"/>
        <v>4.8037719831592177E-73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1.4329452816560623E-49</v>
      </c>
      <c r="T38" s="206">
        <f t="shared" si="21"/>
        <v>1.9570549778684938E-48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1.0013901997177071E-56</v>
      </c>
      <c r="O39" s="206">
        <f t="shared" si="20"/>
        <v>8.9284625419607991E-58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5.8343855038007362E-35</v>
      </c>
      <c r="T39" s="206">
        <f t="shared" si="21"/>
        <v>5.201977455014916E-36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1.2031424899125019E-69</v>
      </c>
      <c r="M40" s="206">
        <f t="shared" si="20"/>
        <v>1.0013901997177071E-56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4.9015981758148186E-45</v>
      </c>
      <c r="R40" s="206">
        <f t="shared" si="21"/>
        <v>5.8343855038007362E-35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1.0727299564998204E-70</v>
      </c>
      <c r="M41" s="206">
        <f t="shared" si="20"/>
        <v>8.9284625419607991E-58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4.3702979838271873E-46</v>
      </c>
      <c r="R41" s="206">
        <f t="shared" si="21"/>
        <v>5.201977455014916E-36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13.884267035327273</v>
      </c>
      <c r="J46">
        <f>'Trip Length Frequency'!L28</f>
        <v>14.004636016877878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13.295046918671121</v>
      </c>
      <c r="J47">
        <f>'Trip Length Frequency'!L29</f>
        <v>13.183747355709635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14.364959964034682</v>
      </c>
      <c r="H48">
        <f>'Trip Length Frequency'!J30</f>
        <v>13.295046918671121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14.253660401073194</v>
      </c>
      <c r="H49">
        <f>'Trip Length Frequency'!J31</f>
        <v>13.183747355709635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5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4.9691743960474099E-86</v>
      </c>
      <c r="G25" s="4" t="e">
        <f>Gravity!P134</f>
        <v>#DIV/0!</v>
      </c>
      <c r="H25" s="4">
        <f>Gravity!Q134</f>
        <v>915.74521799220179</v>
      </c>
      <c r="I25" s="4">
        <f>Gravity!R134</f>
        <v>656.84667081824364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5.1693812729299829E-87</v>
      </c>
      <c r="H26" s="4">
        <f>Gravity!Q135</f>
        <v>979.81525170712018</v>
      </c>
      <c r="I26" s="4">
        <f>Gravity!R135</f>
        <v>1080.8808521592828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365.35958621824932</v>
      </c>
      <c r="G27" s="4">
        <f>Gravity!P136</f>
        <v>776.28804132408936</v>
      </c>
      <c r="H27" s="4">
        <f>Gravity!Q136</f>
        <v>1.9218155019188939E-87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387.32742651306063</v>
      </c>
      <c r="G28" s="4">
        <f>Gravity!P137</f>
        <v>822.31725289674671</v>
      </c>
      <c r="H28" s="4" t="e">
        <f>Gravity!Q137</f>
        <v>#DIV/0!</v>
      </c>
      <c r="I28" s="4">
        <f>Gravity!R137</f>
        <v>1.4858530735798359E-87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915.74521799220179</v>
      </c>
      <c r="D36" s="31">
        <f>E36-H36</f>
        <v>0</v>
      </c>
      <c r="E36">
        <f>W6*G66+(W6*0.17/X6^3.8)*(G66^4.8/4.8)</f>
        <v>2410.9274145729</v>
      </c>
      <c r="F36" s="258"/>
      <c r="G36" s="32" t="s">
        <v>62</v>
      </c>
      <c r="H36" s="33">
        <f>W6*G66+0.17*W6/X6^3.8*G66^4.8/4.8</f>
        <v>2410.9274145729</v>
      </c>
      <c r="I36" s="32" t="s">
        <v>63</v>
      </c>
      <c r="J36" s="33">
        <f>W6*(1+0.17*(G66/X6)^3.8)</f>
        <v>2.5056842646664284</v>
      </c>
      <c r="K36" s="34">
        <v>1</v>
      </c>
      <c r="L36" s="35" t="s">
        <v>61</v>
      </c>
      <c r="M36" s="36" t="s">
        <v>64</v>
      </c>
      <c r="N36" s="37">
        <f>J36+J54+J51</f>
        <v>15.015037472868549</v>
      </c>
      <c r="O36" s="38" t="s">
        <v>65</v>
      </c>
      <c r="P36" s="39">
        <v>0</v>
      </c>
      <c r="Q36" s="39">
        <f>IF(P36&lt;=0,0,P36)</f>
        <v>0</v>
      </c>
      <c r="R36" s="40">
        <f>G58</f>
        <v>915.74521731397635</v>
      </c>
      <c r="S36" s="40" t="s">
        <v>39</v>
      </c>
      <c r="T36" s="40">
        <f>I58</f>
        <v>915.74521799220179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656.84667081824364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13.868183179302516</v>
      </c>
      <c r="O37" s="48" t="s">
        <v>70</v>
      </c>
      <c r="P37" s="39">
        <v>591.22428115470098</v>
      </c>
      <c r="Q37" s="39">
        <f t="shared" ref="Q37:Q60" si="5">IF(P37&lt;=0,0,P37)</f>
        <v>591.22428115470098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979.81525170712018</v>
      </c>
      <c r="D38" s="31">
        <f t="shared" si="1"/>
        <v>0</v>
      </c>
      <c r="E38">
        <f t="shared" si="2"/>
        <v>1522.2817405905703</v>
      </c>
      <c r="F38" s="258"/>
      <c r="G38" s="44" t="s">
        <v>72</v>
      </c>
      <c r="H38" s="33">
        <f t="shared" si="3"/>
        <v>1522.2817405905703</v>
      </c>
      <c r="I38" s="44" t="s">
        <v>73</v>
      </c>
      <c r="J38" s="33">
        <f t="shared" si="4"/>
        <v>2.5046253869147956</v>
      </c>
      <c r="K38" s="34">
        <v>3</v>
      </c>
      <c r="L38" s="45"/>
      <c r="M38" s="46" t="s">
        <v>74</v>
      </c>
      <c r="N38" s="47">
        <f>J36+J47+J39+J49+J43</f>
        <v>14.236481267552193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1080.8808521592828</v>
      </c>
      <c r="D39" s="31">
        <f t="shared" si="1"/>
        <v>0</v>
      </c>
      <c r="E39">
        <f t="shared" si="2"/>
        <v>5915.1663832210525</v>
      </c>
      <c r="F39" s="258"/>
      <c r="G39" s="44" t="s">
        <v>77</v>
      </c>
      <c r="H39" s="33">
        <f t="shared" si="3"/>
        <v>5915.1663832210525</v>
      </c>
      <c r="I39" s="44" t="s">
        <v>78</v>
      </c>
      <c r="J39" s="33">
        <f t="shared" si="4"/>
        <v>3.8047722941200082</v>
      </c>
      <c r="K39" s="34">
        <v>4</v>
      </c>
      <c r="L39" s="45"/>
      <c r="M39" s="46" t="s">
        <v>79</v>
      </c>
      <c r="N39" s="47">
        <f>J36+J47+J48+J42+J43</f>
        <v>14.277526629655551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2293.5293580042789</v>
      </c>
      <c r="F40" s="258"/>
      <c r="G40" s="44" t="s">
        <v>81</v>
      </c>
      <c r="H40" s="33">
        <f t="shared" si="3"/>
        <v>2293.5293580042789</v>
      </c>
      <c r="I40" s="44" t="s">
        <v>82</v>
      </c>
      <c r="J40" s="33">
        <f t="shared" si="4"/>
        <v>2.5218382911258681</v>
      </c>
      <c r="K40" s="34">
        <v>5</v>
      </c>
      <c r="L40" s="45"/>
      <c r="M40" s="46" t="s">
        <v>83</v>
      </c>
      <c r="N40" s="47">
        <f>J45+J38+J39+J40+J51</f>
        <v>13.868182503160988</v>
      </c>
      <c r="O40" s="48" t="s">
        <v>84</v>
      </c>
      <c r="P40" s="39">
        <v>324.52093615927532</v>
      </c>
      <c r="Q40" s="39">
        <f t="shared" si="5"/>
        <v>324.52093615927532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5761.6532286874435</v>
      </c>
      <c r="F41" s="258"/>
      <c r="G41" s="44" t="s">
        <v>85</v>
      </c>
      <c r="H41" s="33">
        <f t="shared" si="3"/>
        <v>5761.6532286874435</v>
      </c>
      <c r="I41" s="44" t="s">
        <v>86</v>
      </c>
      <c r="J41" s="33">
        <f t="shared" si="4"/>
        <v>3.9206763655300634</v>
      </c>
      <c r="K41" s="34">
        <v>6</v>
      </c>
      <c r="L41" s="45"/>
      <c r="M41" s="46" t="s">
        <v>87</v>
      </c>
      <c r="N41" s="47">
        <f>J45+J38+J39+J49+J43</f>
        <v>14.236480591410663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5195.5281361789002</v>
      </c>
      <c r="F42" s="258"/>
      <c r="G42" s="44" t="s">
        <v>89</v>
      </c>
      <c r="H42" s="33">
        <f t="shared" si="3"/>
        <v>5195.5281361789002</v>
      </c>
      <c r="I42" s="44" t="s">
        <v>90</v>
      </c>
      <c r="J42" s="33">
        <f t="shared" si="4"/>
        <v>2.6019955377542221</v>
      </c>
      <c r="K42" s="34">
        <v>7</v>
      </c>
      <c r="L42" s="45"/>
      <c r="M42" s="46" t="s">
        <v>91</v>
      </c>
      <c r="N42" s="47">
        <f>J45+J38+J48+J42+J43</f>
        <v>14.27752595351402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2529.8241309885525</v>
      </c>
      <c r="F43" s="258"/>
      <c r="G43" s="44" t="s">
        <v>93</v>
      </c>
      <c r="H43" s="33">
        <f t="shared" si="3"/>
        <v>2529.8241309885525</v>
      </c>
      <c r="I43" s="44" t="s">
        <v>94</v>
      </c>
      <c r="J43" s="33">
        <f t="shared" si="4"/>
        <v>2.8933117060468088</v>
      </c>
      <c r="K43" s="34">
        <v>8</v>
      </c>
      <c r="L43" s="53"/>
      <c r="M43" s="54" t="s">
        <v>95</v>
      </c>
      <c r="N43" s="55">
        <f>J45+J46+J41+J42+J43</f>
        <v>14.443576932129288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14.002400069308784</v>
      </c>
      <c r="O44" s="38" t="s">
        <v>100</v>
      </c>
      <c r="P44" s="39">
        <v>372.69008930800203</v>
      </c>
      <c r="Q44" s="39">
        <f t="shared" si="5"/>
        <v>372.69008930800203</v>
      </c>
      <c r="R44" s="40">
        <f>G59</f>
        <v>656.84723508199681</v>
      </c>
      <c r="S44" s="40" t="s">
        <v>39</v>
      </c>
      <c r="T44" s="40">
        <f>I59</f>
        <v>656.84667081824364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1525.194257082127</v>
      </c>
      <c r="F45" s="258"/>
      <c r="G45" s="44" t="s">
        <v>101</v>
      </c>
      <c r="H45" s="33">
        <f t="shared" si="3"/>
        <v>1525.194257082127</v>
      </c>
      <c r="I45" s="44" t="s">
        <v>102</v>
      </c>
      <c r="J45" s="33">
        <f t="shared" si="4"/>
        <v>2.5275933227981935</v>
      </c>
      <c r="K45" s="34">
        <v>10</v>
      </c>
      <c r="L45" s="45"/>
      <c r="M45" s="46" t="s">
        <v>103</v>
      </c>
      <c r="N45" s="47">
        <f>J36+J47+J48+J42+J50</f>
        <v>14.043445431412142</v>
      </c>
      <c r="O45" s="48" t="s">
        <v>104</v>
      </c>
      <c r="P45" s="39">
        <v>1.7763568394002505E-15</v>
      </c>
      <c r="Q45" s="39">
        <f t="shared" si="5"/>
        <v>1.7763568394002505E-15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14.002399393167256</v>
      </c>
      <c r="O46" s="48" t="s">
        <v>108</v>
      </c>
      <c r="P46" s="39">
        <v>284.15714577399473</v>
      </c>
      <c r="Q46" s="39">
        <f t="shared" si="5"/>
        <v>284.15714577399473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2415.114589622418</v>
      </c>
      <c r="F47" s="258"/>
      <c r="G47" s="44" t="s">
        <v>109</v>
      </c>
      <c r="H47" s="33">
        <f t="shared" si="3"/>
        <v>2415.114589622418</v>
      </c>
      <c r="I47" s="44" t="s">
        <v>110</v>
      </c>
      <c r="J47" s="33">
        <f t="shared" si="4"/>
        <v>2.5265351211880911</v>
      </c>
      <c r="K47" s="34">
        <v>12</v>
      </c>
      <c r="L47" s="45"/>
      <c r="M47" s="46" t="s">
        <v>111</v>
      </c>
      <c r="N47" s="47">
        <f>J45+J38+J48+J42+J50</f>
        <v>14.043444755270613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6.6613381477509392E-15</v>
      </c>
      <c r="F48" s="258"/>
      <c r="G48" s="44" t="s">
        <v>113</v>
      </c>
      <c r="H48" s="33">
        <f t="shared" si="3"/>
        <v>6.6613381477509392E-15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14.20949573388588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1642.9634886221186</v>
      </c>
      <c r="F49" s="258"/>
      <c r="G49" s="44" t="s">
        <v>117</v>
      </c>
      <c r="H49" s="33">
        <f t="shared" si="3"/>
        <v>1642.9634886221186</v>
      </c>
      <c r="I49" s="44" t="s">
        <v>118</v>
      </c>
      <c r="J49" s="33">
        <f t="shared" si="4"/>
        <v>2.5061778815308564</v>
      </c>
      <c r="K49" s="34">
        <v>14</v>
      </c>
      <c r="L49" s="53"/>
      <c r="M49" s="54" t="s">
        <v>119</v>
      </c>
      <c r="N49" s="55">
        <f>J45+J46+J53+J44</f>
        <v>15.027593322798193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4401.9659109689619</v>
      </c>
      <c r="F50" s="258"/>
      <c r="G50" s="44" t="s">
        <v>121</v>
      </c>
      <c r="H50" s="33">
        <f t="shared" si="3"/>
        <v>4401.9659109689619</v>
      </c>
      <c r="I50" s="44" t="s">
        <v>122</v>
      </c>
      <c r="J50" s="33">
        <f t="shared" si="4"/>
        <v>2.6592305078034011</v>
      </c>
      <c r="K50" s="34">
        <v>15</v>
      </c>
      <c r="L50" s="35" t="s">
        <v>71</v>
      </c>
      <c r="M50" s="36" t="s">
        <v>123</v>
      </c>
      <c r="N50" s="37">
        <f>J37+J46+J41+J42+J43</f>
        <v>14.415983609331095</v>
      </c>
      <c r="O50" s="38" t="s">
        <v>124</v>
      </c>
      <c r="P50" s="39">
        <v>0</v>
      </c>
      <c r="Q50" s="39">
        <f t="shared" si="5"/>
        <v>0</v>
      </c>
      <c r="R50" s="40">
        <f>G60</f>
        <v>979.81525170712018</v>
      </c>
      <c r="S50" s="40" t="s">
        <v>39</v>
      </c>
      <c r="T50" s="40">
        <f>I60</f>
        <v>979.81525170712018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2291.1474507177813</v>
      </c>
      <c r="F51" s="258"/>
      <c r="G51" s="44" t="s">
        <v>125</v>
      </c>
      <c r="H51" s="33">
        <f t="shared" si="3"/>
        <v>2291.1474507177813</v>
      </c>
      <c r="I51" s="44" t="s">
        <v>126</v>
      </c>
      <c r="J51" s="33">
        <f t="shared" si="4"/>
        <v>2.5093532082021213</v>
      </c>
      <c r="K51" s="34">
        <v>16</v>
      </c>
      <c r="L51" s="45"/>
      <c r="M51" s="46" t="s">
        <v>127</v>
      </c>
      <c r="N51" s="47">
        <f>J37+J38+J39+J40+J51</f>
        <v>13.840589180362795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5761.6532286874435</v>
      </c>
      <c r="F52" s="258"/>
      <c r="G52" s="44" t="s">
        <v>129</v>
      </c>
      <c r="H52" s="33">
        <f t="shared" si="3"/>
        <v>5761.6532286874435</v>
      </c>
      <c r="I52" s="44" t="s">
        <v>130</v>
      </c>
      <c r="J52" s="33">
        <f t="shared" si="4"/>
        <v>3.9206763655300634</v>
      </c>
      <c r="K52" s="34">
        <v>17</v>
      </c>
      <c r="L52" s="45"/>
      <c r="M52" s="46" t="s">
        <v>131</v>
      </c>
      <c r="N52" s="47">
        <f>J37+J38+J39+J49+J43</f>
        <v>14.20888726861247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14.249932630715827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13.336659974861158</v>
      </c>
      <c r="O54" s="56" t="s">
        <v>140</v>
      </c>
      <c r="P54" s="39">
        <v>979.81525170712018</v>
      </c>
      <c r="Q54" s="39">
        <f t="shared" si="5"/>
        <v>979.81525170712018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43666.949317944549</v>
      </c>
      <c r="K55" s="34">
        <v>20</v>
      </c>
      <c r="L55" s="35" t="s">
        <v>76</v>
      </c>
      <c r="M55" s="36" t="s">
        <v>142</v>
      </c>
      <c r="N55" s="37">
        <f>J37+J38+J39+J49+J50</f>
        <v>13.974806070369063</v>
      </c>
      <c r="O55" s="38" t="s">
        <v>143</v>
      </c>
      <c r="P55" s="39">
        <v>0</v>
      </c>
      <c r="Q55" s="39">
        <f t="shared" si="5"/>
        <v>0</v>
      </c>
      <c r="R55" s="40">
        <f>G61</f>
        <v>1080.8808521592828</v>
      </c>
      <c r="S55" s="40" t="s">
        <v>39</v>
      </c>
      <c r="T55" s="40">
        <f>I61</f>
        <v>1080.8808521592828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14.01585143247242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14.181902411087687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915.74521731397635</v>
      </c>
      <c r="H58" s="68" t="s">
        <v>39</v>
      </c>
      <c r="I58" s="69">
        <f>C36</f>
        <v>915.74521799220179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656.84723508199681</v>
      </c>
      <c r="H59" s="68" t="s">
        <v>39</v>
      </c>
      <c r="I59" s="69">
        <f t="shared" ref="I59:I60" si="6">C37</f>
        <v>656.84667081824364</v>
      </c>
      <c r="K59" s="34">
        <v>24</v>
      </c>
      <c r="L59" s="45"/>
      <c r="M59" s="46" t="s">
        <v>151</v>
      </c>
      <c r="N59" s="47">
        <f>J52+J53+J44</f>
        <v>13.920676365530063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979.81525170712018</v>
      </c>
      <c r="H60" s="68" t="s">
        <v>39</v>
      </c>
      <c r="I60" s="69">
        <f t="shared" si="6"/>
        <v>979.81525170712018</v>
      </c>
      <c r="K60" s="34">
        <v>25</v>
      </c>
      <c r="L60" s="53"/>
      <c r="M60" s="54" t="s">
        <v>153</v>
      </c>
      <c r="N60" s="55">
        <f>J52+J41+J42+J50</f>
        <v>13.102578776617751</v>
      </c>
      <c r="O60" s="56" t="s">
        <v>154</v>
      </c>
      <c r="P60" s="39">
        <v>1080.8808521592828</v>
      </c>
      <c r="Q60" s="71">
        <f t="shared" si="5"/>
        <v>1080.8808521592828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1080.8808521592828</v>
      </c>
      <c r="H61" s="74" t="s">
        <v>39</v>
      </c>
      <c r="I61" s="69">
        <f>C39</f>
        <v>1080.8808521592828</v>
      </c>
      <c r="K61" s="264" t="s">
        <v>155</v>
      </c>
      <c r="L61" s="264"/>
      <c r="M61" s="264"/>
      <c r="N61" s="76">
        <f>SUM(N36:N60)</f>
        <v>353.79964095539702</v>
      </c>
      <c r="U61" s="77" t="s">
        <v>156</v>
      </c>
      <c r="V61" s="78">
        <f>SUMPRODUCT($Q$36:$Q$60,V36:V60)</f>
        <v>963.914370462703</v>
      </c>
      <c r="W61" s="78">
        <f>SUMPRODUCT($Q$36:$Q$60,W36:W60)</f>
        <v>1.4210854715202004E-14</v>
      </c>
      <c r="X61" s="78">
        <f t="shared" ref="X61:AN61" si="7">SUMPRODUCT($Q$36:$Q$60,X36:X60)</f>
        <v>608.67808193327005</v>
      </c>
      <c r="Y61" s="78">
        <f t="shared" si="7"/>
        <v>1572.5924523959729</v>
      </c>
      <c r="Z61" s="78">
        <f t="shared" si="7"/>
        <v>915.74521731397635</v>
      </c>
      <c r="AA61" s="78">
        <f t="shared" si="7"/>
        <v>2060.6961038664031</v>
      </c>
      <c r="AB61" s="78">
        <f t="shared" si="7"/>
        <v>2060.6961038664031</v>
      </c>
      <c r="AC61" s="78">
        <f t="shared" si="7"/>
        <v>979.81525170712018</v>
      </c>
      <c r="AD61" s="78">
        <f t="shared" si="7"/>
        <v>1.4210854715202004E-14</v>
      </c>
      <c r="AE61" s="78">
        <f t="shared" si="7"/>
        <v>608.67808193327005</v>
      </c>
      <c r="AF61" s="78">
        <f t="shared" si="7"/>
        <v>1.4210854715202004E-14</v>
      </c>
      <c r="AG61" s="78">
        <f t="shared" si="7"/>
        <v>963.914370462703</v>
      </c>
      <c r="AH61" s="78">
        <f t="shared" si="7"/>
        <v>1.7763568394002505E-15</v>
      </c>
      <c r="AI61" s="78">
        <f t="shared" si="7"/>
        <v>656.84723508199681</v>
      </c>
      <c r="AJ61" s="78">
        <f t="shared" si="7"/>
        <v>1737.7280872412796</v>
      </c>
      <c r="AK61" s="78">
        <f t="shared" si="7"/>
        <v>915.74521731397635</v>
      </c>
      <c r="AL61" s="78">
        <f t="shared" si="7"/>
        <v>2060.6961038664031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0.32130479015423435</v>
      </c>
      <c r="W64">
        <f t="shared" ref="W64:AN64" si="8">W61/W63</f>
        <v>9.4739031434680022E-18</v>
      </c>
      <c r="X64">
        <f t="shared" si="8"/>
        <v>0.304339040966635</v>
      </c>
      <c r="Y64">
        <f t="shared" si="8"/>
        <v>0.52419748413199097</v>
      </c>
      <c r="Z64">
        <f t="shared" si="8"/>
        <v>0.4578726086569882</v>
      </c>
      <c r="AA64">
        <f t="shared" si="8"/>
        <v>1.3737974025776021</v>
      </c>
      <c r="AB64">
        <f t="shared" si="8"/>
        <v>0.68689870128880104</v>
      </c>
      <c r="AC64">
        <f t="shared" si="8"/>
        <v>0.97981525170712014</v>
      </c>
      <c r="AD64">
        <f t="shared" si="8"/>
        <v>1.4210854715202004E-17</v>
      </c>
      <c r="AE64">
        <f t="shared" si="8"/>
        <v>0.48694246554661602</v>
      </c>
      <c r="AF64">
        <f t="shared" si="8"/>
        <v>7.105427357601002E-18</v>
      </c>
      <c r="AG64">
        <f t="shared" si="8"/>
        <v>0.4819571852313515</v>
      </c>
      <c r="AH64">
        <f t="shared" si="8"/>
        <v>8.8817841970012525E-19</v>
      </c>
      <c r="AI64">
        <f t="shared" si="8"/>
        <v>0.32842361754099841</v>
      </c>
      <c r="AJ64">
        <f t="shared" si="8"/>
        <v>0.77232359432945763</v>
      </c>
      <c r="AK64">
        <f t="shared" si="8"/>
        <v>0.36629808692559052</v>
      </c>
      <c r="AL64">
        <f t="shared" si="8"/>
        <v>1.3737974025776021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963.914370462703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2.5056842646664284</v>
      </c>
      <c r="W67" s="82">
        <f t="shared" ref="W67:AN67" si="9">AB15*(1+0.17*(W61/AB16)^3.8)</f>
        <v>2.5</v>
      </c>
      <c r="X67" s="82">
        <f t="shared" si="9"/>
        <v>2.5046253869147956</v>
      </c>
      <c r="Y67" s="82">
        <f t="shared" si="9"/>
        <v>3.8047722941200082</v>
      </c>
      <c r="Z67" s="82">
        <f t="shared" si="9"/>
        <v>2.5218382911258681</v>
      </c>
      <c r="AA67" s="82">
        <f t="shared" si="9"/>
        <v>3.9206763655300634</v>
      </c>
      <c r="AB67" s="82">
        <f t="shared" si="9"/>
        <v>2.6019955377542221</v>
      </c>
      <c r="AC67" s="82">
        <f t="shared" si="9"/>
        <v>2.8933117060468088</v>
      </c>
      <c r="AD67" s="82">
        <f t="shared" si="9"/>
        <v>2.5</v>
      </c>
      <c r="AE67" s="82">
        <f t="shared" si="9"/>
        <v>2.5275933227981935</v>
      </c>
      <c r="AF67" s="82">
        <f t="shared" si="9"/>
        <v>2.5</v>
      </c>
      <c r="AG67" s="82">
        <f t="shared" si="9"/>
        <v>2.5265351211880911</v>
      </c>
      <c r="AH67" s="82">
        <f t="shared" si="9"/>
        <v>3.75</v>
      </c>
      <c r="AI67" s="82">
        <f t="shared" si="9"/>
        <v>2.5061778815308564</v>
      </c>
      <c r="AJ67" s="82">
        <f t="shared" si="9"/>
        <v>2.6592305078034011</v>
      </c>
      <c r="AK67" s="82">
        <f t="shared" si="9"/>
        <v>2.5093532082021213</v>
      </c>
      <c r="AL67" s="82">
        <f t="shared" si="9"/>
        <v>3.9206763655300634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608.67808193327005</v>
      </c>
      <c r="H68" s="6"/>
    </row>
    <row r="69" spans="6:40" x14ac:dyDescent="0.3">
      <c r="F69" s="4" t="s">
        <v>45</v>
      </c>
      <c r="G69" s="4">
        <f>Y61</f>
        <v>1572.5924523959729</v>
      </c>
      <c r="H69" s="6"/>
    </row>
    <row r="70" spans="6:40" x14ac:dyDescent="0.3">
      <c r="F70" s="4" t="s">
        <v>46</v>
      </c>
      <c r="G70" s="4">
        <f>Z61</f>
        <v>915.74521731397635</v>
      </c>
      <c r="U70" s="41" t="s">
        <v>65</v>
      </c>
      <c r="V70">
        <f t="shared" ref="V70:V94" si="10">SUMPRODUCT($V$67:$AN$67,V36:AN36)</f>
        <v>15.015037472868549</v>
      </c>
      <c r="X70">
        <v>15.000195603366421</v>
      </c>
    </row>
    <row r="71" spans="6:40" x14ac:dyDescent="0.3">
      <c r="F71" s="4" t="s">
        <v>47</v>
      </c>
      <c r="G71" s="4">
        <f>AA61</f>
        <v>2060.6961038664031</v>
      </c>
      <c r="U71" s="41" t="s">
        <v>70</v>
      </c>
      <c r="V71">
        <f t="shared" si="10"/>
        <v>13.868183179302518</v>
      </c>
      <c r="X71">
        <v>13.75090229828113</v>
      </c>
    </row>
    <row r="72" spans="6:40" x14ac:dyDescent="0.3">
      <c r="F72" s="4" t="s">
        <v>48</v>
      </c>
      <c r="G72" s="4">
        <f>AB61</f>
        <v>2060.6961038664031</v>
      </c>
      <c r="U72" s="41" t="s">
        <v>75</v>
      </c>
      <c r="V72">
        <f t="shared" si="10"/>
        <v>14.236481267552193</v>
      </c>
      <c r="X72">
        <v>14.225219683523857</v>
      </c>
    </row>
    <row r="73" spans="6:40" x14ac:dyDescent="0.3">
      <c r="F73" s="4" t="s">
        <v>49</v>
      </c>
      <c r="G73" s="4">
        <f>AC61</f>
        <v>979.81525170712018</v>
      </c>
      <c r="U73" s="41" t="s">
        <v>80</v>
      </c>
      <c r="V73">
        <f t="shared" si="10"/>
        <v>14.277526629655551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13.868182503160988</v>
      </c>
      <c r="X74">
        <v>13.805151472614</v>
      </c>
    </row>
    <row r="75" spans="6:40" x14ac:dyDescent="0.3">
      <c r="F75" s="4" t="s">
        <v>51</v>
      </c>
      <c r="G75" s="4">
        <f>AE61</f>
        <v>608.67808193327005</v>
      </c>
      <c r="U75" s="41" t="s">
        <v>88</v>
      </c>
      <c r="V75">
        <f t="shared" si="10"/>
        <v>14.236480591410663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14.27752595351402</v>
      </c>
      <c r="X76">
        <v>14.326575531725375</v>
      </c>
    </row>
    <row r="77" spans="6:40" x14ac:dyDescent="0.3">
      <c r="F77" s="4" t="s">
        <v>53</v>
      </c>
      <c r="G77" s="4">
        <f>AG61</f>
        <v>963.914370462703</v>
      </c>
      <c r="U77" s="41" t="s">
        <v>96</v>
      </c>
      <c r="V77">
        <f t="shared" si="10"/>
        <v>14.443576932129288</v>
      </c>
      <c r="X77">
        <v>13.750902037729439</v>
      </c>
    </row>
    <row r="78" spans="6:40" x14ac:dyDescent="0.3">
      <c r="F78" s="4" t="s">
        <v>54</v>
      </c>
      <c r="G78" s="4">
        <f>AH61</f>
        <v>1.7763568394002505E-15</v>
      </c>
      <c r="U78" s="41" t="s">
        <v>100</v>
      </c>
      <c r="V78">
        <f t="shared" si="10"/>
        <v>14.002400069308784</v>
      </c>
      <c r="X78">
        <v>13.750771910176033</v>
      </c>
    </row>
    <row r="79" spans="6:40" x14ac:dyDescent="0.3">
      <c r="F79" s="4" t="s">
        <v>55</v>
      </c>
      <c r="G79" s="4">
        <f>AI61</f>
        <v>656.84723508199681</v>
      </c>
      <c r="U79" s="41" t="s">
        <v>104</v>
      </c>
      <c r="V79">
        <f t="shared" si="10"/>
        <v>14.043445431412142</v>
      </c>
      <c r="X79">
        <v>13.801434953032715</v>
      </c>
    </row>
    <row r="80" spans="6:40" x14ac:dyDescent="0.3">
      <c r="F80" s="4" t="s">
        <v>56</v>
      </c>
      <c r="G80" s="4">
        <f>AJ61</f>
        <v>1737.7280872412796</v>
      </c>
      <c r="U80" s="41" t="s">
        <v>108</v>
      </c>
      <c r="V80">
        <f t="shared" si="10"/>
        <v>14.002399393167256</v>
      </c>
      <c r="X80">
        <v>13.808577453496937</v>
      </c>
    </row>
    <row r="81" spans="6:24" x14ac:dyDescent="0.3">
      <c r="F81" s="4" t="s">
        <v>57</v>
      </c>
      <c r="G81" s="4">
        <f>AK61</f>
        <v>915.74521731397635</v>
      </c>
      <c r="U81" s="41" t="s">
        <v>112</v>
      </c>
      <c r="V81">
        <f t="shared" si="10"/>
        <v>14.043444755270613</v>
      </c>
      <c r="X81">
        <v>13.855684127365585</v>
      </c>
    </row>
    <row r="82" spans="6:24" x14ac:dyDescent="0.3">
      <c r="F82" s="4" t="s">
        <v>58</v>
      </c>
      <c r="G82" s="4">
        <f>AL61</f>
        <v>2060.6961038664031</v>
      </c>
      <c r="U82" s="41" t="s">
        <v>116</v>
      </c>
      <c r="V82">
        <f t="shared" si="10"/>
        <v>14.20949573388588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15.027593322798193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14.415983609331095</v>
      </c>
      <c r="X84">
        <v>13.696318465991869</v>
      </c>
    </row>
    <row r="85" spans="6:24" x14ac:dyDescent="0.3">
      <c r="U85" s="41" t="s">
        <v>128</v>
      </c>
      <c r="V85">
        <f t="shared" si="10"/>
        <v>13.840589180362795</v>
      </c>
      <c r="X85">
        <v>13.75056790087643</v>
      </c>
    </row>
    <row r="86" spans="6:24" x14ac:dyDescent="0.3">
      <c r="U86" s="41" t="s">
        <v>132</v>
      </c>
      <c r="V86">
        <f t="shared" si="10"/>
        <v>14.20888726861247</v>
      </c>
      <c r="X86">
        <v>14.224885286119157</v>
      </c>
    </row>
    <row r="87" spans="6:24" x14ac:dyDescent="0.3">
      <c r="U87" s="41" t="s">
        <v>136</v>
      </c>
      <c r="V87">
        <f t="shared" si="10"/>
        <v>14.249932630715827</v>
      </c>
      <c r="X87">
        <v>14.271991959987805</v>
      </c>
    </row>
    <row r="88" spans="6:24" x14ac:dyDescent="0.3">
      <c r="U88" s="41" t="s">
        <v>140</v>
      </c>
      <c r="V88">
        <f t="shared" si="10"/>
        <v>13.336659974861158</v>
      </c>
      <c r="X88">
        <v>11.68222407686552</v>
      </c>
    </row>
    <row r="89" spans="6:24" x14ac:dyDescent="0.3">
      <c r="U89" s="41" t="s">
        <v>143</v>
      </c>
      <c r="V89">
        <f t="shared" si="10"/>
        <v>13.974806070369063</v>
      </c>
      <c r="X89">
        <v>13.753993881759367</v>
      </c>
    </row>
    <row r="90" spans="6:24" x14ac:dyDescent="0.3">
      <c r="U90" s="41" t="s">
        <v>145</v>
      </c>
      <c r="V90">
        <f t="shared" si="10"/>
        <v>14.01585143247242</v>
      </c>
      <c r="X90">
        <v>13.801100555628015</v>
      </c>
    </row>
    <row r="91" spans="6:24" x14ac:dyDescent="0.3">
      <c r="U91" s="41" t="s">
        <v>148</v>
      </c>
      <c r="V91">
        <f t="shared" si="10"/>
        <v>14.181902411087687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13.920676365530063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13.102578776617751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2.5056842646664284</v>
      </c>
      <c r="K97" s="4" t="s">
        <v>61</v>
      </c>
      <c r="L97" s="76">
        <f>MIN(N36:N43)</f>
        <v>13.868182503160988</v>
      </c>
      <c r="M97" s="135" t="s">
        <v>11</v>
      </c>
      <c r="N97" s="4">
        <v>15</v>
      </c>
      <c r="O97" s="4">
        <v>99999</v>
      </c>
      <c r="P97" s="76">
        <f>L97</f>
        <v>13.868182503160988</v>
      </c>
      <c r="Q97" s="76">
        <f>L98</f>
        <v>14.002399393167256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14.002399393167256</v>
      </c>
      <c r="M98" s="135" t="s">
        <v>12</v>
      </c>
      <c r="N98" s="4">
        <v>99999</v>
      </c>
      <c r="O98" s="4">
        <v>15</v>
      </c>
      <c r="P98" s="76">
        <f>L99</f>
        <v>13.336659974861158</v>
      </c>
      <c r="Q98" s="76">
        <f>L100</f>
        <v>13.102578776617751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2.5046253869147956</v>
      </c>
      <c r="K99" s="4" t="s">
        <v>71</v>
      </c>
      <c r="L99" s="76">
        <f>MIN(N50:N54)</f>
        <v>13.336659974861158</v>
      </c>
      <c r="M99" s="135" t="s">
        <v>13</v>
      </c>
      <c r="N99" s="76">
        <f>L101</f>
        <v>14.443576932129288</v>
      </c>
      <c r="O99" s="76">
        <f>L102</f>
        <v>13.336659974861158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3.8047722941200082</v>
      </c>
      <c r="K100" s="4" t="s">
        <v>76</v>
      </c>
      <c r="L100" s="76">
        <f>MIN(N55:N60)</f>
        <v>13.102578776617751</v>
      </c>
      <c r="M100" s="135" t="s">
        <v>14</v>
      </c>
      <c r="N100" s="76">
        <f>L104</f>
        <v>14.20949573388588</v>
      </c>
      <c r="O100" s="76">
        <f>L105</f>
        <v>13.102578776617751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2.5218382911258681</v>
      </c>
      <c r="K101" s="4" t="s">
        <v>252</v>
      </c>
      <c r="L101" s="76">
        <f>J104+J103+J102+J107+J106</f>
        <v>14.443576932129288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3.9206763655300634</v>
      </c>
      <c r="K102" s="4" t="s">
        <v>253</v>
      </c>
      <c r="L102" s="76">
        <f>J104+J103+J102+J113</f>
        <v>13.336659974861158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2.6019955377542221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2.8933117060468088</v>
      </c>
      <c r="K104" s="4" t="s">
        <v>255</v>
      </c>
      <c r="L104" s="76">
        <f>J111+J103+J102+J107+J106</f>
        <v>14.20949573388588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13.102578776617751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2.5275933227981935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2.5265351211880911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2.5061778815308564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2.6592305078034011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2.5093532082021213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3.9206763655300634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2024-01-07T16:49:47Z</dcterms:modified>
</cp:coreProperties>
</file>