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DB0D18F6-B95B-41EF-BB23-D03C29B1F41D}" xr6:coauthVersionLast="47" xr6:coauthVersionMax="47" xr10:uidLastSave="{00000000-0000-0000-0000-000000000000}"/>
  <bookViews>
    <workbookView xWindow="5556" yWindow="1404" windowWidth="15684" windowHeight="11424" firstSheet="1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X86" i="4" s="1"/>
  <c r="Y86" i="4" s="1"/>
  <c r="V91" i="4"/>
  <c r="V92" i="4" s="1"/>
  <c r="S87" i="4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7" i="4" l="1"/>
  <c r="Y87" i="4" s="1"/>
  <c r="S98" i="4" s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100" i="4"/>
  <c r="V97" i="4"/>
  <c r="T97" i="4"/>
  <c r="S97" i="4"/>
  <c r="U97" i="4"/>
  <c r="T100" i="4"/>
  <c r="U99" i="4"/>
  <c r="V99" i="4"/>
  <c r="V98" i="4" l="1"/>
  <c r="V102" i="4" s="1"/>
  <c r="V103" i="4" s="1"/>
  <c r="V109" i="4" s="1"/>
  <c r="U98" i="4"/>
  <c r="U102" i="4" s="1"/>
  <c r="U103" i="4" s="1"/>
  <c r="U109" i="4" s="1"/>
  <c r="T98" i="4"/>
  <c r="T37" i="5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T102" i="4"/>
  <c r="T103" i="4" s="1"/>
  <c r="T110" i="4" s="1"/>
  <c r="X100" i="4"/>
  <c r="Y100" i="4" s="1"/>
  <c r="S102" i="4"/>
  <c r="S103" i="4" s="1"/>
  <c r="S108" i="4" s="1"/>
  <c r="X97" i="4"/>
  <c r="Y97" i="4" s="1"/>
  <c r="X98" i="4" l="1"/>
  <c r="Y98" i="4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<sst xmlns="http://schemas.openxmlformats.org/spreadsheetml/2006/main" count="2044" uniqueCount="259">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</sst>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13.868182503160988</v>
      </c>
      <c r="L28" s="147">
        <v>14.002399393167256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13.336659974861158</v>
      </c>
      <c r="L29" s="147">
        <v>13.102578776617751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14.443576932129288</v>
      </c>
      <c r="J30" s="4">
        <v>13.336659974861158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14.20949573388588</v>
      </c>
      <c r="J31" s="4">
        <v>13.102578776617751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13.83281567716223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4.8185672193000178E-11</v>
      </c>
      <c r="V44" s="215">
        <f t="shared" si="1"/>
        <v>3.7538916734734114E-11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1.293704449780199E-10</v>
      </c>
      <c r="V45" s="215">
        <f t="shared" si="1"/>
        <v>1.9973746545982942E-10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1.6508218771238506E-11</v>
      </c>
      <c r="T46" s="215">
        <f t="shared" si="1"/>
        <v>1.293704449780199E-10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2.5530977104451951E-11</v>
      </c>
      <c r="T47" s="215">
        <f t="shared" si="1"/>
        <v>1.9973746545982942E-10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4.8185672193000178E-11</v>
      </c>
      <c r="V53" s="216">
        <f t="shared" si="2"/>
        <v>3.7538916734734114E-11</v>
      </c>
      <c r="W53" s="165">
        <f>N40</f>
        <v>2050</v>
      </c>
      <c r="X53" s="165">
        <f>SUM(S53:V53)</f>
        <v>9.1572496207603793E-11</v>
      </c>
      <c r="Y53" s="129">
        <f>W53/X53</f>
        <v>22386634468852.414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1.293704449780199E-10</v>
      </c>
      <c r="V54" s="216">
        <f t="shared" si="2"/>
        <v>1.9973746545982942E-10</v>
      </c>
      <c r="W54" s="165">
        <f>N41</f>
        <v>2050</v>
      </c>
      <c r="X54" s="165">
        <f>SUM(S54:V54)</f>
        <v>3.3495581771771883E-10</v>
      </c>
      <c r="Y54" s="129">
        <f>W54/X54</f>
        <v>6120210163740.5205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1.6508218771238506E-11</v>
      </c>
      <c r="T55" s="216">
        <f t="shared" si="2"/>
        <v>1.293704449780199E-10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1.5172657102912792E-10</v>
      </c>
      <c r="Y55" s="129">
        <f>W55/X55</f>
        <v>6946706782147.3203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2.5530977104451951E-11</v>
      </c>
      <c r="T56" s="216">
        <f t="shared" si="2"/>
        <v>1.9973746545982942E-10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2.3111634984415087E-10</v>
      </c>
      <c r="Y56" s="129">
        <f>W56/X56</f>
        <v>4794122098013.2295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4.7887103155559964E-11</v>
      </c>
      <c r="T58" s="165">
        <f>SUM(T53:T56)</f>
        <v>3.3495581771771883E-10</v>
      </c>
      <c r="U58" s="165">
        <f>SUM(U53:U56)</f>
        <v>1.8340402445088959E-10</v>
      </c>
      <c r="V58" s="165">
        <f>SUM(V53:V56)</f>
        <v>2.4312428947443308E-10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42809020903616.367</v>
      </c>
      <c r="T59" s="120">
        <f>T57/T58</f>
        <v>6120210163740.5205</v>
      </c>
      <c r="U59" s="120">
        <f>U57/U58</f>
        <v>5746874983554.3076</v>
      </c>
      <c r="V59" s="120">
        <f>V57/V58</f>
        <v>4557339796838.8389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250.34318498634403</v>
      </c>
      <c r="T64" s="216">
        <f t="shared" si="3"/>
        <v>0</v>
      </c>
      <c r="U64" s="216">
        <f t="shared" si="3"/>
        <v>276.91703409170117</v>
      </c>
      <c r="V64" s="216">
        <f t="shared" si="3"/>
        <v>171.07759916542327</v>
      </c>
      <c r="W64" s="165">
        <f>W53</f>
        <v>2050</v>
      </c>
      <c r="X64" s="165">
        <f>SUM(S64:V64)</f>
        <v>698.33781824346852</v>
      </c>
      <c r="Y64" s="129">
        <f>W64/X64</f>
        <v>2.9355420062404352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35.790421570869533</v>
      </c>
      <c r="U65" s="216">
        <f t="shared" si="3"/>
        <v>743.47577385547163</v>
      </c>
      <c r="V65" s="216">
        <f t="shared" si="3"/>
        <v>910.27150025980359</v>
      </c>
      <c r="W65" s="165">
        <f>W54</f>
        <v>2050</v>
      </c>
      <c r="X65" s="165">
        <f>SUM(S65:V65)</f>
        <v>1689.5376956861446</v>
      </c>
      <c r="Y65" s="129">
        <f>W65/X65</f>
        <v>1.2133496667367736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706.70068245942127</v>
      </c>
      <c r="T66" s="216">
        <f t="shared" si="3"/>
        <v>791.77431224211125</v>
      </c>
      <c r="U66" s="216">
        <f t="shared" si="3"/>
        <v>33.607192052827187</v>
      </c>
      <c r="V66" s="216">
        <f t="shared" si="3"/>
        <v>0</v>
      </c>
      <c r="W66" s="165">
        <f>W55</f>
        <v>1054</v>
      </c>
      <c r="X66" s="165">
        <f>SUM(S66:V66)</f>
        <v>1532.0821867543598</v>
      </c>
      <c r="Y66" s="129">
        <f>W66/X66</f>
        <v>0.68795264974188286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1092.9561325542345</v>
      </c>
      <c r="T67" s="216">
        <f t="shared" si="3"/>
        <v>1222.4352661870191</v>
      </c>
      <c r="U67" s="216">
        <f t="shared" si="3"/>
        <v>0</v>
      </c>
      <c r="V67" s="216">
        <f t="shared" si="3"/>
        <v>26.650900574772862</v>
      </c>
      <c r="W67" s="165">
        <f>W56</f>
        <v>1108</v>
      </c>
      <c r="X67" s="165">
        <f>SUM(S67:V67)</f>
        <v>2342.0422993160264</v>
      </c>
      <c r="Y67" s="129">
        <f>W67/X67</f>
        <v>0.47309137000795504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1107.9999999999995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1.0000000000000004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734.89293550343268</v>
      </c>
      <c r="T75" s="216">
        <f t="shared" si="4"/>
        <v>0</v>
      </c>
      <c r="U75" s="216">
        <f t="shared" si="4"/>
        <v>812.90158581970343</v>
      </c>
      <c r="V75" s="216">
        <f t="shared" si="4"/>
        <v>502.20547867686361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43.426296085383179</v>
      </c>
      <c r="U76" s="216">
        <f t="shared" si="4"/>
        <v>902.0960824344013</v>
      </c>
      <c r="V76" s="216">
        <f t="shared" si="4"/>
        <v>1104.4776214802155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486.17660707235581</v>
      </c>
      <c r="T77" s="216">
        <f t="shared" si="4"/>
        <v>544.70323610451737</v>
      </c>
      <c r="U77" s="216">
        <f t="shared" si="4"/>
        <v>23.120156823126813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517.06811410867886</v>
      </c>
      <c r="T78" s="216">
        <f t="shared" si="4"/>
        <v>578.32357482645602</v>
      </c>
      <c r="U78" s="216">
        <f t="shared" si="4"/>
        <v>0</v>
      </c>
      <c r="V78" s="216">
        <f t="shared" si="4"/>
        <v>12.60831106486509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1738.1376566844674</v>
      </c>
      <c r="T80" s="165">
        <f>SUM(T75:T78)</f>
        <v>1166.4531070163566</v>
      </c>
      <c r="U80" s="165">
        <f>SUM(U75:U78)</f>
        <v>1738.1178250772314</v>
      </c>
      <c r="V80" s="165">
        <f>SUM(V75:V78)</f>
        <v>1619.2914112219441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1.1794232707151724</v>
      </c>
      <c r="T81" s="120">
        <f>T79/T80</f>
        <v>1.7574645630150083</v>
      </c>
      <c r="U81" s="120">
        <f>U79/U80</f>
        <v>0.60640307854455533</v>
      </c>
      <c r="V81" s="120">
        <f>V79/V80</f>
        <v>0.68424990852257084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866.74982961693286</v>
      </c>
      <c r="T86" s="131">
        <f t="shared" si="5"/>
        <v>0</v>
      </c>
      <c r="U86" s="131">
        <f t="shared" si="5"/>
        <v>492.94602419481919</v>
      </c>
      <c r="V86" s="131">
        <f t="shared" si="5"/>
        <v>343.6340528441778</v>
      </c>
      <c r="W86" s="165">
        <f>W75</f>
        <v>2050</v>
      </c>
      <c r="X86" s="165">
        <f>SUM(S86:V86)</f>
        <v>1703.3299066559298</v>
      </c>
      <c r="Y86" s="129">
        <f>W86/X86</f>
        <v>1.2035249260812146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76.320176473058311</v>
      </c>
      <c r="U87" s="131">
        <f t="shared" si="5"/>
        <v>547.03384153120396</v>
      </c>
      <c r="V87" s="131">
        <f t="shared" si="5"/>
        <v>755.73871146306408</v>
      </c>
      <c r="W87" s="165">
        <f>W76</f>
        <v>2050</v>
      </c>
      <c r="X87" s="165">
        <f>SUM(S87:V87)</f>
        <v>1379.0927294673263</v>
      </c>
      <c r="Y87" s="129">
        <f>W87/X87</f>
        <v>1.4864845243523337</v>
      </c>
    </row>
    <row r="88" spans="17:25" ht="15.6" x14ac:dyDescent="0.3">
      <c r="Q88" s="128"/>
      <c r="R88" s="131">
        <v>3</v>
      </c>
      <c r="S88" s="131">
        <f t="shared" si="5"/>
        <v>573.40800405848313</v>
      </c>
      <c r="T88" s="131">
        <f t="shared" si="5"/>
        <v>957.29663481328657</v>
      </c>
      <c r="U88" s="131">
        <f t="shared" si="5"/>
        <v>14.020134273977005</v>
      </c>
      <c r="V88" s="131">
        <f t="shared" si="5"/>
        <v>0</v>
      </c>
      <c r="W88" s="165">
        <f>W77</f>
        <v>1054</v>
      </c>
      <c r="X88" s="165">
        <f>SUM(S88:V88)</f>
        <v>1544.7247731457467</v>
      </c>
      <c r="Y88" s="129">
        <f>W88/X88</f>
        <v>0.68232219637002856</v>
      </c>
    </row>
    <row r="89" spans="17:25" ht="15.6" x14ac:dyDescent="0.3">
      <c r="Q89" s="128"/>
      <c r="R89" s="131">
        <v>4</v>
      </c>
      <c r="S89" s="131">
        <f t="shared" si="5"/>
        <v>609.84216632458401</v>
      </c>
      <c r="T89" s="131">
        <f t="shared" si="5"/>
        <v>1016.383188713655</v>
      </c>
      <c r="U89" s="131">
        <f t="shared" si="5"/>
        <v>0</v>
      </c>
      <c r="V89" s="131">
        <f t="shared" si="5"/>
        <v>8.627235692758056</v>
      </c>
      <c r="W89" s="165">
        <f>W78</f>
        <v>1108</v>
      </c>
      <c r="X89" s="165">
        <f>SUM(S89:V89)</f>
        <v>1634.852590730997</v>
      </c>
      <c r="Y89" s="129">
        <f>W89/X89</f>
        <v>0.677736944775294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1043.1550246206245</v>
      </c>
      <c r="T97" s="131">
        <f t="shared" si="6"/>
        <v>0</v>
      </c>
      <c r="U97" s="131">
        <f t="shared" si="6"/>
        <v>593.27282733109837</v>
      </c>
      <c r="V97" s="131">
        <f t="shared" si="6"/>
        <v>413.57214804827731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113.44876122304025</v>
      </c>
      <c r="U98" s="131">
        <f t="shared" si="6"/>
        <v>813.15733973314161</v>
      </c>
      <c r="V98" s="131">
        <f t="shared" si="6"/>
        <v>1123.3938990438185</v>
      </c>
      <c r="W98" s="165">
        <f>W87</f>
        <v>2050</v>
      </c>
      <c r="X98" s="165">
        <f>SUM(S98:V98)</f>
        <v>2050.0000000000005</v>
      </c>
      <c r="Y98" s="129">
        <f>W98/X98</f>
        <v>0.99999999999999978</v>
      </c>
    </row>
    <row r="99" spans="17:25" ht="15.6" x14ac:dyDescent="0.3">
      <c r="Q99" s="128"/>
      <c r="R99" s="131">
        <v>3</v>
      </c>
      <c r="S99" s="131">
        <f t="shared" si="6"/>
        <v>391.24900874533847</v>
      </c>
      <c r="T99" s="131">
        <f t="shared" si="6"/>
        <v>653.18474244343884</v>
      </c>
      <c r="U99" s="131">
        <f t="shared" si="6"/>
        <v>9.5662488112227066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413.31256659997024</v>
      </c>
      <c r="T100" s="131">
        <f t="shared" si="6"/>
        <v>688.84043703976363</v>
      </c>
      <c r="U100" s="131">
        <f t="shared" si="6"/>
        <v>0</v>
      </c>
      <c r="V100" s="131">
        <f t="shared" si="6"/>
        <v>5.8469963602662123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1847.7165999659333</v>
      </c>
      <c r="T102" s="165">
        <f>SUM(T97:T100)</f>
        <v>1455.4739407062427</v>
      </c>
      <c r="U102" s="165">
        <f>SUM(U97:U100)</f>
        <v>1415.9964158754626</v>
      </c>
      <c r="V102" s="165">
        <f>SUM(V97:V100)</f>
        <v>1542.8130434523621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1.1094775032263045</v>
      </c>
      <c r="T103" s="120">
        <f>T101/T102</f>
        <v>1.4084759215993068</v>
      </c>
      <c r="U103" s="120">
        <f>U101/U102</f>
        <v>0.74435216656134506</v>
      </c>
      <c r="V103" s="120">
        <f>V101/V102</f>
        <v>0.71816867552572783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1157.3570321940647</v>
      </c>
      <c r="T108" s="131">
        <f t="shared" ref="T108:V108" si="7">T97*T$103</f>
        <v>0</v>
      </c>
      <c r="U108" s="131">
        <f t="shared" si="7"/>
        <v>441.60391438587783</v>
      </c>
      <c r="V108" s="131">
        <f t="shared" si="7"/>
        <v>297.01456179816154</v>
      </c>
      <c r="W108" s="165">
        <f>W97</f>
        <v>2050</v>
      </c>
      <c r="X108" s="165">
        <f>SUM(S108:V108)</f>
        <v>1895.9755083781042</v>
      </c>
      <c r="Y108" s="129">
        <f>W108/X108</f>
        <v>1.0812375956025164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159.78984851792131</v>
      </c>
      <c r="U109" s="131">
        <f t="shared" si="8"/>
        <v>605.27542758562367</v>
      </c>
      <c r="V109" s="131">
        <f t="shared" si="8"/>
        <v>806.78630856998234</v>
      </c>
      <c r="W109" s="165">
        <f>W98</f>
        <v>2050</v>
      </c>
      <c r="X109" s="165">
        <f>SUM(S109:V109)</f>
        <v>1571.8515846735272</v>
      </c>
      <c r="Y109" s="129">
        <f>W109/X109</f>
        <v>1.3041943781389411</v>
      </c>
    </row>
    <row r="110" spans="17:25" ht="15.6" x14ac:dyDescent="0.3">
      <c r="Q110" s="70"/>
      <c r="R110" s="131">
        <v>3</v>
      </c>
      <c r="S110" s="131">
        <f t="shared" ref="S110:V110" si="9">S99*S$103</f>
        <v>434.08197336254466</v>
      </c>
      <c r="T110" s="131">
        <f t="shared" si="9"/>
        <v>919.99498208762839</v>
      </c>
      <c r="U110" s="131">
        <f t="shared" si="9"/>
        <v>7.1206580284985135</v>
      </c>
      <c r="V110" s="131">
        <f t="shared" si="9"/>
        <v>0</v>
      </c>
      <c r="W110" s="165">
        <f>W99</f>
        <v>1054</v>
      </c>
      <c r="X110" s="165">
        <f>SUM(S110:V110)</f>
        <v>1361.1976134786717</v>
      </c>
      <c r="Y110" s="129">
        <f>W110/X110</f>
        <v>0.77431813688418205</v>
      </c>
    </row>
    <row r="111" spans="17:25" ht="15.6" x14ac:dyDescent="0.3">
      <c r="Q111" s="70"/>
      <c r="R111" s="131">
        <v>4</v>
      </c>
      <c r="S111" s="131">
        <f t="shared" ref="S111:V111" si="10">S100*S$103</f>
        <v>458.56099444339065</v>
      </c>
      <c r="T111" s="131">
        <f t="shared" si="10"/>
        <v>970.2151693944503</v>
      </c>
      <c r="U111" s="131">
        <f t="shared" si="10"/>
        <v>0</v>
      </c>
      <c r="V111" s="131">
        <f t="shared" si="10"/>
        <v>4.1991296318561373</v>
      </c>
      <c r="W111" s="165">
        <f>W100</f>
        <v>1108</v>
      </c>
      <c r="X111" s="165">
        <f>SUM(S111:V111)</f>
        <v>1432.9752934696971</v>
      </c>
      <c r="Y111" s="129">
        <f>W111/X111</f>
        <v>0.77321640160115623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13.83281567716223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4.8185672193000178E-11</v>
      </c>
      <c r="H7" s="132">
        <f>'Trip Length Frequency'!V44</f>
        <v>3.7538916734734114E-11</v>
      </c>
      <c r="I7" s="120">
        <f>SUMPRODUCT(E18:H18,E7:H7)</f>
        <v>1.0436902815724007E-7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4.8185672193000178E-11</v>
      </c>
      <c r="R7" s="132">
        <f t="shared" si="0"/>
        <v>3.7538916734734114E-11</v>
      </c>
      <c r="S7" s="120">
        <f>SUMPRODUCT(O18:R18,O7:R7)</f>
        <v>1.6605529937508251E-7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4.8185672193000178E-11</v>
      </c>
      <c r="AB7" s="132">
        <f t="shared" si="1"/>
        <v>3.7538916734734114E-11</v>
      </c>
      <c r="AC7" s="120">
        <f>SUMPRODUCT(Y18:AB18,Y7:AB7)</f>
        <v>1.6605529937508251E-7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4.8185672193000178E-11</v>
      </c>
      <c r="AL7" s="132">
        <f t="shared" si="2"/>
        <v>3.7538916734734114E-11</v>
      </c>
      <c r="AM7" s="120">
        <f>SUMPRODUCT(AI18:AL18,AI7:AL7)</f>
        <v>1.8813972835568672E-7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4.8185672193000178E-11</v>
      </c>
      <c r="AV7" s="132">
        <f t="shared" si="3"/>
        <v>3.7538916734734114E-11</v>
      </c>
      <c r="AW7" s="120">
        <f>SUMPRODUCT(AS18:AV18,AS7:AV7)</f>
        <v>2.0044543705485752E-7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4.8185672193000178E-11</v>
      </c>
      <c r="BF7" s="132">
        <f t="shared" si="4"/>
        <v>3.7538916734734114E-11</v>
      </c>
      <c r="BG7" s="120">
        <f>SUMPRODUCT(BC18:BF18,BC7:BF7)</f>
        <v>2.136790840761925E-7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4.8185672193000178E-11</v>
      </c>
      <c r="BP7" s="132">
        <f t="shared" si="5"/>
        <v>3.7538916734734114E-11</v>
      </c>
      <c r="BQ7" s="120">
        <f>SUMPRODUCT(BM18:BP18,BM7:BP7)</f>
        <v>2.4170476154761407E-7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1.293704449780199E-10</v>
      </c>
      <c r="H8" s="132">
        <f>'Trip Length Frequency'!V45</f>
        <v>1.9973746545982942E-10</v>
      </c>
      <c r="I8" s="120">
        <f>SUMPRODUCT(E18:H18,E8:H8)</f>
        <v>3.6965377066005651E-7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1.293704449780199E-10</v>
      </c>
      <c r="R8" s="132">
        <f t="shared" si="0"/>
        <v>1.9973746545982942E-10</v>
      </c>
      <c r="S8" s="120">
        <f>SUMPRODUCT(O18:R18,O8:R8)</f>
        <v>6.0833194488717448E-7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1.293704449780199E-10</v>
      </c>
      <c r="AB8" s="132">
        <f t="shared" si="1"/>
        <v>1.9973746545982942E-10</v>
      </c>
      <c r="AC8" s="120">
        <f>SUMPRODUCT(Y18:AB18,Y8:AB8)</f>
        <v>6.0833194488717448E-7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1.293704449780199E-10</v>
      </c>
      <c r="AL8" s="132">
        <f t="shared" si="2"/>
        <v>1.9973746545982942E-10</v>
      </c>
      <c r="AM8" s="120">
        <f>SUMPRODUCT(AI18:AL18,AI8:AL8)</f>
        <v>6.893988018800269E-7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1.293704449780199E-10</v>
      </c>
      <c r="AV8" s="132">
        <f t="shared" si="3"/>
        <v>1.9973746545982942E-10</v>
      </c>
      <c r="AW8" s="120">
        <f>SUMPRODUCT(AS18:AV18,AS8:AV8)</f>
        <v>7.3457432109210578E-7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1.293704449780199E-10</v>
      </c>
      <c r="BF8" s="132">
        <f t="shared" si="4"/>
        <v>1.9973746545982942E-10</v>
      </c>
      <c r="BG8" s="120">
        <f>SUMPRODUCT(BC18:BF18,BC8:BF8)</f>
        <v>7.8315927447925086E-7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1.293704449780199E-10</v>
      </c>
      <c r="BP8" s="132">
        <f t="shared" si="5"/>
        <v>1.9973746545982942E-10</v>
      </c>
      <c r="BQ8" s="120">
        <f>SUMPRODUCT(BM18:BP18,BM8:BP8)</f>
        <v>8.859735105364606E-7</v>
      </c>
      <c r="BS8" s="129"/>
    </row>
    <row r="9" spans="2:71" x14ac:dyDescent="0.3">
      <c r="C9" s="128"/>
      <c r="D9" s="4" t="s">
        <v>13</v>
      </c>
      <c r="E9" s="132">
        <f>'Trip Length Frequency'!S46</f>
        <v>1.6508218771238506E-11</v>
      </c>
      <c r="F9" s="132">
        <f>'Trip Length Frequency'!T46</f>
        <v>1.293704449780199E-10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3.052149549589622E-7</v>
      </c>
      <c r="K9" s="129"/>
      <c r="M9" s="128"/>
      <c r="N9" s="4" t="s">
        <v>13</v>
      </c>
      <c r="O9" s="132">
        <f t="shared" si="0"/>
        <v>1.6508218771238506E-11</v>
      </c>
      <c r="P9" s="132">
        <f t="shared" si="0"/>
        <v>1.293704449780199E-10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2.4769346601069886E-7</v>
      </c>
      <c r="U9" s="129"/>
      <c r="W9" s="128"/>
      <c r="X9" s="4" t="s">
        <v>13</v>
      </c>
      <c r="Y9" s="132">
        <f t="shared" si="1"/>
        <v>1.6508218771238506E-11</v>
      </c>
      <c r="Z9" s="132">
        <f t="shared" si="1"/>
        <v>1.293704449780199E-10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2.4769346601069886E-7</v>
      </c>
      <c r="AE9" s="129"/>
      <c r="AG9" s="128"/>
      <c r="AH9" s="4" t="s">
        <v>13</v>
      </c>
      <c r="AI9" s="132">
        <f t="shared" si="2"/>
        <v>1.6508218771238506E-11</v>
      </c>
      <c r="AJ9" s="132">
        <f t="shared" si="2"/>
        <v>1.293704449780199E-10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2.8095893158718339E-7</v>
      </c>
      <c r="AO9" s="129"/>
      <c r="AQ9" s="128"/>
      <c r="AR9" s="4" t="s">
        <v>13</v>
      </c>
      <c r="AS9" s="132">
        <f t="shared" si="3"/>
        <v>1.6508218771238506E-11</v>
      </c>
      <c r="AT9" s="132">
        <f t="shared" si="3"/>
        <v>1.293704449780199E-10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2.9953152580396853E-7</v>
      </c>
      <c r="AY9" s="129"/>
      <c r="BA9" s="128"/>
      <c r="BB9" s="4" t="s">
        <v>13</v>
      </c>
      <c r="BC9" s="132">
        <f t="shared" si="4"/>
        <v>1.6508218771238506E-11</v>
      </c>
      <c r="BD9" s="132">
        <f t="shared" si="4"/>
        <v>1.293704449780199E-10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3.1953134671159652E-7</v>
      </c>
      <c r="BI9" s="129"/>
      <c r="BK9" s="128"/>
      <c r="BL9" s="4" t="s">
        <v>13</v>
      </c>
      <c r="BM9" s="132">
        <f t="shared" si="5"/>
        <v>1.6508218771238506E-11</v>
      </c>
      <c r="BN9" s="132">
        <f t="shared" si="5"/>
        <v>1.293704449780199E-10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3.6171103648438487E-7</v>
      </c>
      <c r="BS9" s="129"/>
    </row>
    <row r="10" spans="2:71" x14ac:dyDescent="0.3">
      <c r="C10" s="128"/>
      <c r="D10" s="4" t="s">
        <v>14</v>
      </c>
      <c r="E10" s="132">
        <f>'Trip Length Frequency'!S47</f>
        <v>2.5530977104451951E-11</v>
      </c>
      <c r="F10" s="132">
        <f>'Trip Length Frequency'!T47</f>
        <v>1.9973746545982942E-10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4.6827978852287225E-7</v>
      </c>
      <c r="K10" s="129"/>
      <c r="M10" s="128"/>
      <c r="N10" s="4" t="s">
        <v>14</v>
      </c>
      <c r="O10" s="132">
        <f t="shared" si="0"/>
        <v>2.5530977104451951E-11</v>
      </c>
      <c r="P10" s="132">
        <f t="shared" si="0"/>
        <v>1.9973746545982942E-10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3.7542388478616549E-7</v>
      </c>
      <c r="U10" s="129"/>
      <c r="W10" s="128"/>
      <c r="X10" s="4" t="s">
        <v>14</v>
      </c>
      <c r="Y10" s="132">
        <f t="shared" si="1"/>
        <v>2.5530977104451951E-11</v>
      </c>
      <c r="Z10" s="132">
        <f t="shared" si="1"/>
        <v>1.9973746545982942E-10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3.7542388478616549E-7</v>
      </c>
      <c r="AE10" s="129"/>
      <c r="AG10" s="128"/>
      <c r="AH10" s="4" t="s">
        <v>14</v>
      </c>
      <c r="AI10" s="132">
        <f t="shared" si="2"/>
        <v>2.5530977104451951E-11</v>
      </c>
      <c r="AJ10" s="132">
        <f t="shared" si="2"/>
        <v>1.9973746545982942E-10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4.2586727930720876E-7</v>
      </c>
      <c r="AO10" s="129"/>
      <c r="AQ10" s="128"/>
      <c r="AR10" s="4" t="s">
        <v>14</v>
      </c>
      <c r="AS10" s="132">
        <f t="shared" si="3"/>
        <v>2.5530977104451951E-11</v>
      </c>
      <c r="AT10" s="132">
        <f t="shared" si="3"/>
        <v>1.9973746545982942E-10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4.5403278283213441E-7</v>
      </c>
      <c r="AY10" s="129"/>
      <c r="BA10" s="128"/>
      <c r="BB10" s="4" t="s">
        <v>14</v>
      </c>
      <c r="BC10" s="132">
        <f t="shared" si="4"/>
        <v>2.5530977104451951E-11</v>
      </c>
      <c r="BD10" s="132">
        <f t="shared" si="4"/>
        <v>1.9973746545982942E-10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4.8436428452387771E-7</v>
      </c>
      <c r="BI10" s="129"/>
      <c r="BK10" s="128"/>
      <c r="BL10" s="4" t="s">
        <v>14</v>
      </c>
      <c r="BM10" s="132">
        <f t="shared" si="5"/>
        <v>2.5530977104451951E-11</v>
      </c>
      <c r="BN10" s="132">
        <f t="shared" si="5"/>
        <v>1.9973746545982942E-10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5.483212111010437E-7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235.47052969225891</v>
      </c>
      <c r="F14" s="139">
        <f t="shared" si="6"/>
        <v>0</v>
      </c>
      <c r="G14" s="139">
        <f t="shared" si="6"/>
        <v>997.56396840793093</v>
      </c>
      <c r="H14" s="139">
        <f t="shared" si="6"/>
        <v>816.96550189981019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102.27001514406136</v>
      </c>
      <c r="P14" s="139">
        <f t="shared" si="7"/>
        <v>0</v>
      </c>
      <c r="Q14" s="139">
        <f t="shared" si="7"/>
        <v>1216.9407800850022</v>
      </c>
      <c r="R14" s="139">
        <f t="shared" si="7"/>
        <v>867.53575592221659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109.15401286372156</v>
      </c>
      <c r="Z14" s="139">
        <f t="shared" ref="Z14:AB14" si="8">$AC14*(Z$18*Z7*1)/$AC7</f>
        <v>0</v>
      </c>
      <c r="AA14" s="139">
        <f t="shared" si="8"/>
        <v>1298.8554795525433</v>
      </c>
      <c r="AB14" s="139">
        <f t="shared" si="8"/>
        <v>925.93130966374758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116.45321048935456</v>
      </c>
      <c r="AJ14" s="139">
        <f t="shared" ref="AJ14:AL14" si="9">$AM14*(AJ$18*AJ7*1)/$AM7</f>
        <v>0</v>
      </c>
      <c r="AK14" s="139">
        <f t="shared" si="9"/>
        <v>1386.5194570442627</v>
      </c>
      <c r="AL14" s="139">
        <f t="shared" si="9"/>
        <v>989.41137242864966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124.38872305971225</v>
      </c>
      <c r="AT14" s="139">
        <f t="shared" ref="AT14:AV14" si="10">$AW14*(AT$18*AT7*1)/$AW7</f>
        <v>0</v>
      </c>
      <c r="AU14" s="139">
        <f t="shared" si="10"/>
        <v>1481.0916493426564</v>
      </c>
      <c r="AV14" s="139">
        <f t="shared" si="10"/>
        <v>1057.4587923935371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132.94625740152966</v>
      </c>
      <c r="BD14" s="139">
        <f t="shared" ref="BD14:BF14" si="11">$BG14*(BD$18*BD7*1)/$BG7</f>
        <v>0</v>
      </c>
      <c r="BE14" s="139">
        <f t="shared" si="11"/>
        <v>1582.8534873276571</v>
      </c>
      <c r="BF14" s="139">
        <f t="shared" si="11"/>
        <v>1130.7356903469679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142.1748047860541</v>
      </c>
      <c r="BN14" s="139">
        <f t="shared" ref="BN14:BP14" si="12">$BQ14*(BN$18*BN7*1)/$BQ7</f>
        <v>0</v>
      </c>
      <c r="BO14" s="139">
        <f t="shared" si="12"/>
        <v>1692.3538528175811</v>
      </c>
      <c r="BP14" s="139">
        <f t="shared" si="12"/>
        <v>1209.6449218156783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66.483375239940926</v>
      </c>
      <c r="G15" s="139">
        <f t="shared" si="6"/>
        <v>756.19604789875541</v>
      </c>
      <c r="H15" s="139">
        <f t="shared" si="6"/>
        <v>1227.3205768613036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34.862795517413538</v>
      </c>
      <c r="Q15" s="139">
        <f t="shared" si="7"/>
        <v>891.86415996746348</v>
      </c>
      <c r="R15" s="139">
        <f t="shared" si="7"/>
        <v>1260.0195956664033</v>
      </c>
      <c r="S15" s="120">
        <v>2186.7465511512801</v>
      </c>
      <c r="T15" s="165">
        <f>SUM(O15:R15)</f>
        <v>2186.7465511512805</v>
      </c>
      <c r="U15" s="129">
        <f>S15/T15</f>
        <v>0.99999999999999978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37.209479484408057</v>
      </c>
      <c r="AA15" s="139">
        <f t="shared" si="13"/>
        <v>951.89730687581402</v>
      </c>
      <c r="AB15" s="139">
        <f t="shared" si="13"/>
        <v>1344.8340157197904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39.783672746369817</v>
      </c>
      <c r="AK15" s="139">
        <f t="shared" si="14"/>
        <v>1015.9050212467606</v>
      </c>
      <c r="AL15" s="139">
        <f t="shared" si="14"/>
        <v>1436.6953459691365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42.534956124227001</v>
      </c>
      <c r="AU15" s="139">
        <f t="shared" si="15"/>
        <v>1085.0743952474636</v>
      </c>
      <c r="AV15" s="139">
        <f t="shared" si="15"/>
        <v>1535.3298134242154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45.500484853477282</v>
      </c>
      <c r="BE15" s="139">
        <f t="shared" si="16"/>
        <v>1159.4974172353125</v>
      </c>
      <c r="BF15" s="139">
        <f t="shared" si="16"/>
        <v>1641.5375329873652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48.697025271737118</v>
      </c>
      <c r="BO15" s="139">
        <f t="shared" si="17"/>
        <v>1239.5749562528915</v>
      </c>
      <c r="BP15" s="139">
        <f t="shared" si="17"/>
        <v>1755.9015978946852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116.86618797499936</v>
      </c>
      <c r="F16" s="139">
        <f t="shared" si="6"/>
        <v>915.84870243855528</v>
      </c>
      <c r="G16" s="139">
        <f t="shared" si="6"/>
        <v>21.285109586445419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98.509135833238986</v>
      </c>
      <c r="P16" s="139">
        <f t="shared" si="7"/>
        <v>964.08014074831806</v>
      </c>
      <c r="Q16" s="139">
        <f t="shared" si="7"/>
        <v>50.394188087354756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104.11893960410514</v>
      </c>
      <c r="Z16" s="139">
        <f t="shared" si="18"/>
        <v>1018.98165179337</v>
      </c>
      <c r="AA16" s="139">
        <f t="shared" si="18"/>
        <v>53.263987969070818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109.91579143526937</v>
      </c>
      <c r="AJ16" s="139">
        <f t="shared" si="19"/>
        <v>1078.2969258130079</v>
      </c>
      <c r="AK16" s="139">
        <f t="shared" si="19"/>
        <v>56.262290987709484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116.27338950017011</v>
      </c>
      <c r="AT16" s="139">
        <f t="shared" si="20"/>
        <v>1141.8780817575746</v>
      </c>
      <c r="AU16" s="139">
        <f t="shared" si="20"/>
        <v>59.520158016246896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123.11146609106385</v>
      </c>
      <c r="BD16" s="139">
        <f t="shared" si="21"/>
        <v>1210.2117077985877</v>
      </c>
      <c r="BE16" s="139">
        <f t="shared" si="21"/>
        <v>63.015287722258094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130.46644922863308</v>
      </c>
      <c r="BN16" s="139">
        <f t="shared" si="22"/>
        <v>1283.6570850904861</v>
      </c>
      <c r="BO16" s="139">
        <f t="shared" si="22"/>
        <v>66.765206336570444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123.83848890420282</v>
      </c>
      <c r="F17" s="139">
        <f t="shared" si="6"/>
        <v>968.83036629990534</v>
      </c>
      <c r="G17" s="139">
        <f t="shared" si="6"/>
        <v>0</v>
      </c>
      <c r="H17" s="139">
        <f t="shared" si="6"/>
        <v>15.33114479589174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105.9124228065472</v>
      </c>
      <c r="P17" s="139">
        <f t="shared" si="7"/>
        <v>1034.7627174386794</v>
      </c>
      <c r="Q17" s="139">
        <f t="shared" si="7"/>
        <v>0</v>
      </c>
      <c r="R17" s="139">
        <f t="shared" si="7"/>
        <v>32.058097860503999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112.20319746699636</v>
      </c>
      <c r="Z17" s="139">
        <f t="shared" si="23"/>
        <v>1096.2234876670268</v>
      </c>
      <c r="AA17" s="139">
        <f t="shared" si="23"/>
        <v>0</v>
      </c>
      <c r="AB17" s="139">
        <f t="shared" si="23"/>
        <v>33.962220760717656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118.7158421465478</v>
      </c>
      <c r="AJ17" s="139">
        <f t="shared" si="24"/>
        <v>1162.6371489886908</v>
      </c>
      <c r="AK17" s="139">
        <f t="shared" si="24"/>
        <v>0</v>
      </c>
      <c r="AL17" s="139">
        <f t="shared" si="24"/>
        <v>35.990335377145954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125.86453741575765</v>
      </c>
      <c r="AT17" s="139">
        <f t="shared" si="25"/>
        <v>1233.9570118822994</v>
      </c>
      <c r="AU17" s="139">
        <f t="shared" si="25"/>
        <v>0</v>
      </c>
      <c r="AV17" s="139">
        <f t="shared" si="25"/>
        <v>38.180148325762261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133.56246660472976</v>
      </c>
      <c r="BD17" s="139">
        <f t="shared" si="26"/>
        <v>1310.7036836114316</v>
      </c>
      <c r="BE17" s="139">
        <f t="shared" si="26"/>
        <v>0</v>
      </c>
      <c r="BF17" s="139">
        <f t="shared" si="26"/>
        <v>40.534162063020929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141.85179903773215</v>
      </c>
      <c r="BN17" s="139">
        <f t="shared" si="27"/>
        <v>1393.2924050209033</v>
      </c>
      <c r="BO17" s="139">
        <f t="shared" si="27"/>
        <v>0</v>
      </c>
      <c r="BP17" s="139">
        <f t="shared" si="27"/>
        <v>43.064746813036656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476.1752065714611</v>
      </c>
      <c r="F19" s="165">
        <f>SUM(F14:F17)</f>
        <v>1951.1624439784016</v>
      </c>
      <c r="G19" s="165">
        <f>SUM(G14:G17)</f>
        <v>1775.0451258931319</v>
      </c>
      <c r="H19" s="165">
        <f>SUM(H14:H17)</f>
        <v>2059.6172235570057</v>
      </c>
      <c r="K19" s="129"/>
      <c r="M19" s="128"/>
      <c r="N19" s="120" t="s">
        <v>195</v>
      </c>
      <c r="O19" s="165">
        <f>SUM(O14:O17)</f>
        <v>306.6915737838475</v>
      </c>
      <c r="P19" s="165">
        <f>SUM(P14:P17)</f>
        <v>2033.7056537044109</v>
      </c>
      <c r="Q19" s="165">
        <f>SUM(Q14:Q17)</f>
        <v>2159.1991281398205</v>
      </c>
      <c r="R19" s="165">
        <f>SUM(R14:R17)</f>
        <v>2159.6134494491239</v>
      </c>
      <c r="U19" s="129"/>
      <c r="W19" s="128"/>
      <c r="X19" s="120" t="s">
        <v>195</v>
      </c>
      <c r="Y19" s="165">
        <f>SUM(Y14:Y17)</f>
        <v>325.47614993482307</v>
      </c>
      <c r="Z19" s="165">
        <f>SUM(Z14:Z17)</f>
        <v>2152.4146189448047</v>
      </c>
      <c r="AA19" s="165">
        <f>SUM(AA14:AA17)</f>
        <v>2304.0167743974284</v>
      </c>
      <c r="AB19" s="165">
        <f>SUM(AB14:AB17)</f>
        <v>2304.7275461442555</v>
      </c>
      <c r="AE19" s="129"/>
      <c r="AG19" s="128"/>
      <c r="AH19" s="120" t="s">
        <v>195</v>
      </c>
      <c r="AI19" s="165">
        <f>SUM(AI14:AI17)</f>
        <v>345.08484407117174</v>
      </c>
      <c r="AJ19" s="165">
        <f>SUM(AJ14:AJ17)</f>
        <v>2280.7177475480685</v>
      </c>
      <c r="AK19" s="165">
        <f>SUM(AK14:AK17)</f>
        <v>2458.6867692787328</v>
      </c>
      <c r="AL19" s="165">
        <f>SUM(AL14:AL17)</f>
        <v>2462.0970537749322</v>
      </c>
      <c r="AO19" s="129"/>
      <c r="AQ19" s="128"/>
      <c r="AR19" s="120" t="s">
        <v>195</v>
      </c>
      <c r="AS19" s="165">
        <f>SUM(AS14:AS17)</f>
        <v>366.52664997564</v>
      </c>
      <c r="AT19" s="165">
        <f>SUM(AT14:AT17)</f>
        <v>2418.3700497641012</v>
      </c>
      <c r="AU19" s="165">
        <f>SUM(AU14:AU17)</f>
        <v>2625.6862026063668</v>
      </c>
      <c r="AV19" s="165">
        <f>SUM(AV14:AV17)</f>
        <v>2630.9687541435151</v>
      </c>
      <c r="AY19" s="129"/>
      <c r="BA19" s="128"/>
      <c r="BB19" s="120" t="s">
        <v>195</v>
      </c>
      <c r="BC19" s="165">
        <f>SUM(BC14:BC17)</f>
        <v>389.62019009732325</v>
      </c>
      <c r="BD19" s="165">
        <f>SUM(BD14:BD17)</f>
        <v>2566.4158762634966</v>
      </c>
      <c r="BE19" s="165">
        <f>SUM(BE14:BE17)</f>
        <v>2805.366192285228</v>
      </c>
      <c r="BF19" s="165">
        <f>SUM(BF14:BF17)</f>
        <v>2812.8073853973542</v>
      </c>
      <c r="BI19" s="129"/>
      <c r="BK19" s="128"/>
      <c r="BL19" s="120" t="s">
        <v>195</v>
      </c>
      <c r="BM19" s="165">
        <f>SUM(BM14:BM17)</f>
        <v>414.49305305241933</v>
      </c>
      <c r="BN19" s="165">
        <f>SUM(BN14:BN17)</f>
        <v>2725.6465153831268</v>
      </c>
      <c r="BO19" s="165">
        <f>SUM(BO14:BO17)</f>
        <v>2998.694015407043</v>
      </c>
      <c r="BP19" s="165">
        <f>SUM(BP14:BP17)</f>
        <v>3008.6112665234</v>
      </c>
      <c r="BS19" s="129"/>
    </row>
    <row r="20" spans="3:71" x14ac:dyDescent="0.3">
      <c r="C20" s="128"/>
      <c r="D20" s="120" t="s">
        <v>194</v>
      </c>
      <c r="E20" s="120">
        <f>E18/E19</f>
        <v>4.3051380494174261</v>
      </c>
      <c r="F20" s="120">
        <f>F18/F19</f>
        <v>1.0506557290125313</v>
      </c>
      <c r="G20" s="120">
        <f>G18/G19</f>
        <v>0.59378772101338506</v>
      </c>
      <c r="H20" s="120">
        <f>H18/H19</f>
        <v>0.53796403881613442</v>
      </c>
      <c r="K20" s="129"/>
      <c r="M20" s="128"/>
      <c r="N20" s="120" t="s">
        <v>194</v>
      </c>
      <c r="O20" s="120">
        <f>O18/O19</f>
        <v>4.3301235458719285</v>
      </c>
      <c r="P20" s="120">
        <f>P18/P19</f>
        <v>0.81548468088454795</v>
      </c>
      <c r="Q20" s="120">
        <f>Q18/Q19</f>
        <v>0.88820480115054345</v>
      </c>
      <c r="R20" s="120">
        <f>R18/R19</f>
        <v>0.81261327682729423</v>
      </c>
      <c r="U20" s="129"/>
      <c r="W20" s="128"/>
      <c r="X20" s="120" t="s">
        <v>194</v>
      </c>
      <c r="Y20" s="120">
        <f>Y18/Y19</f>
        <v>4.0802141884371306</v>
      </c>
      <c r="Z20" s="120">
        <f>Z18/Z19</f>
        <v>0.77050945084050793</v>
      </c>
      <c r="AA20" s="120">
        <f>AA18/AA19</f>
        <v>0.83237720035932583</v>
      </c>
      <c r="AB20" s="120">
        <f>AB18/AB19</f>
        <v>0.76144816543417382</v>
      </c>
      <c r="AE20" s="129"/>
      <c r="AG20" s="128"/>
      <c r="AH20" s="120" t="s">
        <v>194</v>
      </c>
      <c r="AI20" s="120">
        <f>AI18/AI19</f>
        <v>4.3560279051881006</v>
      </c>
      <c r="AJ20" s="120">
        <f>AJ18/AJ19</f>
        <v>0.82506547870134872</v>
      </c>
      <c r="AK20" s="120">
        <f>AK18/AK19</f>
        <v>0.88342644080642441</v>
      </c>
      <c r="AL20" s="120">
        <f>AL18/AL19</f>
        <v>0.80808220755789262</v>
      </c>
      <c r="AO20" s="129"/>
      <c r="AQ20" s="128"/>
      <c r="AR20" s="120" t="s">
        <v>194</v>
      </c>
      <c r="AS20" s="120">
        <f>AS18/AS19</f>
        <v>4.368274317608396</v>
      </c>
      <c r="AT20" s="120">
        <f>AT18/AT19</f>
        <v>0.82965446096186313</v>
      </c>
      <c r="AU20" s="120">
        <f>AU18/AU19</f>
        <v>0.88116272809753349</v>
      </c>
      <c r="AV20" s="120">
        <f>AV18/AV19</f>
        <v>0.80593674245752756</v>
      </c>
      <c r="AY20" s="129"/>
      <c r="BA20" s="128"/>
      <c r="BB20" s="120" t="s">
        <v>194</v>
      </c>
      <c r="BC20" s="120">
        <f>BC18/BC19</f>
        <v>4.3800553920443903</v>
      </c>
      <c r="BD20" s="120">
        <f>BD18/BD19</f>
        <v>0.83410747657506012</v>
      </c>
      <c r="BE20" s="120">
        <f>BE18/BE19</f>
        <v>0.87897931627070292</v>
      </c>
      <c r="BF20" s="120">
        <f>BF18/BF19</f>
        <v>0.80386809040701901</v>
      </c>
      <c r="BI20" s="129"/>
      <c r="BK20" s="128"/>
      <c r="BL20" s="120" t="s">
        <v>194</v>
      </c>
      <c r="BM20" s="120">
        <f>BM18/BM19</f>
        <v>4.6571550813320854</v>
      </c>
      <c r="BN20" s="120">
        <f>BN18/BN19</f>
        <v>0.88916784114458958</v>
      </c>
      <c r="BO20" s="120">
        <f>BO18/BO19</f>
        <v>0.92994420706253988</v>
      </c>
      <c r="BP20" s="120">
        <f>BP18/BP19</f>
        <v>0.85040516013612732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1013.7331368946196</v>
      </c>
      <c r="F25" s="139">
        <f t="shared" si="28"/>
        <v>0</v>
      </c>
      <c r="G25" s="139">
        <f t="shared" si="28"/>
        <v>592.34123536601373</v>
      </c>
      <c r="H25" s="139">
        <f t="shared" si="28"/>
        <v>439.49806097547224</v>
      </c>
      <c r="I25" s="120">
        <f>I14</f>
        <v>2050</v>
      </c>
      <c r="J25" s="165">
        <f>SUM(E25:H25)</f>
        <v>2045.5724332361058</v>
      </c>
      <c r="K25" s="129">
        <f>I25/J25</f>
        <v>1.0021644634489377</v>
      </c>
      <c r="M25" s="128"/>
      <c r="N25" s="4" t="s">
        <v>11</v>
      </c>
      <c r="O25" s="139">
        <f t="shared" ref="O25:R28" si="29">O14*O$20</f>
        <v>442.84180061197878</v>
      </c>
      <c r="P25" s="139">
        <f t="shared" si="29"/>
        <v>0</v>
      </c>
      <c r="Q25" s="139">
        <f t="shared" si="29"/>
        <v>1080.8926435873866</v>
      </c>
      <c r="R25" s="139">
        <f t="shared" si="29"/>
        <v>704.97107338479611</v>
      </c>
      <c r="S25" s="120">
        <f>S14</f>
        <v>2186.7465511512801</v>
      </c>
      <c r="T25" s="165">
        <f>SUM(O25:R25)</f>
        <v>2228.7055175841615</v>
      </c>
      <c r="U25" s="129">
        <f>S25/T25</f>
        <v>0.98117339141406013</v>
      </c>
      <c r="W25" s="128"/>
      <c r="X25" s="4" t="s">
        <v>11</v>
      </c>
      <c r="Y25" s="139">
        <f>Y14*Y$20</f>
        <v>445.37175201140576</v>
      </c>
      <c r="Z25" s="139">
        <f t="shared" ref="Z25:AB25" si="30">Z14*Z$20</f>
        <v>0</v>
      </c>
      <c r="AA25" s="139">
        <f t="shared" si="30"/>
        <v>1081.1376877413156</v>
      </c>
      <c r="AB25" s="139">
        <f t="shared" si="30"/>
        <v>705.04869706152249</v>
      </c>
      <c r="AC25" s="120">
        <f>AC14</f>
        <v>2333.9408020800124</v>
      </c>
      <c r="AD25" s="165">
        <f>SUM(Y25:AB25)</f>
        <v>2231.5581368142439</v>
      </c>
      <c r="AE25" s="129">
        <f>AC25/AD25</f>
        <v>1.0458794523775792</v>
      </c>
      <c r="AG25" s="128"/>
      <c r="AH25" s="4" t="s">
        <v>11</v>
      </c>
      <c r="AI25" s="139">
        <f t="shared" ref="AI25:AL28" si="31">AI14*AI$20</f>
        <v>507.27343454037208</v>
      </c>
      <c r="AJ25" s="139">
        <f t="shared" si="31"/>
        <v>0</v>
      </c>
      <c r="AK25" s="139">
        <f t="shared" si="31"/>
        <v>1224.887949045469</v>
      </c>
      <c r="AL25" s="139">
        <f t="shared" si="31"/>
        <v>799.52572601502743</v>
      </c>
      <c r="AM25" s="120">
        <f>AM14</f>
        <v>2492.3840399622668</v>
      </c>
      <c r="AN25" s="165">
        <f>SUM(AI25:AL25)</f>
        <v>2531.6871096008686</v>
      </c>
      <c r="AO25" s="129">
        <f>AM25/AN25</f>
        <v>0.98447554222259404</v>
      </c>
      <c r="AQ25" s="128"/>
      <c r="AR25" s="4" t="s">
        <v>11</v>
      </c>
      <c r="AS25" s="139">
        <f t="shared" ref="AS25:AV28" si="32">AS14*AS$20</f>
        <v>543.36406434184426</v>
      </c>
      <c r="AT25" s="139">
        <f t="shared" si="32"/>
        <v>0</v>
      </c>
      <c r="AU25" s="139">
        <f t="shared" si="32"/>
        <v>1305.0827582972506</v>
      </c>
      <c r="AV25" s="139">
        <f t="shared" si="32"/>
        <v>852.24489442471827</v>
      </c>
      <c r="AW25" s="120">
        <f>AW14</f>
        <v>2662.939164795906</v>
      </c>
      <c r="AX25" s="165">
        <f>SUM(AS25:AV25)</f>
        <v>2700.6917170638135</v>
      </c>
      <c r="AY25" s="129">
        <f>AW25/AX25</f>
        <v>0.98602115449557792</v>
      </c>
      <c r="BA25" s="128"/>
      <c r="BB25" s="4" t="s">
        <v>11</v>
      </c>
      <c r="BC25" s="139">
        <f t="shared" ref="BC25:BF28" si="33">BC14*BC$20</f>
        <v>582.31197158369139</v>
      </c>
      <c r="BD25" s="139">
        <f t="shared" si="33"/>
        <v>0</v>
      </c>
      <c r="BE25" s="139">
        <f t="shared" si="33"/>
        <v>1391.2954760479618</v>
      </c>
      <c r="BF25" s="139">
        <f t="shared" si="33"/>
        <v>908.96234015427945</v>
      </c>
      <c r="BG25" s="120">
        <f>BG14</f>
        <v>2846.535435076155</v>
      </c>
      <c r="BH25" s="165">
        <f>SUM(BC25:BF25)</f>
        <v>2882.5697877859325</v>
      </c>
      <c r="BI25" s="129">
        <f>BG25/BH25</f>
        <v>0.987499226258992</v>
      </c>
      <c r="BK25" s="128"/>
      <c r="BL25" s="4" t="s">
        <v>11</v>
      </c>
      <c r="BM25" s="139">
        <f t="shared" ref="BM25:BP28" si="34">BM14*BM$20</f>
        <v>662.13011454676916</v>
      </c>
      <c r="BN25" s="139">
        <f t="shared" si="34"/>
        <v>0</v>
      </c>
      <c r="BO25" s="139">
        <f t="shared" si="34"/>
        <v>1573.7946617276798</v>
      </c>
      <c r="BP25" s="139">
        <f t="shared" si="34"/>
        <v>1028.6882834445153</v>
      </c>
      <c r="BQ25" s="120">
        <f>BQ14</f>
        <v>3044.1735794193137</v>
      </c>
      <c r="BR25" s="165">
        <f>SUM(BM25:BP25)</f>
        <v>3264.613059718964</v>
      </c>
      <c r="BS25" s="129">
        <f>BQ25/BR25</f>
        <v>0.93247607717447933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69.851139079933816</v>
      </c>
      <c r="G26" s="139">
        <f t="shared" si="28"/>
        <v>449.01992792113055</v>
      </c>
      <c r="H26" s="139">
        <f t="shared" si="28"/>
        <v>660.25433445045485</v>
      </c>
      <c r="I26" s="120">
        <f>I15</f>
        <v>2050</v>
      </c>
      <c r="J26" s="165">
        <f>SUM(E26:H26)</f>
        <v>1179.1254014515193</v>
      </c>
      <c r="K26" s="129">
        <f>I26/J26</f>
        <v>1.7385767429625569</v>
      </c>
      <c r="M26" s="128"/>
      <c r="N26" s="4" t="s">
        <v>12</v>
      </c>
      <c r="O26" s="139">
        <f t="shared" si="29"/>
        <v>0</v>
      </c>
      <c r="P26" s="139">
        <f t="shared" si="29"/>
        <v>28.430075677261229</v>
      </c>
      <c r="Q26" s="139">
        <f t="shared" si="29"/>
        <v>792.15802885719734</v>
      </c>
      <c r="R26" s="139">
        <f t="shared" si="29"/>
        <v>1023.9086525010783</v>
      </c>
      <c r="S26" s="120">
        <f>S15</f>
        <v>2186.7465511512801</v>
      </c>
      <c r="T26" s="165">
        <f>SUM(O26:R26)</f>
        <v>1844.496757035537</v>
      </c>
      <c r="U26" s="129">
        <f>S26/T26</f>
        <v>1.1855518546239163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28.670255603592398</v>
      </c>
      <c r="AA26" s="139">
        <f t="shared" si="35"/>
        <v>792.33761532687208</v>
      </c>
      <c r="AB26" s="139">
        <f t="shared" si="35"/>
        <v>1024.0213940833073</v>
      </c>
      <c r="AC26" s="120">
        <f>AC15</f>
        <v>2333.9408020800124</v>
      </c>
      <c r="AD26" s="165">
        <f>SUM(Y26:AB26)</f>
        <v>1845.0292650137717</v>
      </c>
      <c r="AE26" s="129">
        <f>AC26/AD26</f>
        <v>1.2649884998233842</v>
      </c>
      <c r="AG26" s="128"/>
      <c r="AH26" s="4" t="s">
        <v>12</v>
      </c>
      <c r="AI26" s="139">
        <f t="shared" si="31"/>
        <v>0</v>
      </c>
      <c r="AJ26" s="139">
        <f t="shared" si="31"/>
        <v>32.824134998981414</v>
      </c>
      <c r="AK26" s="139">
        <f t="shared" si="31"/>
        <v>897.47735711740074</v>
      </c>
      <c r="AL26" s="139">
        <f t="shared" si="31"/>
        <v>1160.9679467588901</v>
      </c>
      <c r="AM26" s="120">
        <f>AM15</f>
        <v>2492.3840399622668</v>
      </c>
      <c r="AN26" s="165">
        <f>SUM(AI26:AL26)</f>
        <v>2091.2694388752725</v>
      </c>
      <c r="AO26" s="129">
        <f>AM26/AN26</f>
        <v>1.1918043622837629</v>
      </c>
      <c r="AQ26" s="128"/>
      <c r="AR26" s="4" t="s">
        <v>12</v>
      </c>
      <c r="AS26" s="139">
        <f t="shared" si="32"/>
        <v>0</v>
      </c>
      <c r="AT26" s="139">
        <f t="shared" si="32"/>
        <v>35.289316095282054</v>
      </c>
      <c r="AU26" s="139">
        <f t="shared" si="32"/>
        <v>956.12711430503634</v>
      </c>
      <c r="AV26" s="139">
        <f t="shared" si="32"/>
        <v>1237.3787084290357</v>
      </c>
      <c r="AW26" s="120">
        <f>AW15</f>
        <v>2662.939164795906</v>
      </c>
      <c r="AX26" s="165">
        <f>SUM(AS26:AV26)</f>
        <v>2228.7951388293541</v>
      </c>
      <c r="AY26" s="129">
        <f>AW26/AX26</f>
        <v>1.1947886633468612</v>
      </c>
      <c r="BA26" s="128"/>
      <c r="BB26" s="4" t="s">
        <v>12</v>
      </c>
      <c r="BC26" s="139">
        <f t="shared" si="33"/>
        <v>0</v>
      </c>
      <c r="BD26" s="139">
        <f t="shared" si="33"/>
        <v>37.952294604075682</v>
      </c>
      <c r="BE26" s="139">
        <f t="shared" si="33"/>
        <v>1019.1742470191409</v>
      </c>
      <c r="BF26" s="139">
        <f t="shared" si="33"/>
        <v>1319.5796419740022</v>
      </c>
      <c r="BG26" s="120">
        <f>BG15</f>
        <v>2846.535435076155</v>
      </c>
      <c r="BH26" s="165">
        <f>SUM(BC26:BF26)</f>
        <v>2376.706183597219</v>
      </c>
      <c r="BI26" s="129">
        <f>BG26/BH26</f>
        <v>1.1976808301848378</v>
      </c>
      <c r="BK26" s="128"/>
      <c r="BL26" s="4" t="s">
        <v>12</v>
      </c>
      <c r="BM26" s="139">
        <f t="shared" si="34"/>
        <v>0</v>
      </c>
      <c r="BN26" s="139">
        <f t="shared" si="34"/>
        <v>43.299828831034013</v>
      </c>
      <c r="BO26" s="139">
        <f t="shared" si="34"/>
        <v>1152.7355497871779</v>
      </c>
      <c r="BP26" s="139">
        <f t="shared" si="34"/>
        <v>1493.2277795409116</v>
      </c>
      <c r="BQ26" s="120">
        <f>BQ15</f>
        <v>3044.1735794193137</v>
      </c>
      <c r="BR26" s="165">
        <f>SUM(BM26:BP26)</f>
        <v>2689.2631581591236</v>
      </c>
      <c r="BS26" s="129">
        <f>BQ26/BR26</f>
        <v>1.1319731095052581</v>
      </c>
    </row>
    <row r="27" spans="3:71" x14ac:dyDescent="0.3">
      <c r="C27" s="128"/>
      <c r="D27" s="4" t="s">
        <v>13</v>
      </c>
      <c r="E27" s="139">
        <f t="shared" si="28"/>
        <v>503.125072541539</v>
      </c>
      <c r="F27" s="139">
        <f t="shared" si="28"/>
        <v>962.24168612576125</v>
      </c>
      <c r="G27" s="139">
        <f t="shared" si="28"/>
        <v>12.63883671285558</v>
      </c>
      <c r="H27" s="139">
        <f t="shared" si="28"/>
        <v>0</v>
      </c>
      <c r="I27" s="120">
        <f>I16</f>
        <v>1054</v>
      </c>
      <c r="J27" s="165">
        <f>SUM(E27:H27)</f>
        <v>1478.0055953801559</v>
      </c>
      <c r="K27" s="129">
        <f>I27/J27</f>
        <v>0.71312314601143445</v>
      </c>
      <c r="M27" s="128"/>
      <c r="N27" s="4" t="s">
        <v>13</v>
      </c>
      <c r="O27" s="139">
        <f t="shared" si="29"/>
        <v>426.55672855500427</v>
      </c>
      <c r="P27" s="139">
        <f t="shared" si="29"/>
        <v>786.19258592527228</v>
      </c>
      <c r="Q27" s="139">
        <f t="shared" si="29"/>
        <v>44.760359809272018</v>
      </c>
      <c r="R27" s="139">
        <f t="shared" si="29"/>
        <v>0</v>
      </c>
      <c r="S27" s="120">
        <f>S16</f>
        <v>1112.9834646689119</v>
      </c>
      <c r="T27" s="165">
        <f>SUM(O27:R27)</f>
        <v>1257.5096742895485</v>
      </c>
      <c r="U27" s="129">
        <f>S27/T27</f>
        <v>0.88506950477157231</v>
      </c>
      <c r="W27" s="128"/>
      <c r="X27" s="4" t="s">
        <v>13</v>
      </c>
      <c r="Y27" s="139">
        <f t="shared" ref="Y27:AB27" si="36">Y16*Y$20</f>
        <v>424.82757465769845</v>
      </c>
      <c r="Z27" s="139">
        <f t="shared" si="36"/>
        <v>785.1349929398632</v>
      </c>
      <c r="AA27" s="139">
        <f t="shared" si="36"/>
        <v>44.335729185667979</v>
      </c>
      <c r="AB27" s="139">
        <f t="shared" si="36"/>
        <v>0</v>
      </c>
      <c r="AC27" s="120">
        <f>AC16</f>
        <v>1176.364579366546</v>
      </c>
      <c r="AD27" s="165">
        <f>SUM(Y27:AB27)</f>
        <v>1254.2982967832297</v>
      </c>
      <c r="AE27" s="129">
        <f>AC27/AD27</f>
        <v>0.93786668002615292</v>
      </c>
      <c r="AG27" s="128"/>
      <c r="AH27" s="4" t="s">
        <v>13</v>
      </c>
      <c r="AI27" s="139">
        <f t="shared" si="31"/>
        <v>478.79625471286857</v>
      </c>
      <c r="AJ27" s="139">
        <f t="shared" si="31"/>
        <v>889.665569278102</v>
      </c>
      <c r="AK27" s="139">
        <f t="shared" si="31"/>
        <v>49.703595478887557</v>
      </c>
      <c r="AL27" s="139">
        <f t="shared" si="31"/>
        <v>0</v>
      </c>
      <c r="AM27" s="120">
        <f>AM16</f>
        <v>1244.4750082359867</v>
      </c>
      <c r="AN27" s="165">
        <f>SUM(AI27:AL27)</f>
        <v>1418.1654194698581</v>
      </c>
      <c r="AO27" s="129">
        <f>AM27/AN27</f>
        <v>0.87752457587155053</v>
      </c>
      <c r="AQ27" s="128"/>
      <c r="AR27" s="4" t="s">
        <v>13</v>
      </c>
      <c r="AS27" s="139">
        <f t="shared" si="32"/>
        <v>507.91406117487082</v>
      </c>
      <c r="AT27" s="139">
        <f t="shared" si="32"/>
        <v>947.36424440474684</v>
      </c>
      <c r="AU27" s="139">
        <f t="shared" si="32"/>
        <v>52.446944814392388</v>
      </c>
      <c r="AV27" s="139">
        <f t="shared" si="32"/>
        <v>0</v>
      </c>
      <c r="AW27" s="120">
        <f>AW16</f>
        <v>1317.6716292739918</v>
      </c>
      <c r="AX27" s="165">
        <f>SUM(AS27:AV27)</f>
        <v>1507.7252503940099</v>
      </c>
      <c r="AY27" s="129">
        <f>AW27/AX27</f>
        <v>0.87394678103961454</v>
      </c>
      <c r="BA27" s="128"/>
      <c r="BB27" s="4" t="s">
        <v>13</v>
      </c>
      <c r="BC27" s="139">
        <f t="shared" si="33"/>
        <v>539.23504087465437</v>
      </c>
      <c r="BD27" s="139">
        <f t="shared" si="33"/>
        <v>1009.4466337134739</v>
      </c>
      <c r="BE27" s="139">
        <f t="shared" si="33"/>
        <v>55.389134516712041</v>
      </c>
      <c r="BF27" s="139">
        <f t="shared" si="33"/>
        <v>0</v>
      </c>
      <c r="BG27" s="120">
        <f>BG16</f>
        <v>1396.3384616119097</v>
      </c>
      <c r="BH27" s="165">
        <f>SUM(BC27:BF27)</f>
        <v>1604.0708091048405</v>
      </c>
      <c r="BI27" s="129">
        <f>BG27/BH27</f>
        <v>0.87049677214133903</v>
      </c>
      <c r="BK27" s="128"/>
      <c r="BL27" s="4" t="s">
        <v>13</v>
      </c>
      <c r="BM27" s="139">
        <f t="shared" si="34"/>
        <v>607.60248696848305</v>
      </c>
      <c r="BN27" s="139">
        <f t="shared" si="34"/>
        <v>1141.3865991198643</v>
      </c>
      <c r="BO27" s="139">
        <f t="shared" si="34"/>
        <v>62.087916866028863</v>
      </c>
      <c r="BP27" s="139">
        <f t="shared" si="34"/>
        <v>0</v>
      </c>
      <c r="BQ27" s="120">
        <f>BQ16</f>
        <v>1480.8887406556896</v>
      </c>
      <c r="BR27" s="165">
        <f>SUM(BM27:BP27)</f>
        <v>1811.0770029543762</v>
      </c>
      <c r="BS27" s="129">
        <f>BQ27/BR27</f>
        <v>0.81768402902800008</v>
      </c>
    </row>
    <row r="28" spans="3:71" x14ac:dyDescent="0.3">
      <c r="C28" s="128"/>
      <c r="D28" s="4" t="s">
        <v>14</v>
      </c>
      <c r="E28" s="139">
        <f t="shared" si="28"/>
        <v>533.14179056384125</v>
      </c>
      <c r="F28" s="139">
        <f t="shared" si="28"/>
        <v>1017.9071747943049</v>
      </c>
      <c r="G28" s="139">
        <f t="shared" si="28"/>
        <v>0</v>
      </c>
      <c r="H28" s="139">
        <f t="shared" si="28"/>
        <v>8.2476045740728807</v>
      </c>
      <c r="I28" s="120">
        <f>I17</f>
        <v>1108</v>
      </c>
      <c r="J28" s="165">
        <f>SUM(E28:H28)</f>
        <v>1559.2965699322192</v>
      </c>
      <c r="K28" s="129">
        <f>I28/J28</f>
        <v>0.71057682121891885</v>
      </c>
      <c r="M28" s="128"/>
      <c r="N28" s="4" t="s">
        <v>14</v>
      </c>
      <c r="O28" s="139">
        <f t="shared" si="29"/>
        <v>458.61387579497307</v>
      </c>
      <c r="P28" s="139">
        <f t="shared" si="29"/>
        <v>843.83314442170911</v>
      </c>
      <c r="Q28" s="139">
        <f t="shared" si="29"/>
        <v>0</v>
      </c>
      <c r="R28" s="139">
        <f t="shared" si="29"/>
        <v>26.050835951274223</v>
      </c>
      <c r="S28" s="120">
        <f>S17</f>
        <v>1172.7332381057306</v>
      </c>
      <c r="T28" s="165">
        <f>SUM(O28:R28)</f>
        <v>1328.4978561679563</v>
      </c>
      <c r="U28" s="129">
        <f>S28/T28</f>
        <v>0.88275132147256319</v>
      </c>
      <c r="W28" s="128"/>
      <c r="X28" s="4" t="s">
        <v>14</v>
      </c>
      <c r="Y28" s="139">
        <f t="shared" ref="Y28:AB28" si="37">Y17*Y$20</f>
        <v>457.81307829285163</v>
      </c>
      <c r="Z28" s="139">
        <f t="shared" si="37"/>
        <v>844.65055748078714</v>
      </c>
      <c r="AA28" s="139">
        <f t="shared" si="37"/>
        <v>0</v>
      </c>
      <c r="AB28" s="139">
        <f t="shared" si="37"/>
        <v>25.86047069231887</v>
      </c>
      <c r="AC28" s="120">
        <f>AC17</f>
        <v>1242.3889058947407</v>
      </c>
      <c r="AD28" s="165">
        <f>SUM(Y28:AB28)</f>
        <v>1328.3241064659576</v>
      </c>
      <c r="AE28" s="129">
        <f>AC28/AD28</f>
        <v>0.93530554768003882</v>
      </c>
      <c r="AG28" s="128"/>
      <c r="AH28" s="4" t="s">
        <v>14</v>
      </c>
      <c r="AI28" s="139">
        <f t="shared" si="31"/>
        <v>517.12952117826785</v>
      </c>
      <c r="AJ28" s="139">
        <f t="shared" si="31"/>
        <v>959.2517758863255</v>
      </c>
      <c r="AK28" s="139">
        <f t="shared" si="31"/>
        <v>0</v>
      </c>
      <c r="AL28" s="139">
        <f t="shared" si="31"/>
        <v>29.083149662313023</v>
      </c>
      <c r="AM28" s="120">
        <f>AM17</f>
        <v>1317.3433265123847</v>
      </c>
      <c r="AN28" s="165">
        <f>SUM(AI28:AL28)</f>
        <v>1505.4644467269063</v>
      </c>
      <c r="AO28" s="129">
        <f>AM28/AN28</f>
        <v>0.87504114054402038</v>
      </c>
      <c r="AQ28" s="128"/>
      <c r="AR28" s="4" t="s">
        <v>14</v>
      </c>
      <c r="AS28" s="139">
        <f t="shared" si="32"/>
        <v>549.8108262909152</v>
      </c>
      <c r="AT28" s="139">
        <f t="shared" si="32"/>
        <v>1023.7579395433205</v>
      </c>
      <c r="AU28" s="139">
        <f t="shared" si="32"/>
        <v>0</v>
      </c>
      <c r="AV28" s="139">
        <f t="shared" si="32"/>
        <v>30.770784368210062</v>
      </c>
      <c r="AW28" s="120">
        <f>AW17</f>
        <v>1398.0016976238194</v>
      </c>
      <c r="AX28" s="165">
        <f>SUM(AS28:AV28)</f>
        <v>1604.3395502024459</v>
      </c>
      <c r="AY28" s="129">
        <f>AW28/AX28</f>
        <v>0.87138766693584935</v>
      </c>
      <c r="BA28" s="128"/>
      <c r="BB28" s="4" t="s">
        <v>14</v>
      </c>
      <c r="BC28" s="139">
        <f t="shared" si="33"/>
        <v>585.01100202679538</v>
      </c>
      <c r="BD28" s="139">
        <f t="shared" si="33"/>
        <v>1093.2677420747673</v>
      </c>
      <c r="BE28" s="139">
        <f t="shared" si="33"/>
        <v>0</v>
      </c>
      <c r="BF28" s="139">
        <f t="shared" si="33"/>
        <v>32.584119453849269</v>
      </c>
      <c r="BG28" s="120">
        <f>BG17</f>
        <v>1484.8003122791824</v>
      </c>
      <c r="BH28" s="165">
        <f>SUM(BC28:BF28)</f>
        <v>1710.8628635554119</v>
      </c>
      <c r="BI28" s="129">
        <f>BG28/BH28</f>
        <v>0.86786635206609142</v>
      </c>
      <c r="BK28" s="128"/>
      <c r="BL28" s="4" t="s">
        <v>14</v>
      </c>
      <c r="BM28" s="139">
        <f t="shared" si="34"/>
        <v>660.62582668467212</v>
      </c>
      <c r="BN28" s="139">
        <f t="shared" si="34"/>
        <v>1238.8707998555897</v>
      </c>
      <c r="BO28" s="139">
        <f t="shared" si="34"/>
        <v>0</v>
      </c>
      <c r="BP28" s="139">
        <f t="shared" si="34"/>
        <v>36.622482909762219</v>
      </c>
      <c r="BQ28" s="120">
        <f>BQ17</f>
        <v>1578.2089508716722</v>
      </c>
      <c r="BR28" s="165">
        <f>SUM(BM28:BP28)</f>
        <v>1936.1191094500241</v>
      </c>
      <c r="BS28" s="129">
        <f>BQ28/BR28</f>
        <v>0.81514042352486249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1658.4558060242427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0.99999999999999989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1015.9273252164051</v>
      </c>
      <c r="F36" s="139">
        <f t="shared" si="38"/>
        <v>0</v>
      </c>
      <c r="G36" s="139">
        <f t="shared" si="38"/>
        <v>593.62333631926208</v>
      </c>
      <c r="H36" s="139">
        <f t="shared" si="38"/>
        <v>440.44933846433264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434.50459136636425</v>
      </c>
      <c r="P36" s="139">
        <f t="shared" ref="P36:R36" si="39">P25*$U25</f>
        <v>0</v>
      </c>
      <c r="Q36" s="139">
        <f t="shared" si="39"/>
        <v>1060.5431008631451</v>
      </c>
      <c r="R36" s="139">
        <f t="shared" si="39"/>
        <v>691.69885892177069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465.80516409813208</v>
      </c>
      <c r="Z36" s="139">
        <f t="shared" ref="Z36:AB36" si="40">Z25*$AE25</f>
        <v>0</v>
      </c>
      <c r="AA36" s="139">
        <f t="shared" si="40"/>
        <v>1130.7396927996494</v>
      </c>
      <c r="AB36" s="139">
        <f t="shared" si="40"/>
        <v>737.39594518223089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499.39828952425034</v>
      </c>
      <c r="AJ36" s="139">
        <f t="shared" ref="AJ36:AL36" si="41">AJ25*$AO25</f>
        <v>0</v>
      </c>
      <c r="AK36" s="139">
        <f t="shared" si="41"/>
        <v>1205.8722277984591</v>
      </c>
      <c r="AL36" s="139">
        <f t="shared" si="41"/>
        <v>787.11352263955723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535.76846203375476</v>
      </c>
      <c r="AT36" s="139">
        <f t="shared" ref="AT36:AV36" si="42">AT25*$AY25</f>
        <v>0</v>
      </c>
      <c r="AU36" s="139">
        <f t="shared" si="42"/>
        <v>1286.8392080485282</v>
      </c>
      <c r="AV36" s="139">
        <f t="shared" si="42"/>
        <v>840.33149471362265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575.03262138024343</v>
      </c>
      <c r="BD36" s="139">
        <f t="shared" ref="BD36:BF36" si="43">BD25*$BI25</f>
        <v>0</v>
      </c>
      <c r="BE36" s="139">
        <f t="shared" si="43"/>
        <v>1373.9032060949983</v>
      </c>
      <c r="BF36" s="139">
        <f t="shared" si="43"/>
        <v>897.5996076009136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617.42049179165997</v>
      </c>
      <c r="BN36" s="139">
        <f t="shared" ref="BN36:BP36" si="44">BN25*$BS25</f>
        <v>0</v>
      </c>
      <c r="BO36" s="139">
        <f t="shared" si="44"/>
        <v>1467.5258724459636</v>
      </c>
      <c r="BP36" s="139">
        <f t="shared" si="44"/>
        <v>959.22721518169044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121.4415658738159</v>
      </c>
      <c r="G37" s="139">
        <f t="shared" si="38"/>
        <v>780.6556038104012</v>
      </c>
      <c r="H37" s="139">
        <f t="shared" si="38"/>
        <v>1147.9028303157825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33.705328946275344</v>
      </c>
      <c r="Q37" s="139">
        <f t="shared" si="45"/>
        <v>939.14442026687618</v>
      </c>
      <c r="R37" s="139">
        <f t="shared" si="45"/>
        <v>1213.8968019381284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36.267543625541322</v>
      </c>
      <c r="AA37" s="139">
        <f t="shared" si="46"/>
        <v>1002.2979713659776</v>
      </c>
      <c r="AB37" s="139">
        <f t="shared" si="46"/>
        <v>1295.3752870884935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39.119947279977183</v>
      </c>
      <c r="AK37" s="139">
        <f t="shared" si="47"/>
        <v>1069.6174292634207</v>
      </c>
      <c r="AL37" s="139">
        <f t="shared" si="47"/>
        <v>1383.6466634188685</v>
      </c>
      <c r="AM37" s="120">
        <f>AM26</f>
        <v>2492.3840399622668</v>
      </c>
      <c r="AN37" s="165">
        <f>SUM(AI37:AL37)</f>
        <v>2492.3840399622663</v>
      </c>
      <c r="AO37" s="129">
        <f>AM37/AN37</f>
        <v>1.0000000000000002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42.163274807906916</v>
      </c>
      <c r="AU37" s="139">
        <f t="shared" si="48"/>
        <v>1142.369836890206</v>
      </c>
      <c r="AV37" s="139">
        <f t="shared" si="48"/>
        <v>1478.4060530977929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45.454735708828906</v>
      </c>
      <c r="BE37" s="139">
        <f t="shared" si="49"/>
        <v>1220.6454582728918</v>
      </c>
      <c r="BF37" s="139">
        <f t="shared" si="49"/>
        <v>1580.4352410944341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49.014241882910994</v>
      </c>
      <c r="BO37" s="139">
        <f t="shared" si="50"/>
        <v>1304.8656447298449</v>
      </c>
      <c r="BP37" s="139">
        <f t="shared" si="50"/>
        <v>1690.2936928065576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358.79013456805347</v>
      </c>
      <c r="F38" s="139">
        <f t="shared" si="38"/>
        <v>686.19681843335013</v>
      </c>
      <c r="G38" s="139">
        <f t="shared" si="38"/>
        <v>9.0130469985963888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377.53235249915963</v>
      </c>
      <c r="P38" s="139">
        <f t="shared" si="51"/>
        <v>695.83508267996251</v>
      </c>
      <c r="Q38" s="139">
        <f t="shared" si="51"/>
        <v>39.616029489789774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398.43162702777829</v>
      </c>
      <c r="Z38" s="139">
        <f t="shared" si="52"/>
        <v>736.35194920086656</v>
      </c>
      <c r="AA38" s="139">
        <f t="shared" si="52"/>
        <v>41.581003137901043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420.15548034579689</v>
      </c>
      <c r="AJ38" s="139">
        <f t="shared" si="53"/>
        <v>780.70340134828803</v>
      </c>
      <c r="AK38" s="139">
        <f t="shared" si="53"/>
        <v>43.61612654190192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443.88985880853619</v>
      </c>
      <c r="AT38" s="139">
        <f t="shared" si="54"/>
        <v>827.94593186955512</v>
      </c>
      <c r="AU38" s="139">
        <f t="shared" si="54"/>
        <v>45.835838595900533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469.40236250688963</v>
      </c>
      <c r="BD38" s="139">
        <f t="shared" si="55"/>
        <v>878.72003629651965</v>
      </c>
      <c r="BE38" s="139">
        <f t="shared" si="55"/>
        <v>48.216062808500254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496.82684959182211</v>
      </c>
      <c r="BN38" s="139">
        <f t="shared" si="56"/>
        <v>933.2935930468974</v>
      </c>
      <c r="BO38" s="139">
        <f t="shared" si="56"/>
        <v>50.76829801697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378.83819879781691</v>
      </c>
      <c r="F39" s="139">
        <f t="shared" si="38"/>
        <v>723.30124456126759</v>
      </c>
      <c r="G39" s="139">
        <f t="shared" si="38"/>
        <v>0</v>
      </c>
      <c r="H39" s="139">
        <f t="shared" si="38"/>
        <v>5.8605566409153225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404.84200490366646</v>
      </c>
      <c r="P39" s="139">
        <f t="shared" si="57"/>
        <v>744.89482334061199</v>
      </c>
      <c r="Q39" s="139">
        <f t="shared" si="57"/>
        <v>0</v>
      </c>
      <c r="R39" s="139">
        <f t="shared" si="57"/>
        <v>22.996409861452278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428.19511192778009</v>
      </c>
      <c r="Z39" s="139">
        <f t="shared" si="58"/>
        <v>790.0063522628177</v>
      </c>
      <c r="AA39" s="139">
        <f t="shared" si="58"/>
        <v>0</v>
      </c>
      <c r="AB39" s="139">
        <f t="shared" si="58"/>
        <v>24.187441704142895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452.50960602081466</v>
      </c>
      <c r="AJ39" s="139">
        <f t="shared" si="59"/>
        <v>839.38476804044728</v>
      </c>
      <c r="AK39" s="139">
        <f t="shared" si="59"/>
        <v>0</v>
      </c>
      <c r="AL39" s="139">
        <f t="shared" si="59"/>
        <v>25.448952451122828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479.09837317771212</v>
      </c>
      <c r="AT39" s="139">
        <f t="shared" si="60"/>
        <v>892.09004244570633</v>
      </c>
      <c r="AU39" s="139">
        <f t="shared" si="60"/>
        <v>0</v>
      </c>
      <c r="AV39" s="139">
        <f t="shared" si="60"/>
        <v>26.813282000400669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507.7113642475237</v>
      </c>
      <c r="BD39" s="139">
        <f t="shared" si="61"/>
        <v>948.81028714596084</v>
      </c>
      <c r="BE39" s="139">
        <f t="shared" si="61"/>
        <v>0</v>
      </c>
      <c r="BF39" s="139">
        <f t="shared" si="61"/>
        <v>28.278660885697928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538.50281615520601</v>
      </c>
      <c r="BN39" s="139">
        <f t="shared" si="62"/>
        <v>1009.8536684868706</v>
      </c>
      <c r="BO39" s="139">
        <f t="shared" si="62"/>
        <v>0</v>
      </c>
      <c r="BP39" s="139">
        <f t="shared" si="62"/>
        <v>29.852466229595613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1753.5556585822753</v>
      </c>
      <c r="F41" s="165">
        <f>SUM(F36:F39)</f>
        <v>1530.9396288684336</v>
      </c>
      <c r="G41" s="165">
        <f>SUM(G36:G39)</f>
        <v>1383.2919871282595</v>
      </c>
      <c r="H41" s="165">
        <f>SUM(H36:H39)</f>
        <v>1594.2127254210304</v>
      </c>
      <c r="K41" s="129"/>
      <c r="M41" s="128"/>
      <c r="N41" s="120" t="s">
        <v>195</v>
      </c>
      <c r="O41" s="165">
        <f>SUM(O36:O39)</f>
        <v>1216.8789487691904</v>
      </c>
      <c r="P41" s="165">
        <f>SUM(P36:P39)</f>
        <v>1474.4352349668497</v>
      </c>
      <c r="Q41" s="165">
        <f>SUM(Q36:Q39)</f>
        <v>2039.3035506198109</v>
      </c>
      <c r="R41" s="165">
        <f>SUM(R36:R39)</f>
        <v>1928.5920707213513</v>
      </c>
      <c r="U41" s="129"/>
      <c r="W41" s="128"/>
      <c r="X41" s="120" t="s">
        <v>195</v>
      </c>
      <c r="Y41" s="165">
        <f>SUM(Y36:Y39)</f>
        <v>1292.4319030536903</v>
      </c>
      <c r="Z41" s="165">
        <f>SUM(Z36:Z39)</f>
        <v>1562.6258450892255</v>
      </c>
      <c r="AA41" s="165">
        <f>SUM(AA36:AA39)</f>
        <v>2174.6186673035281</v>
      </c>
      <c r="AB41" s="165">
        <f>SUM(AB36:AB39)</f>
        <v>2056.9586739748675</v>
      </c>
      <c r="AE41" s="129"/>
      <c r="AG41" s="128"/>
      <c r="AH41" s="120" t="s">
        <v>195</v>
      </c>
      <c r="AI41" s="165">
        <f>SUM(AI36:AI39)</f>
        <v>1372.0633758908621</v>
      </c>
      <c r="AJ41" s="165">
        <f>SUM(AJ36:AJ39)</f>
        <v>1659.2081166687126</v>
      </c>
      <c r="AK41" s="165">
        <f>SUM(AK36:AK39)</f>
        <v>2319.1057836037817</v>
      </c>
      <c r="AL41" s="165">
        <f>SUM(AL36:AL39)</f>
        <v>2196.2091385095482</v>
      </c>
      <c r="AO41" s="129"/>
      <c r="AQ41" s="128"/>
      <c r="AR41" s="120" t="s">
        <v>195</v>
      </c>
      <c r="AS41" s="165">
        <f>SUM(AS36:AS39)</f>
        <v>1458.7566940200031</v>
      </c>
      <c r="AT41" s="165">
        <f>SUM(AT36:AT39)</f>
        <v>1762.1992491231683</v>
      </c>
      <c r="AU41" s="165">
        <f>SUM(AU36:AU39)</f>
        <v>2475.0448835346347</v>
      </c>
      <c r="AV41" s="165">
        <f>SUM(AV36:AV39)</f>
        <v>2345.5508298118161</v>
      </c>
      <c r="AY41" s="129"/>
      <c r="BA41" s="128"/>
      <c r="BB41" s="120" t="s">
        <v>195</v>
      </c>
      <c r="BC41" s="165">
        <f>SUM(BC36:BC39)</f>
        <v>1552.1463481346568</v>
      </c>
      <c r="BD41" s="165">
        <f>SUM(BD36:BD39)</f>
        <v>1872.9850591513095</v>
      </c>
      <c r="BE41" s="165">
        <f>SUM(BE36:BE39)</f>
        <v>2642.7647271763904</v>
      </c>
      <c r="BF41" s="165">
        <f>SUM(BF36:BF39)</f>
        <v>2506.3135095810453</v>
      </c>
      <c r="BI41" s="129"/>
      <c r="BK41" s="128"/>
      <c r="BL41" s="120" t="s">
        <v>195</v>
      </c>
      <c r="BM41" s="165">
        <f>SUM(BM36:BM39)</f>
        <v>1652.7501575386882</v>
      </c>
      <c r="BN41" s="165">
        <f>SUM(BN36:BN39)</f>
        <v>1992.1615034166789</v>
      </c>
      <c r="BO41" s="165">
        <f>SUM(BO36:BO39)</f>
        <v>2823.1598151927788</v>
      </c>
      <c r="BP41" s="165">
        <f>SUM(BP36:BP39)</f>
        <v>2679.3733742178433</v>
      </c>
      <c r="BS41" s="129"/>
    </row>
    <row r="42" spans="3:71" x14ac:dyDescent="0.3">
      <c r="C42" s="128"/>
      <c r="D42" s="120" t="s">
        <v>194</v>
      </c>
      <c r="E42" s="120">
        <f>E40/E41</f>
        <v>1.1690532832344744</v>
      </c>
      <c r="F42" s="120">
        <f>F40/F41</f>
        <v>1.3390469234343489</v>
      </c>
      <c r="G42" s="120">
        <f>G40/G41</f>
        <v>0.76195048464650195</v>
      </c>
      <c r="H42" s="120">
        <f>H40/H41</f>
        <v>0.69501389766373745</v>
      </c>
      <c r="K42" s="129"/>
      <c r="M42" s="128"/>
      <c r="N42" s="120" t="s">
        <v>194</v>
      </c>
      <c r="O42" s="120">
        <f>O40/O41</f>
        <v>1.0913266322054229</v>
      </c>
      <c r="P42" s="120">
        <f>P40/P41</f>
        <v>1.1248074969271404</v>
      </c>
      <c r="Q42" s="120">
        <f>Q40/Q41</f>
        <v>0.94042450505760677</v>
      </c>
      <c r="R42" s="120">
        <f>R40/R41</f>
        <v>0.90995425547962139</v>
      </c>
      <c r="U42" s="129"/>
      <c r="W42" s="128"/>
      <c r="X42" s="120" t="s">
        <v>194</v>
      </c>
      <c r="Y42" s="120">
        <f>Y40/Y41</f>
        <v>1.0275298851910093</v>
      </c>
      <c r="Z42" s="120">
        <f>Z40/Z41</f>
        <v>1.0613262357308222</v>
      </c>
      <c r="AA42" s="120">
        <f>AA40/AA41</f>
        <v>0.88190681938359927</v>
      </c>
      <c r="AB42" s="120">
        <f>AB40/AB41</f>
        <v>0.85316763240844329</v>
      </c>
      <c r="AE42" s="129"/>
      <c r="AG42" s="128"/>
      <c r="AH42" s="120" t="s">
        <v>194</v>
      </c>
      <c r="AI42" s="120">
        <f>AI40/AI41</f>
        <v>1.0955756394674567</v>
      </c>
      <c r="AJ42" s="120">
        <f>AJ40/AJ41</f>
        <v>1.1341202235325905</v>
      </c>
      <c r="AK42" s="120">
        <f>AK40/AK41</f>
        <v>0.93659759593478487</v>
      </c>
      <c r="AL42" s="120">
        <f>AL40/AL41</f>
        <v>0.90591409877588069</v>
      </c>
      <c r="AO42" s="129"/>
      <c r="AQ42" s="128"/>
      <c r="AR42" s="120" t="s">
        <v>194</v>
      </c>
      <c r="AS42" s="120">
        <f>AS40/AS41</f>
        <v>1.0975709372036482</v>
      </c>
      <c r="AT42" s="120">
        <f>AT40/AT41</f>
        <v>1.1385837901370663</v>
      </c>
      <c r="AU42" s="120">
        <f>AU40/AU41</f>
        <v>0.93479388305577893</v>
      </c>
      <c r="AV42" s="120">
        <f>AV40/AV41</f>
        <v>0.9040070077663096</v>
      </c>
      <c r="AY42" s="129"/>
      <c r="BA42" s="128"/>
      <c r="BB42" s="120" t="s">
        <v>194</v>
      </c>
      <c r="BC42" s="120">
        <f>BC40/BC41</f>
        <v>1.0994826721952176</v>
      </c>
      <c r="BD42" s="120">
        <f>BD40/BD41</f>
        <v>1.1429171097404802</v>
      </c>
      <c r="BE42" s="120">
        <f>BE40/BE41</f>
        <v>0.93306030318423872</v>
      </c>
      <c r="BF42" s="120">
        <f>BF40/BF41</f>
        <v>0.90217209177478375</v>
      </c>
      <c r="BI42" s="129"/>
      <c r="BK42" s="128"/>
      <c r="BL42" s="120" t="s">
        <v>194</v>
      </c>
      <c r="BM42" s="120">
        <f>BM40/BM41</f>
        <v>1.1679674749356288</v>
      </c>
      <c r="BN42" s="120">
        <f>BN40/BN41</f>
        <v>1.2165465619378446</v>
      </c>
      <c r="BO42" s="120">
        <f>BO40/BO41</f>
        <v>0.98776488435900545</v>
      </c>
      <c r="BP42" s="120">
        <f>BP40/BP41</f>
        <v>0.9549018328369675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1187.6731750718559</v>
      </c>
      <c r="F47" s="139">
        <f t="shared" ref="F47:H47" si="63">F36*F$42</f>
        <v>0</v>
      </c>
      <c r="G47" s="139">
        <f t="shared" si="63"/>
        <v>452.31158880593517</v>
      </c>
      <c r="H47" s="139">
        <f t="shared" si="63"/>
        <v>306.11841144951052</v>
      </c>
      <c r="I47" s="120">
        <f>I36</f>
        <v>2050</v>
      </c>
      <c r="J47" s="165">
        <f>SUM(E47:H47)</f>
        <v>1946.1031753273014</v>
      </c>
      <c r="K47" s="129">
        <f>I47/J47</f>
        <v>1.0533871101953394</v>
      </c>
      <c r="L47" s="150"/>
      <c r="M47" s="128"/>
      <c r="N47" s="4" t="s">
        <v>11</v>
      </c>
      <c r="O47" s="139">
        <f>O36*O$42</f>
        <v>474.18643237364779</v>
      </c>
      <c r="P47" s="139">
        <f t="shared" ref="P47:R47" si="64">P36*P$42</f>
        <v>0</v>
      </c>
      <c r="Q47" s="139">
        <f t="shared" si="64"/>
        <v>997.36072072148283</v>
      </c>
      <c r="R47" s="139">
        <f t="shared" si="64"/>
        <v>629.41432018626347</v>
      </c>
      <c r="S47" s="120">
        <f>S36</f>
        <v>2186.7465511512801</v>
      </c>
      <c r="T47" s="165">
        <f>SUM(O47:R47)</f>
        <v>2100.9614732813943</v>
      </c>
      <c r="U47" s="129">
        <f>S47/T47</f>
        <v>1.0408313426785032</v>
      </c>
      <c r="W47" s="128"/>
      <c r="X47" s="4" t="s">
        <v>11</v>
      </c>
      <c r="Y47" s="139">
        <f>Y36*Y$42</f>
        <v>478.6287267871329</v>
      </c>
      <c r="Z47" s="139">
        <f t="shared" ref="Z47:AB47" si="65">Z36*Z$42</f>
        <v>0</v>
      </c>
      <c r="AA47" s="139">
        <f t="shared" si="65"/>
        <v>997.20704602772696</v>
      </c>
      <c r="AB47" s="139">
        <f t="shared" si="65"/>
        <v>629.12235269871019</v>
      </c>
      <c r="AC47" s="120">
        <f>AC36</f>
        <v>2333.9408020800124</v>
      </c>
      <c r="AD47" s="165">
        <f>SUM(Y47:AB47)</f>
        <v>2104.9581255135699</v>
      </c>
      <c r="AE47" s="129">
        <f>AC47/AD47</f>
        <v>1.1087825329117058</v>
      </c>
      <c r="AG47" s="128"/>
      <c r="AH47" s="4" t="s">
        <v>11</v>
      </c>
      <c r="AI47" s="139">
        <f>AI36*AI$42</f>
        <v>547.12860039448469</v>
      </c>
      <c r="AJ47" s="139">
        <f t="shared" ref="AJ47:AL47" si="66">AJ36*AJ$42</f>
        <v>0</v>
      </c>
      <c r="AK47" s="139">
        <f t="shared" si="66"/>
        <v>1129.41702956056</v>
      </c>
      <c r="AL47" s="139">
        <f t="shared" si="66"/>
        <v>713.0572374963233</v>
      </c>
      <c r="AM47" s="120">
        <f>AM36</f>
        <v>2492.3840399622668</v>
      </c>
      <c r="AN47" s="165">
        <f>SUM(AI47:AL47)</f>
        <v>2389.6028674513682</v>
      </c>
      <c r="AO47" s="129">
        <f>AM47/AN47</f>
        <v>1.0430118217176898</v>
      </c>
      <c r="BA47" s="128"/>
      <c r="BB47" s="4" t="s">
        <v>11</v>
      </c>
      <c r="BC47" s="139">
        <f>BC36*BC$42</f>
        <v>632.23840315457085</v>
      </c>
      <c r="BD47" s="139">
        <f t="shared" ref="BD47:BF47" si="67">BD36*BD$42</f>
        <v>0</v>
      </c>
      <c r="BE47" s="139">
        <f t="shared" si="67"/>
        <v>1281.9345420247967</v>
      </c>
      <c r="BF47" s="139">
        <f t="shared" si="67"/>
        <v>809.7893155655413</v>
      </c>
      <c r="BG47" s="120">
        <f>BG36</f>
        <v>2846.535435076155</v>
      </c>
      <c r="BH47" s="165">
        <f>SUM(BC47:BF47)</f>
        <v>2723.9622607449091</v>
      </c>
      <c r="BI47" s="129">
        <f>BG47/BH47</f>
        <v>1.044998117667653</v>
      </c>
      <c r="BK47" s="128"/>
      <c r="BL47" s="4" t="s">
        <v>11</v>
      </c>
      <c r="BM47" s="139">
        <f>BM36*BM$42</f>
        <v>721.12705277141924</v>
      </c>
      <c r="BN47" s="139">
        <f t="shared" ref="BN47:BP47" si="68">BN36*BN$42</f>
        <v>0</v>
      </c>
      <c r="BO47" s="139">
        <f t="shared" si="68"/>
        <v>1449.5705236904357</v>
      </c>
      <c r="BP47" s="139">
        <f t="shared" si="68"/>
        <v>915.96782588409644</v>
      </c>
      <c r="BQ47" s="120">
        <f>BQ36</f>
        <v>3044.1735794193137</v>
      </c>
      <c r="BR47" s="165">
        <f>SUM(BM47:BP47)</f>
        <v>3086.6654023459514</v>
      </c>
      <c r="BS47" s="129">
        <f>BQ47/BR47</f>
        <v>0.98623374503295924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162.61595516038301</v>
      </c>
      <c r="G48" s="139">
        <f t="shared" si="69"/>
        <v>594.8209156653428</v>
      </c>
      <c r="H48" s="139">
        <f t="shared" si="69"/>
        <v>797.80842023700779</v>
      </c>
      <c r="I48" s="120">
        <f>I37</f>
        <v>2050</v>
      </c>
      <c r="J48" s="165">
        <f>SUM(E48:H48)</f>
        <v>1555.2452910627335</v>
      </c>
      <c r="K48" s="129">
        <f>I48/J48</f>
        <v>1.3181200494741185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37.912006685165863</v>
      </c>
      <c r="Q48" s="139">
        <f t="shared" si="70"/>
        <v>883.19442660709012</v>
      </c>
      <c r="R48" s="139">
        <f t="shared" si="70"/>
        <v>1104.590560636703</v>
      </c>
      <c r="S48" s="120">
        <f>S37</f>
        <v>2186.7465511512801</v>
      </c>
      <c r="T48" s="165">
        <f>SUM(O48:R48)</f>
        <v>2025.696993928959</v>
      </c>
      <c r="U48" s="129">
        <f>S48/T48</f>
        <v>1.0795032809472438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38.491695555299145</v>
      </c>
      <c r="AA48" s="139">
        <f t="shared" si="71"/>
        <v>883.93341600200313</v>
      </c>
      <c r="AB48" s="139">
        <f t="shared" si="71"/>
        <v>1105.1722667656975</v>
      </c>
      <c r="AC48" s="120">
        <f>AC37</f>
        <v>2333.9408020800124</v>
      </c>
      <c r="AD48" s="165">
        <f>SUM(Y48:AB48)</f>
        <v>2027.5973783229997</v>
      </c>
      <c r="AE48" s="129">
        <f>AC48/AD48</f>
        <v>1.1510869105632724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44.366723353750878</v>
      </c>
      <c r="AK48" s="139">
        <f t="shared" si="72"/>
        <v>1001.8011128180647</v>
      </c>
      <c r="AL48" s="139">
        <f t="shared" si="72"/>
        <v>1253.4650201153586</v>
      </c>
      <c r="AM48" s="120">
        <f>AM37</f>
        <v>2492.3840399622668</v>
      </c>
      <c r="AN48" s="165">
        <f>SUM(AI48:AL48)</f>
        <v>2299.632856287174</v>
      </c>
      <c r="AO48" s="129">
        <f>AM48/AN48</f>
        <v>1.0838182421807521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51.950995160352129</v>
      </c>
      <c r="BE48" s="139">
        <f t="shared" si="73"/>
        <v>1138.9358213765684</v>
      </c>
      <c r="BF48" s="139">
        <f t="shared" si="73"/>
        <v>1425.8245673727504</v>
      </c>
      <c r="BG48" s="120">
        <f>BG37</f>
        <v>2846.535435076155</v>
      </c>
      <c r="BH48" s="165">
        <f>SUM(BC48:BF48)</f>
        <v>2616.711383909671</v>
      </c>
      <c r="BI48" s="129">
        <f>BG48/BH48</f>
        <v>1.087829346629394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59.628107448645274</v>
      </c>
      <c r="BO48" s="139">
        <f t="shared" si="74"/>
        <v>1288.9004626706144</v>
      </c>
      <c r="BP48" s="139">
        <f t="shared" si="74"/>
        <v>1614.0645452937479</v>
      </c>
      <c r="BQ48" s="120">
        <f>BQ37</f>
        <v>3044.1735794193137</v>
      </c>
      <c r="BR48" s="165">
        <f>SUM(BM48:BP48)</f>
        <v>2962.5931154130076</v>
      </c>
      <c r="BS48" s="129">
        <f>BQ48/BR48</f>
        <v>1.0275368438486812</v>
      </c>
    </row>
    <row r="49" spans="3:71" x14ac:dyDescent="0.3">
      <c r="C49" s="128"/>
      <c r="D49" s="4" t="s">
        <v>13</v>
      </c>
      <c r="E49" s="139">
        <f t="shared" ref="E49:H49" si="75">E38*E$42</f>
        <v>419.44478480892184</v>
      </c>
      <c r="F49" s="139">
        <f t="shared" si="75"/>
        <v>918.84973859361605</v>
      </c>
      <c r="G49" s="139">
        <f t="shared" si="75"/>
        <v>6.8674955287222179</v>
      </c>
      <c r="H49" s="139">
        <f t="shared" si="75"/>
        <v>0</v>
      </c>
      <c r="I49" s="120">
        <f>I38</f>
        <v>1054</v>
      </c>
      <c r="J49" s="165">
        <f>SUM(E49:H49)</f>
        <v>1345.16201893126</v>
      </c>
      <c r="K49" s="129">
        <f>I49/J49</f>
        <v>0.78354873626108612</v>
      </c>
      <c r="L49" s="150"/>
      <c r="M49" s="128"/>
      <c r="N49" s="4" t="s">
        <v>13</v>
      </c>
      <c r="O49" s="139">
        <f t="shared" ref="O49:R49" si="76">O38*O$42</f>
        <v>412.01111080149843</v>
      </c>
      <c r="P49" s="139">
        <f t="shared" si="76"/>
        <v>782.68051762333846</v>
      </c>
      <c r="Q49" s="139">
        <f t="shared" si="76"/>
        <v>37.255884925283105</v>
      </c>
      <c r="R49" s="139">
        <f t="shared" si="76"/>
        <v>0</v>
      </c>
      <c r="S49" s="120">
        <f>S38</f>
        <v>1112.9834646689119</v>
      </c>
      <c r="T49" s="165">
        <f>SUM(O49:R49)</f>
        <v>1231.9475133501198</v>
      </c>
      <c r="U49" s="129">
        <f>S49/T49</f>
        <v>0.90343415819907713</v>
      </c>
      <c r="W49" s="128"/>
      <c r="X49" s="4" t="s">
        <v>13</v>
      </c>
      <c r="Y49" s="139">
        <f t="shared" ref="Y49:AB49" si="77">Y38*Y$42</f>
        <v>409.40040397632004</v>
      </c>
      <c r="Z49" s="139">
        <f t="shared" si="77"/>
        <v>781.50964241840927</v>
      </c>
      <c r="AA49" s="139">
        <f t="shared" si="77"/>
        <v>36.670570224125768</v>
      </c>
      <c r="AB49" s="139">
        <f t="shared" si="77"/>
        <v>0</v>
      </c>
      <c r="AC49" s="120">
        <f>AC38</f>
        <v>1176.364579366546</v>
      </c>
      <c r="AD49" s="165">
        <f>SUM(Y49:AB49)</f>
        <v>1227.5806166188552</v>
      </c>
      <c r="AE49" s="129">
        <f>AC49/AD49</f>
        <v>0.95827888078473056</v>
      </c>
      <c r="AG49" s="128"/>
      <c r="AH49" s="4" t="s">
        <v>13</v>
      </c>
      <c r="AI49" s="139">
        <f t="shared" ref="AI49:AL49" si="78">AI38*AI$42</f>
        <v>460.31210905560289</v>
      </c>
      <c r="AJ49" s="139">
        <f t="shared" si="78"/>
        <v>885.41151604977415</v>
      </c>
      <c r="AK49" s="139">
        <f t="shared" si="78"/>
        <v>40.850759263132701</v>
      </c>
      <c r="AL49" s="139">
        <f t="shared" si="78"/>
        <v>0</v>
      </c>
      <c r="AM49" s="120">
        <f>AM38</f>
        <v>1244.4750082359867</v>
      </c>
      <c r="AN49" s="165">
        <f>SUM(AI49:AL49)</f>
        <v>1386.5743843685098</v>
      </c>
      <c r="AO49" s="129">
        <f>AM49/AN49</f>
        <v>0.89751766819402212</v>
      </c>
      <c r="BA49" s="128"/>
      <c r="BB49" s="4" t="s">
        <v>13</v>
      </c>
      <c r="BC49" s="139">
        <f t="shared" ref="BC49:BF49" si="79">BC38*BC$42</f>
        <v>516.09976386382323</v>
      </c>
      <c r="BD49" s="139">
        <f t="shared" si="79"/>
        <v>1004.3041641550681</v>
      </c>
      <c r="BE49" s="139">
        <f t="shared" si="79"/>
        <v>44.988494182449543</v>
      </c>
      <c r="BF49" s="139">
        <f t="shared" si="79"/>
        <v>0</v>
      </c>
      <c r="BG49" s="120">
        <f>BG38</f>
        <v>1396.3384616119097</v>
      </c>
      <c r="BH49" s="165">
        <f>SUM(BC49:BF49)</f>
        <v>1565.3924222013409</v>
      </c>
      <c r="BI49" s="129">
        <f>BG49/BH49</f>
        <v>0.89200537948708203</v>
      </c>
      <c r="BK49" s="128"/>
      <c r="BL49" s="4" t="s">
        <v>13</v>
      </c>
      <c r="BM49" s="139">
        <f t="shared" ref="BM49:BP49" si="80">BM38*BM$42</f>
        <v>580.27760099798388</v>
      </c>
      <c r="BN49" s="139">
        <f t="shared" si="80"/>
        <v>1135.3951118998209</v>
      </c>
      <c r="BO49" s="139">
        <f t="shared" si="80"/>
        <v>50.147142019835897</v>
      </c>
      <c r="BP49" s="139">
        <f t="shared" si="80"/>
        <v>0</v>
      </c>
      <c r="BQ49" s="120">
        <f>BQ38</f>
        <v>1480.8887406556896</v>
      </c>
      <c r="BR49" s="165">
        <f>SUM(BM49:BP49)</f>
        <v>1765.8198549176407</v>
      </c>
      <c r="BS49" s="129">
        <f>BQ49/BR49</f>
        <v>0.83864089336834391</v>
      </c>
    </row>
    <row r="50" spans="3:71" x14ac:dyDescent="0.3">
      <c r="C50" s="128"/>
      <c r="D50" s="4" t="s">
        <v>14</v>
      </c>
      <c r="E50" s="139">
        <f t="shared" ref="E50:H50" si="81">E39*E$42</f>
        <v>442.88204011922238</v>
      </c>
      <c r="F50" s="139">
        <f t="shared" si="81"/>
        <v>968.53430624600094</v>
      </c>
      <c r="G50" s="139">
        <f t="shared" si="81"/>
        <v>0</v>
      </c>
      <c r="H50" s="139">
        <f t="shared" si="81"/>
        <v>4.0731683134816592</v>
      </c>
      <c r="I50" s="120">
        <f>I39</f>
        <v>1108</v>
      </c>
      <c r="J50" s="165">
        <f>SUM(E50:H50)</f>
        <v>1415.4895146787048</v>
      </c>
      <c r="K50" s="129">
        <f>I50/J50</f>
        <v>0.78276807317184516</v>
      </c>
      <c r="L50" s="150"/>
      <c r="M50" s="128"/>
      <c r="N50" s="4" t="s">
        <v>14</v>
      </c>
      <c r="O50" s="139">
        <f t="shared" ref="O50:R50" si="82">O39*O$42</f>
        <v>441.81486178680962</v>
      </c>
      <c r="P50" s="139">
        <f t="shared" si="82"/>
        <v>837.86328171573825</v>
      </c>
      <c r="Q50" s="139">
        <f t="shared" si="82"/>
        <v>0</v>
      </c>
      <c r="R50" s="139">
        <f t="shared" si="82"/>
        <v>20.925681014182032</v>
      </c>
      <c r="S50" s="120">
        <f>S39</f>
        <v>1172.7332381057306</v>
      </c>
      <c r="T50" s="165">
        <f>SUM(O50:R50)</f>
        <v>1300.6038245167297</v>
      </c>
      <c r="U50" s="129">
        <f>S50/T50</f>
        <v>0.90168367645811554</v>
      </c>
      <c r="W50" s="128"/>
      <c r="X50" s="4" t="s">
        <v>14</v>
      </c>
      <c r="Y50" s="139">
        <f t="shared" ref="Y50:AB50" si="83">Y39*Y$42</f>
        <v>439.98327419850324</v>
      </c>
      <c r="Z50" s="139">
        <f t="shared" si="83"/>
        <v>838.45446805053416</v>
      </c>
      <c r="AA50" s="139">
        <f t="shared" si="83"/>
        <v>0</v>
      </c>
      <c r="AB50" s="139">
        <f t="shared" si="83"/>
        <v>20.635942372740836</v>
      </c>
      <c r="AC50" s="120">
        <f>AC39</f>
        <v>1242.3889058947407</v>
      </c>
      <c r="AD50" s="165">
        <f>SUM(Y50:AB50)</f>
        <v>1299.0736846217783</v>
      </c>
      <c r="AE50" s="129">
        <f>AC50/AD50</f>
        <v>0.95636523208955526</v>
      </c>
      <c r="AG50" s="128"/>
      <c r="AH50" s="4" t="s">
        <v>14</v>
      </c>
      <c r="AI50" s="139">
        <f t="shared" ref="AI50:AL50" si="84">AI39*AI$42</f>
        <v>495.75850098142092</v>
      </c>
      <c r="AJ50" s="139">
        <f t="shared" si="84"/>
        <v>951.96324075988366</v>
      </c>
      <c r="AK50" s="139">
        <f t="shared" si="84"/>
        <v>0</v>
      </c>
      <c r="AL50" s="139">
        <f t="shared" si="84"/>
        <v>23.054564824549178</v>
      </c>
      <c r="AM50" s="120">
        <f>AM39</f>
        <v>1317.3433265123847</v>
      </c>
      <c r="AN50" s="165">
        <f>SUM(AI50:AL50)</f>
        <v>1470.7763065658539</v>
      </c>
      <c r="AO50" s="129">
        <f>AM50/AN50</f>
        <v>0.89567891502704233</v>
      </c>
      <c r="BA50" s="128"/>
      <c r="BB50" s="4" t="s">
        <v>14</v>
      </c>
      <c r="BC50" s="139">
        <f t="shared" ref="BC50:BF50" si="85">BC39*BC$42</f>
        <v>558.21984746674684</v>
      </c>
      <c r="BD50" s="139">
        <f t="shared" si="85"/>
        <v>1084.4115110768967</v>
      </c>
      <c r="BE50" s="139">
        <f t="shared" si="85"/>
        <v>0</v>
      </c>
      <c r="BF50" s="139">
        <f t="shared" si="85"/>
        <v>25.512218643839859</v>
      </c>
      <c r="BG50" s="120">
        <f>BG39</f>
        <v>1484.8003122791824</v>
      </c>
      <c r="BH50" s="165">
        <f>SUM(BC50:BF50)</f>
        <v>1668.1435771874833</v>
      </c>
      <c r="BI50" s="129">
        <f>BG50/BH50</f>
        <v>0.89009143612360964</v>
      </c>
      <c r="BK50" s="128"/>
      <c r="BL50" s="4" t="s">
        <v>14</v>
      </c>
      <c r="BM50" s="139">
        <f t="shared" ref="BM50:BP50" si="86">BM39*BM$42</f>
        <v>628.95377443052109</v>
      </c>
      <c r="BN50" s="139">
        <f t="shared" si="86"/>
        <v>1228.5340084580223</v>
      </c>
      <c r="BO50" s="139">
        <f t="shared" si="86"/>
        <v>0</v>
      </c>
      <c r="BP50" s="139">
        <f t="shared" si="86"/>
        <v>28.506174717344528</v>
      </c>
      <c r="BQ50" s="120">
        <f>BQ39</f>
        <v>1578.2089508716722</v>
      </c>
      <c r="BR50" s="165">
        <f>SUM(BM50:BP50)</f>
        <v>1885.9939576058878</v>
      </c>
      <c r="BS50" s="129">
        <f>BQ50/BR50</f>
        <v>0.83680488185395729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1989.5768224362312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2140.6666703923165</v>
      </c>
      <c r="BE52" s="165">
        <f>SUM(BE47:BE50)</f>
        <v>2465.8588575838144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1.0000000000000002</v>
      </c>
      <c r="AK53" s="120">
        <f>AK51/AK52</f>
        <v>1</v>
      </c>
      <c r="AL53" s="120">
        <f>AL51/AL52</f>
        <v>0.99999999999999978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1.0000000000000002</v>
      </c>
      <c r="BE53" s="120">
        <f>BE51/BE52</f>
        <v>1.0000000000000002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1251.0796137454656</v>
      </c>
      <c r="F58" s="139">
        <f t="shared" ref="F58:H58" si="87">F47*$K47</f>
        <v>0</v>
      </c>
      <c r="G58" s="139">
        <f t="shared" si="87"/>
        <v>476.45919744014668</v>
      </c>
      <c r="H58" s="139">
        <f t="shared" si="87"/>
        <v>322.46118881438775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493.54810108739309</v>
      </c>
      <c r="P58" s="139">
        <f t="shared" ref="P58:R58" si="88">P47*$U47</f>
        <v>0</v>
      </c>
      <c r="Q58" s="139">
        <f t="shared" si="88"/>
        <v>1038.0842980833406</v>
      </c>
      <c r="R58" s="139">
        <f t="shared" si="88"/>
        <v>655.1141519805459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570.66159821130145</v>
      </c>
      <c r="AJ58" s="139">
        <f t="shared" ref="AJ58:AL58" si="89">AJ47*$AO47</f>
        <v>0</v>
      </c>
      <c r="AK58" s="139">
        <f t="shared" si="89"/>
        <v>1177.9953134809416</v>
      </c>
      <c r="AL58" s="139">
        <f t="shared" si="89"/>
        <v>743.72712827002351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660.68794121372935</v>
      </c>
      <c r="BD58" s="139">
        <f t="shared" ref="BD58:BF58" si="90">BD47*$BI47</f>
        <v>0</v>
      </c>
      <c r="BE58" s="139">
        <f t="shared" si="90"/>
        <v>1339.6191833890573</v>
      </c>
      <c r="BF58" s="139">
        <f t="shared" si="90"/>
        <v>846.22831047336774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711.19983389933725</v>
      </c>
      <c r="BN58" s="139">
        <f t="shared" ref="BN58:BP58" si="91">BN47*$BS47</f>
        <v>0</v>
      </c>
      <c r="BO58" s="139">
        <f t="shared" si="91"/>
        <v>1429.6153662686063</v>
      </c>
      <c r="BP58" s="139">
        <f t="shared" si="91"/>
        <v>903.35837925137002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214.34735086128509</v>
      </c>
      <c r="G59" s="139">
        <f t="shared" si="92"/>
        <v>784.0453747850421</v>
      </c>
      <c r="H59" s="139">
        <f t="shared" si="92"/>
        <v>1051.6072743536731</v>
      </c>
      <c r="I59" s="120">
        <f>I48</f>
        <v>2050</v>
      </c>
      <c r="J59" s="165">
        <f>SUM(E59:H59)</f>
        <v>2050.0000000000005</v>
      </c>
      <c r="K59" s="129">
        <f>I59/J59</f>
        <v>0.99999999999999978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40.926135603930391</v>
      </c>
      <c r="Q59" s="139">
        <f t="shared" si="93"/>
        <v>953.41128123667352</v>
      </c>
      <c r="R59" s="139">
        <f t="shared" si="93"/>
        <v>1192.4091343106763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48.085464116581996</v>
      </c>
      <c r="AK59" s="139">
        <f t="shared" si="94"/>
        <v>1085.7703211091962</v>
      </c>
      <c r="AL59" s="139">
        <f t="shared" si="94"/>
        <v>1358.5282547364889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56.51381712203267</v>
      </c>
      <c r="BE59" s="139">
        <f t="shared" si="95"/>
        <v>1238.9678104208845</v>
      </c>
      <c r="BF59" s="139">
        <f t="shared" si="95"/>
        <v>1551.0538075332374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61.270077332451002</v>
      </c>
      <c r="BO59" s="139">
        <f t="shared" si="96"/>
        <v>1324.392713447668</v>
      </c>
      <c r="BP59" s="139">
        <f t="shared" si="96"/>
        <v>1658.5107886391943</v>
      </c>
      <c r="BQ59" s="120">
        <f>BQ48</f>
        <v>3044.1735794193137</v>
      </c>
      <c r="BR59" s="165">
        <f>SUM(BM59:BP59)</f>
        <v>3044.1735794193132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328.65543106833394</v>
      </c>
      <c r="F60" s="139">
        <f t="shared" si="97"/>
        <v>719.96355148885721</v>
      </c>
      <c r="G60" s="139">
        <f t="shared" si="97"/>
        <v>5.381017442808953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372.22491105561841</v>
      </c>
      <c r="P60" s="139">
        <f t="shared" si="98"/>
        <v>707.10031457785874</v>
      </c>
      <c r="Q60" s="139">
        <f t="shared" si="98"/>
        <v>33.658239035434832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413.13825076105712</v>
      </c>
      <c r="AJ60" s="139">
        <f t="shared" si="99"/>
        <v>794.67247927712731</v>
      </c>
      <c r="AK60" s="139">
        <f t="shared" si="99"/>
        <v>36.664278197802211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460.36376571854305</v>
      </c>
      <c r="BD60" s="139">
        <f t="shared" si="100"/>
        <v>895.84471706759825</v>
      </c>
      <c r="BE60" s="139">
        <f t="shared" si="100"/>
        <v>40.129978825768283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486.64452570258862</v>
      </c>
      <c r="BN60" s="139">
        <f t="shared" si="101"/>
        <v>952.18877096971664</v>
      </c>
      <c r="BO60" s="139">
        <f t="shared" si="101"/>
        <v>42.055443983384393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346.67392118653953</v>
      </c>
      <c r="F61" s="139">
        <f t="shared" si="102"/>
        <v>758.13773270101194</v>
      </c>
      <c r="G61" s="139">
        <f t="shared" si="102"/>
        <v>0</v>
      </c>
      <c r="H61" s="139">
        <f t="shared" si="102"/>
        <v>3.1883461124486527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398.3772488897647</v>
      </c>
      <c r="P61" s="139">
        <f t="shared" si="103"/>
        <v>755.48764422670865</v>
      </c>
      <c r="Q61" s="139">
        <f t="shared" si="103"/>
        <v>0</v>
      </c>
      <c r="R61" s="139">
        <f t="shared" si="103"/>
        <v>18.868344989257444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444.04043627447197</v>
      </c>
      <c r="AJ61" s="139">
        <f t="shared" si="104"/>
        <v>852.65340262943971</v>
      </c>
      <c r="AK61" s="139">
        <f t="shared" si="104"/>
        <v>0</v>
      </c>
      <c r="AL61" s="139">
        <f t="shared" si="104"/>
        <v>20.649487608472821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496.866705704379</v>
      </c>
      <c r="BD61" s="139">
        <f t="shared" si="105"/>
        <v>965.22539924340856</v>
      </c>
      <c r="BE61" s="139">
        <f t="shared" si="105"/>
        <v>0</v>
      </c>
      <c r="BF61" s="139">
        <f t="shared" si="105"/>
        <v>22.708207331394949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526.31158890393272</v>
      </c>
      <c r="BN61" s="139">
        <f t="shared" si="106"/>
        <v>1028.043255801284</v>
      </c>
      <c r="BO61" s="139">
        <f t="shared" si="106"/>
        <v>0</v>
      </c>
      <c r="BP61" s="139">
        <f t="shared" si="106"/>
        <v>23.854106166455754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1926.408966000339</v>
      </c>
      <c r="F63" s="165">
        <f>SUM(F58:F61)</f>
        <v>1692.4486350511543</v>
      </c>
      <c r="G63" s="165">
        <f>SUM(G58:G61)</f>
        <v>1265.8855896679979</v>
      </c>
      <c r="H63" s="165">
        <f>SUM(H58:H61)</f>
        <v>1377.2568092805095</v>
      </c>
      <c r="K63" s="129"/>
      <c r="M63" s="128"/>
      <c r="N63" s="120" t="s">
        <v>195</v>
      </c>
      <c r="O63" s="165">
        <f>SUM(O58:O61)</f>
        <v>1264.1502610327761</v>
      </c>
      <c r="P63" s="165">
        <f>SUM(P58:P61)</f>
        <v>1503.5140944084978</v>
      </c>
      <c r="Q63" s="165">
        <f>SUM(Q58:Q61)</f>
        <v>2025.1538183554492</v>
      </c>
      <c r="R63" s="165">
        <f>SUM(R58:R61)</f>
        <v>1866.3916312804795</v>
      </c>
      <c r="U63" s="129"/>
      <c r="AG63" s="128"/>
      <c r="AH63" s="120" t="s">
        <v>195</v>
      </c>
      <c r="AI63" s="165">
        <f>SUM(AI58:AI61)</f>
        <v>1427.8402852468307</v>
      </c>
      <c r="AJ63" s="165">
        <f>SUM(AJ58:AJ61)</f>
        <v>1695.411346023149</v>
      </c>
      <c r="AK63" s="165">
        <f>SUM(AK58:AK61)</f>
        <v>2300.4299127879399</v>
      </c>
      <c r="AL63" s="165">
        <f>SUM(AL58:AL61)</f>
        <v>2122.9048706149856</v>
      </c>
      <c r="AO63" s="129"/>
      <c r="BA63" s="128"/>
      <c r="BB63" s="120" t="s">
        <v>195</v>
      </c>
      <c r="BC63" s="165">
        <f>SUM(BC58:BC61)</f>
        <v>1617.9184126366513</v>
      </c>
      <c r="BD63" s="165">
        <f>SUM(BD58:BD61)</f>
        <v>1917.5839334330394</v>
      </c>
      <c r="BE63" s="165">
        <f>SUM(BE58:BE61)</f>
        <v>2618.7169726357101</v>
      </c>
      <c r="BF63" s="165">
        <f>SUM(BF58:BF61)</f>
        <v>2419.9903253380003</v>
      </c>
      <c r="BI63" s="129"/>
      <c r="BK63" s="128"/>
      <c r="BL63" s="120" t="s">
        <v>195</v>
      </c>
      <c r="BM63" s="165">
        <f>SUM(BM58:BM61)</f>
        <v>1724.1559485058585</v>
      </c>
      <c r="BN63" s="165">
        <f>SUM(BN58:BN61)</f>
        <v>2041.5021041034515</v>
      </c>
      <c r="BO63" s="165">
        <f>SUM(BO58:BO61)</f>
        <v>2796.0635236996591</v>
      </c>
      <c r="BP63" s="165">
        <f>SUM(BP58:BP61)</f>
        <v>2585.7232740570203</v>
      </c>
      <c r="BS63" s="129"/>
    </row>
    <row r="64" spans="3:71" x14ac:dyDescent="0.3">
      <c r="C64" s="128"/>
      <c r="D64" s="120" t="s">
        <v>194</v>
      </c>
      <c r="E64" s="120">
        <f>E62/E63</f>
        <v>1.0641561766898666</v>
      </c>
      <c r="F64" s="120">
        <f>F62/F63</f>
        <v>1.2112627571341559</v>
      </c>
      <c r="G64" s="120">
        <f>G62/G63</f>
        <v>0.83261868892624902</v>
      </c>
      <c r="H64" s="120">
        <f>H62/H63</f>
        <v>0.80449774692261533</v>
      </c>
      <c r="K64" s="129"/>
      <c r="M64" s="128"/>
      <c r="N64" s="120" t="s">
        <v>194</v>
      </c>
      <c r="O64" s="120">
        <f>O62/O63</f>
        <v>1.0505178426154864</v>
      </c>
      <c r="P64" s="120">
        <f>P62/P63</f>
        <v>1.103053048981693</v>
      </c>
      <c r="Q64" s="120">
        <f>Q62/Q63</f>
        <v>0.94699524296442716</v>
      </c>
      <c r="R64" s="120">
        <f>R62/R63</f>
        <v>0.94027991361766849</v>
      </c>
      <c r="U64" s="129"/>
      <c r="AG64" s="128"/>
      <c r="AH64" s="120" t="s">
        <v>194</v>
      </c>
      <c r="AI64" s="120">
        <f>AI62/AI63</f>
        <v>1.0527782595597872</v>
      </c>
      <c r="AJ64" s="120">
        <f>AJ62/AJ63</f>
        <v>1.1099026112909567</v>
      </c>
      <c r="AK64" s="120">
        <f>AK62/AK63</f>
        <v>0.944201294535151</v>
      </c>
      <c r="AL64" s="120">
        <f>AL62/AL63</f>
        <v>0.93719546738797999</v>
      </c>
      <c r="AO64" s="129"/>
      <c r="BA64" s="128"/>
      <c r="BB64" s="120" t="s">
        <v>194</v>
      </c>
      <c r="BC64" s="120">
        <f>BC62/BC63</f>
        <v>1.0547862000680477</v>
      </c>
      <c r="BD64" s="120">
        <f>BD62/BD63</f>
        <v>1.1163353181416649</v>
      </c>
      <c r="BE64" s="120">
        <f>BE62/BE63</f>
        <v>0.94162862323451268</v>
      </c>
      <c r="BF64" s="120">
        <f>BF62/BF63</f>
        <v>0.93435336410542025</v>
      </c>
      <c r="BI64" s="129"/>
      <c r="BK64" s="128"/>
      <c r="BL64" s="120" t="s">
        <v>194</v>
      </c>
      <c r="BM64" s="120">
        <f>BM62/BM63</f>
        <v>1.1195961884264352</v>
      </c>
      <c r="BN64" s="120">
        <f>BN62/BN63</f>
        <v>1.1871441243852259</v>
      </c>
      <c r="BO64" s="120">
        <f>BO62/BO63</f>
        <v>0.99733718663554494</v>
      </c>
      <c r="BP64" s="120">
        <f>BP62/BP63</f>
        <v>0.9894866057653654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1331.3440984980098</v>
      </c>
      <c r="F69" s="139">
        <f t="shared" ref="F69:H69" si="107">F58*F$64</f>
        <v>0</v>
      </c>
      <c r="G69" s="139">
        <f t="shared" si="107"/>
        <v>396.70883229946776</v>
      </c>
      <c r="H69" s="139">
        <f t="shared" si="107"/>
        <v>259.41929987116299</v>
      </c>
      <c r="I69" s="120">
        <f>I58</f>
        <v>2050</v>
      </c>
      <c r="J69" s="165">
        <f>SUM(E69:H69)</f>
        <v>1987.4722306686406</v>
      </c>
      <c r="K69" s="129">
        <f>I69/J69</f>
        <v>1.0314609524432568</v>
      </c>
      <c r="M69" s="128"/>
      <c r="N69" s="4" t="s">
        <v>11</v>
      </c>
      <c r="O69" s="139">
        <f>O58*O$64</f>
        <v>518.48108638129816</v>
      </c>
      <c r="P69" s="139">
        <f t="shared" ref="P69:R69" si="108">P58*P$64</f>
        <v>0</v>
      </c>
      <c r="Q69" s="139">
        <f t="shared" si="108"/>
        <v>983.06089208099002</v>
      </c>
      <c r="R69" s="139">
        <f t="shared" si="108"/>
        <v>615.99067823397979</v>
      </c>
      <c r="S69" s="120">
        <f>S58</f>
        <v>2186.7465511512801</v>
      </c>
      <c r="T69" s="165">
        <f>SUM(O69:R69)</f>
        <v>2117.5326566962681</v>
      </c>
      <c r="U69" s="129">
        <f>S69/T69</f>
        <v>1.0326861048570548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259.63096318864245</v>
      </c>
      <c r="G70" s="139">
        <f t="shared" si="109"/>
        <v>652.81083201221134</v>
      </c>
      <c r="H70" s="139">
        <f t="shared" si="109"/>
        <v>846.01568286496263</v>
      </c>
      <c r="I70" s="120">
        <f>I59</f>
        <v>2050</v>
      </c>
      <c r="J70" s="165">
        <f>SUM(E70:H70)</f>
        <v>1758.4574780658163</v>
      </c>
      <c r="K70" s="129">
        <f>I70/J70</f>
        <v>1.1657944679190426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45.143698660953639</v>
      </c>
      <c r="Q70" s="139">
        <f t="shared" si="110"/>
        <v>902.87594791974948</v>
      </c>
      <c r="R70" s="139">
        <f t="shared" si="110"/>
        <v>1121.1983578065617</v>
      </c>
      <c r="S70" s="120">
        <f>S59</f>
        <v>2186.7465511512801</v>
      </c>
      <c r="T70" s="165">
        <f>SUM(O70:R70)</f>
        <v>2069.218004387265</v>
      </c>
      <c r="U70" s="129">
        <f>S70/T70</f>
        <v>1.0567985328345417</v>
      </c>
    </row>
    <row r="71" spans="3:21" x14ac:dyDescent="0.3">
      <c r="C71" s="128"/>
      <c r="D71" s="4" t="s">
        <v>13</v>
      </c>
      <c r="E71" s="139">
        <f t="shared" ref="E71:H71" si="111">E60*E$64</f>
        <v>349.74070697403823</v>
      </c>
      <c r="F71" s="139">
        <f t="shared" si="111"/>
        <v>872.06503641249196</v>
      </c>
      <c r="G71" s="139">
        <f t="shared" si="111"/>
        <v>4.480335688320868</v>
      </c>
      <c r="H71" s="139">
        <f t="shared" si="111"/>
        <v>0</v>
      </c>
      <c r="I71" s="120">
        <f>I60</f>
        <v>1054</v>
      </c>
      <c r="J71" s="165">
        <f>SUM(E71:H71)</f>
        <v>1226.2860790748509</v>
      </c>
      <c r="K71" s="129">
        <f>I71/J71</f>
        <v>0.85950580210057592</v>
      </c>
      <c r="M71" s="128"/>
      <c r="N71" s="4" t="s">
        <v>13</v>
      </c>
      <c r="O71" s="139">
        <f t="shared" ref="O71:R71" si="112">O60*O$64</f>
        <v>391.02891052988957</v>
      </c>
      <c r="P71" s="139">
        <f t="shared" si="112"/>
        <v>779.9691579310213</v>
      </c>
      <c r="Q71" s="139">
        <f t="shared" si="112"/>
        <v>31.874192253116377</v>
      </c>
      <c r="R71" s="139">
        <f t="shared" si="112"/>
        <v>0</v>
      </c>
      <c r="S71" s="120">
        <f>S60</f>
        <v>1112.9834646689119</v>
      </c>
      <c r="T71" s="165">
        <f>SUM(O71:R71)</f>
        <v>1202.8722607140273</v>
      </c>
      <c r="U71" s="129">
        <f>S71/T71</f>
        <v>0.92527153632110759</v>
      </c>
    </row>
    <row r="72" spans="3:21" x14ac:dyDescent="0.3">
      <c r="C72" s="128"/>
      <c r="D72" s="4" t="s">
        <v>14</v>
      </c>
      <c r="E72" s="139">
        <f t="shared" ref="E72:H72" si="113">E61*E$64</f>
        <v>368.91519452795205</v>
      </c>
      <c r="F72" s="139">
        <f t="shared" si="113"/>
        <v>918.30400039886547</v>
      </c>
      <c r="G72" s="139">
        <f t="shared" si="113"/>
        <v>0</v>
      </c>
      <c r="H72" s="139">
        <f t="shared" si="113"/>
        <v>2.5650172638744206</v>
      </c>
      <c r="I72" s="120">
        <f>I61</f>
        <v>1108</v>
      </c>
      <c r="J72" s="165">
        <f>SUM(E72:H72)</f>
        <v>1289.784212190692</v>
      </c>
      <c r="K72" s="129">
        <f>I72/J72</f>
        <v>0.85905842971830737</v>
      </c>
      <c r="M72" s="128"/>
      <c r="N72" s="4" t="s">
        <v>14</v>
      </c>
      <c r="O72" s="139">
        <f t="shared" ref="O72:R72" si="114">O61*O$64</f>
        <v>418.50240805076828</v>
      </c>
      <c r="P72" s="139">
        <f t="shared" si="114"/>
        <v>833.34294943226746</v>
      </c>
      <c r="Q72" s="139">
        <f t="shared" si="114"/>
        <v>0</v>
      </c>
      <c r="R72" s="139">
        <f t="shared" si="114"/>
        <v>17.741525796607359</v>
      </c>
      <c r="S72" s="120">
        <f>S61</f>
        <v>1172.7332381057306</v>
      </c>
      <c r="T72" s="165">
        <f>SUM(O72:R72)</f>
        <v>1269.5868832796432</v>
      </c>
      <c r="U72" s="129">
        <f>S72/T72</f>
        <v>0.92371247178947158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1373.2294518664662</v>
      </c>
      <c r="F80" s="139">
        <f t="shared" ref="F80:H80" si="115">F69*$K69</f>
        <v>0</v>
      </c>
      <c r="G80" s="139">
        <f t="shared" si="115"/>
        <v>409.18967000626122</v>
      </c>
      <c r="H80" s="139">
        <f t="shared" si="115"/>
        <v>267.58087812727263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535.42821353715692</v>
      </c>
      <c r="P80" s="139">
        <f t="shared" ref="P80:R80" si="116">P69*$U69</f>
        <v>0</v>
      </c>
      <c r="Q80" s="139">
        <f t="shared" si="116"/>
        <v>1015.1933234804191</v>
      </c>
      <c r="R80" s="139">
        <f t="shared" si="116"/>
        <v>636.12501413370398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302.67634058581194</v>
      </c>
      <c r="G81" s="139">
        <f t="shared" si="117"/>
        <v>761.04325655746345</v>
      </c>
      <c r="H81" s="139">
        <f t="shared" si="117"/>
        <v>986.28040285672466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47.70779451162047</v>
      </c>
      <c r="Q81" s="139">
        <f t="shared" si="118"/>
        <v>954.15797709318736</v>
      </c>
      <c r="R81" s="139">
        <f t="shared" si="118"/>
        <v>1184.880779546472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300.60416687494325</v>
      </c>
      <c r="F82" s="139">
        <f t="shared" si="119"/>
        <v>749.54495860558688</v>
      </c>
      <c r="G82" s="139">
        <f t="shared" si="119"/>
        <v>3.8508745194700635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361.80792079195987</v>
      </c>
      <c r="P82" s="139">
        <f t="shared" si="120"/>
        <v>721.68326104191669</v>
      </c>
      <c r="Q82" s="139">
        <f t="shared" si="120"/>
        <v>29.492282835035336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316.91970771040639</v>
      </c>
      <c r="F83" s="139">
        <f t="shared" si="121"/>
        <v>788.87679258668925</v>
      </c>
      <c r="G83" s="139">
        <f t="shared" si="121"/>
        <v>0</v>
      </c>
      <c r="H83" s="139">
        <f t="shared" si="121"/>
        <v>2.2034997029043089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386.57589379042122</v>
      </c>
      <c r="P83" s="139">
        <f t="shared" si="122"/>
        <v>769.76927566840834</v>
      </c>
      <c r="Q83" s="139">
        <f t="shared" si="122"/>
        <v>0</v>
      </c>
      <c r="R83" s="139">
        <f t="shared" si="122"/>
        <v>16.388068646900859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1990.7533264518158</v>
      </c>
      <c r="F85" s="165">
        <f>SUM(F80:F83)</f>
        <v>1841.098091778088</v>
      </c>
      <c r="G85" s="165">
        <f>SUM(G80:G83)</f>
        <v>1174.0838010831949</v>
      </c>
      <c r="H85" s="165">
        <f>SUM(H80:H83)</f>
        <v>1256.0647806869017</v>
      </c>
      <c r="K85" s="129"/>
      <c r="M85" s="128"/>
      <c r="N85" s="120" t="s">
        <v>195</v>
      </c>
      <c r="O85" s="165">
        <f>SUM(O80:O83)</f>
        <v>1283.8120281195379</v>
      </c>
      <c r="P85" s="165">
        <f>SUM(P80:P83)</f>
        <v>1539.1603312219454</v>
      </c>
      <c r="Q85" s="165">
        <f>SUM(Q80:Q83)</f>
        <v>1998.8435834086417</v>
      </c>
      <c r="R85" s="165">
        <f>SUM(R80:R83)</f>
        <v>1837.3938623270767</v>
      </c>
      <c r="U85" s="129"/>
    </row>
    <row r="86" spans="3:21" x14ac:dyDescent="0.3">
      <c r="C86" s="128"/>
      <c r="D86" s="120" t="s">
        <v>194</v>
      </c>
      <c r="E86" s="120">
        <f>E84/E85</f>
        <v>1.0297609315835135</v>
      </c>
      <c r="F86" s="120">
        <f>F84/F85</f>
        <v>1.1134659305524344</v>
      </c>
      <c r="G86" s="120">
        <f>G84/G85</f>
        <v>0.89772126915267281</v>
      </c>
      <c r="H86" s="120">
        <f>H84/H85</f>
        <v>0.88212010800435803</v>
      </c>
      <c r="K86" s="129"/>
      <c r="M86" s="128"/>
      <c r="N86" s="120" t="s">
        <v>194</v>
      </c>
      <c r="O86" s="120">
        <f>O84/O85</f>
        <v>1.0344290097571063</v>
      </c>
      <c r="P86" s="120">
        <f>P84/P85</f>
        <v>1.0775068538230763</v>
      </c>
      <c r="Q86" s="120">
        <f>Q84/Q85</f>
        <v>0.95946028402252448</v>
      </c>
      <c r="R86" s="120">
        <f>R84/R85</f>
        <v>0.95511942094685809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1414.0980396319299</v>
      </c>
      <c r="F91" s="139">
        <f t="shared" ref="F91:H91" si="123">F80*F$86</f>
        <v>0</v>
      </c>
      <c r="G91" s="139">
        <f t="shared" si="123"/>
        <v>367.33826988218419</v>
      </c>
      <c r="H91" s="139">
        <f t="shared" si="123"/>
        <v>236.0384731135307</v>
      </c>
      <c r="I91" s="120">
        <f>I80</f>
        <v>2050</v>
      </c>
      <c r="J91" s="165">
        <f>SUM(E91:H91)</f>
        <v>2017.4747826276448</v>
      </c>
      <c r="K91" s="129">
        <f>I91/J91</f>
        <v>1.0161217466768</v>
      </c>
      <c r="M91" s="128"/>
      <c r="N91" s="4" t="s">
        <v>11</v>
      </c>
      <c r="O91" s="139">
        <f>O80*O$86</f>
        <v>553.86247672525769</v>
      </c>
      <c r="P91" s="139">
        <f t="shared" ref="P91:R91" si="124">P80*P$86</f>
        <v>0</v>
      </c>
      <c r="Q91" s="139">
        <f t="shared" si="124"/>
        <v>974.03767448429346</v>
      </c>
      <c r="R91" s="139">
        <f t="shared" si="124"/>
        <v>607.57535514919527</v>
      </c>
      <c r="S91" s="120">
        <f>S80</f>
        <v>2186.7465511512801</v>
      </c>
      <c r="T91" s="165">
        <f>SUM(O91:R91)</f>
        <v>2135.4755063587463</v>
      </c>
      <c r="U91" s="129">
        <f>S91/T91</f>
        <v>1.0240091935683016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337.01979322658667</v>
      </c>
      <c r="G92" s="139">
        <f t="shared" si="125"/>
        <v>683.20471815684925</v>
      </c>
      <c r="H92" s="139">
        <f t="shared" si="125"/>
        <v>870.01777549055566</v>
      </c>
      <c r="I92" s="120">
        <f>I81</f>
        <v>2050</v>
      </c>
      <c r="J92" s="165">
        <f>SUM(E92:H92)</f>
        <v>1890.2422868739916</v>
      </c>
      <c r="K92" s="129">
        <f>I92/J92</f>
        <v>1.0845170559538213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51.405475567053998</v>
      </c>
      <c r="Q92" s="139">
        <f t="shared" si="126"/>
        <v>915.47668370418694</v>
      </c>
      <c r="R92" s="139">
        <f t="shared" si="126"/>
        <v>1131.7026440514881</v>
      </c>
      <c r="S92" s="120">
        <f>S81</f>
        <v>2186.7465511512801</v>
      </c>
      <c r="T92" s="165">
        <f>SUM(O92:R92)</f>
        <v>2098.5848033227289</v>
      </c>
      <c r="U92" s="129">
        <f>S92/T92</f>
        <v>1.0420100954171416</v>
      </c>
    </row>
    <row r="93" spans="3:21" x14ac:dyDescent="0.3">
      <c r="C93" s="128"/>
      <c r="D93" s="4" t="s">
        <v>13</v>
      </c>
      <c r="E93" s="139">
        <f t="shared" ref="E93:H93" si="127">E82*E$86</f>
        <v>309.55042691902747</v>
      </c>
      <c r="F93" s="139">
        <f t="shared" si="127"/>
        <v>834.59277482465575</v>
      </c>
      <c r="G93" s="139">
        <f t="shared" si="127"/>
        <v>3.4570119609663545</v>
      </c>
      <c r="H93" s="139">
        <f t="shared" si="127"/>
        <v>0</v>
      </c>
      <c r="I93" s="120">
        <f>I82</f>
        <v>1054</v>
      </c>
      <c r="J93" s="165">
        <f>SUM(E93:H93)</f>
        <v>1147.6002137046496</v>
      </c>
      <c r="K93" s="129">
        <f>I93/J93</f>
        <v>0.91843830927628345</v>
      </c>
      <c r="M93" s="128"/>
      <c r="N93" s="4" t="s">
        <v>13</v>
      </c>
      <c r="O93" s="139">
        <f t="shared" ref="O93:R93" si="128">O82*O$86</f>
        <v>374.26460922710459</v>
      </c>
      <c r="P93" s="139">
        <f t="shared" si="128"/>
        <v>777.61866006205355</v>
      </c>
      <c r="Q93" s="139">
        <f t="shared" si="128"/>
        <v>28.296674065375626</v>
      </c>
      <c r="R93" s="139">
        <f t="shared" si="128"/>
        <v>0</v>
      </c>
      <c r="S93" s="120">
        <f>S82</f>
        <v>1112.9834646689119</v>
      </c>
      <c r="T93" s="165">
        <f>SUM(O93:R93)</f>
        <v>1180.1799433545336</v>
      </c>
      <c r="U93" s="129">
        <f>S93/T93</f>
        <v>0.94306251426827081</v>
      </c>
    </row>
    <row r="94" spans="3:21" x14ac:dyDescent="0.3">
      <c r="C94" s="128"/>
      <c r="D94" s="4" t="s">
        <v>14</v>
      </c>
      <c r="E94" s="139">
        <f t="shared" ref="E94:H94" si="129">E83*E$86</f>
        <v>326.35153344904285</v>
      </c>
      <c r="F94" s="139">
        <f t="shared" si="129"/>
        <v>878.38743194875769</v>
      </c>
      <c r="G94" s="139">
        <f t="shared" si="129"/>
        <v>0</v>
      </c>
      <c r="H94" s="139">
        <f t="shared" si="129"/>
        <v>1.9437513959135198</v>
      </c>
      <c r="I94" s="120">
        <f>I83</f>
        <v>1108</v>
      </c>
      <c r="J94" s="165">
        <f>SUM(E94:H94)</f>
        <v>1206.682716793714</v>
      </c>
      <c r="K94" s="129">
        <f>I94/J94</f>
        <v>0.91821983076386093</v>
      </c>
      <c r="M94" s="128"/>
      <c r="N94" s="4" t="s">
        <v>14</v>
      </c>
      <c r="O94" s="139">
        <f t="shared" ref="O94:R94" si="130">O83*O$86</f>
        <v>399.88531900959373</v>
      </c>
      <c r="P94" s="139">
        <f t="shared" si="130"/>
        <v>829.43167039513503</v>
      </c>
      <c r="Q94" s="139">
        <f t="shared" si="130"/>
        <v>0</v>
      </c>
      <c r="R94" s="139">
        <f t="shared" si="130"/>
        <v>15.652562636465309</v>
      </c>
      <c r="S94" s="120">
        <f>S83</f>
        <v>1172.7332381057306</v>
      </c>
      <c r="T94" s="165">
        <f>SUM(O94:R94)</f>
        <v>1244.969552041194</v>
      </c>
      <c r="U94" s="129">
        <f>S94/T94</f>
        <v>0.94197744529813754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1053.9999999999998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1.0000000000000002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1436.8957700030353</v>
      </c>
      <c r="F102" s="139">
        <f t="shared" ref="F102:H102" si="131">F91*$K91</f>
        <v>0</v>
      </c>
      <c r="G102" s="139">
        <f t="shared" si="131"/>
        <v>373.26040441391876</v>
      </c>
      <c r="H102" s="139">
        <f t="shared" si="131"/>
        <v>239.84382558304571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567.16026813917335</v>
      </c>
      <c r="P102" s="139">
        <f t="shared" ref="P102:R102" si="132">P91*$U91</f>
        <v>0</v>
      </c>
      <c r="Q102" s="139">
        <f t="shared" si="132"/>
        <v>997.42353355380521</v>
      </c>
      <c r="R102" s="139">
        <f t="shared" si="132"/>
        <v>622.16274945830185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365.5037139482634</v>
      </c>
      <c r="G103" s="139">
        <f t="shared" si="133"/>
        <v>740.94716954922637</v>
      </c>
      <c r="H103" s="139">
        <f t="shared" si="133"/>
        <v>943.54911650251006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53.56502450058948</v>
      </c>
      <c r="Q103" s="139">
        <f t="shared" si="134"/>
        <v>953.93594653876823</v>
      </c>
      <c r="R103" s="139">
        <f t="shared" si="134"/>
        <v>1179.2455801119224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284.30297073526333</v>
      </c>
      <c r="F104" s="139">
        <f t="shared" si="135"/>
        <v>766.5219770441588</v>
      </c>
      <c r="G104" s="139">
        <f t="shared" si="135"/>
        <v>3.175052220577828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352.95492337934513</v>
      </c>
      <c r="P104" s="139">
        <f t="shared" si="136"/>
        <v>733.34300870004404</v>
      </c>
      <c r="Q104" s="139">
        <f t="shared" si="136"/>
        <v>26.685532589522911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299.6624498131066</v>
      </c>
      <c r="F105" s="139">
        <f t="shared" si="137"/>
        <v>806.55275910909074</v>
      </c>
      <c r="G105" s="139">
        <f t="shared" si="137"/>
        <v>0</v>
      </c>
      <c r="H105" s="139">
        <f t="shared" si="137"/>
        <v>1.7847910778027305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376.68295121288787</v>
      </c>
      <c r="P105" s="139">
        <f t="shared" si="138"/>
        <v>781.30592592817618</v>
      </c>
      <c r="Q105" s="139">
        <f t="shared" si="138"/>
        <v>0</v>
      </c>
      <c r="R105" s="139">
        <f t="shared" si="138"/>
        <v>14.744360964666672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2020.8611905514051</v>
      </c>
      <c r="F107" s="165">
        <f>SUM(F102:F105)</f>
        <v>1938.5784501015128</v>
      </c>
      <c r="G107" s="165">
        <f>SUM(G102:G105)</f>
        <v>1117.3826261837228</v>
      </c>
      <c r="H107" s="165">
        <f>SUM(H102:H105)</f>
        <v>1185.1777331633584</v>
      </c>
      <c r="K107" s="129"/>
      <c r="M107" s="128"/>
      <c r="N107" s="120" t="s">
        <v>195</v>
      </c>
      <c r="O107" s="165">
        <f>SUM(O102:O105)</f>
        <v>1296.7981427314064</v>
      </c>
      <c r="P107" s="165">
        <f>SUM(P102:P105)</f>
        <v>1568.2139591288096</v>
      </c>
      <c r="Q107" s="165">
        <f>SUM(Q102:Q105)</f>
        <v>1978.0450126820963</v>
      </c>
      <c r="R107" s="165">
        <f>SUM(R102:R105)</f>
        <v>1816.152690534891</v>
      </c>
      <c r="U107" s="129"/>
    </row>
    <row r="108" spans="3:21" x14ac:dyDescent="0.3">
      <c r="C108" s="128"/>
      <c r="D108" s="120" t="s">
        <v>194</v>
      </c>
      <c r="E108" s="120">
        <f>E106/E107</f>
        <v>1.0144190059093787</v>
      </c>
      <c r="F108" s="120">
        <f>F106/F107</f>
        <v>1.057475904517897</v>
      </c>
      <c r="G108" s="120">
        <f>G106/G107</f>
        <v>0.94327580839501857</v>
      </c>
      <c r="H108" s="120">
        <f>H106/H107</f>
        <v>0.9348808781975988</v>
      </c>
      <c r="K108" s="129"/>
      <c r="M108" s="128"/>
      <c r="N108" s="120" t="s">
        <v>194</v>
      </c>
      <c r="O108" s="120">
        <f>O106/O107</f>
        <v>1.0240702551939225</v>
      </c>
      <c r="P108" s="120">
        <f>P106/P107</f>
        <v>1.057544346146214</v>
      </c>
      <c r="Q108" s="120">
        <f>Q106/Q107</f>
        <v>0.96954873117545126</v>
      </c>
      <c r="R108" s="120">
        <f>R106/R107</f>
        <v>0.96629020840769098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1457.6143786018704</v>
      </c>
      <c r="F113" s="139">
        <f t="shared" ref="F113:H113" si="139">F102*F$108</f>
        <v>0</v>
      </c>
      <c r="G113" s="139">
        <f t="shared" si="139"/>
        <v>352.08750971539075</v>
      </c>
      <c r="H113" s="139">
        <f t="shared" si="139"/>
        <v>224.22540629134949</v>
      </c>
      <c r="I113" s="120">
        <f>I102</f>
        <v>2050</v>
      </c>
      <c r="J113" s="165">
        <f>SUM(E113:H113)</f>
        <v>2033.9272946086107</v>
      </c>
      <c r="K113" s="129">
        <f>I113/J113</f>
        <v>1.0079023008511629</v>
      </c>
      <c r="M113" s="128"/>
      <c r="N113" s="4" t="s">
        <v>11</v>
      </c>
      <c r="O113" s="139">
        <f>O102*O$108</f>
        <v>580.81196052913674</v>
      </c>
      <c r="P113" s="139">
        <f t="shared" ref="P113:R113" si="140">P102*P$108</f>
        <v>0</v>
      </c>
      <c r="Q113" s="139">
        <f t="shared" si="140"/>
        <v>967.05072140162702</v>
      </c>
      <c r="R113" s="139">
        <f t="shared" si="140"/>
        <v>601.18977283756453</v>
      </c>
      <c r="S113" s="120">
        <f>S102</f>
        <v>2186.7465511512801</v>
      </c>
      <c r="T113" s="165">
        <f>SUM(O113:R113)</f>
        <v>2149.0524547683281</v>
      </c>
      <c r="U113" s="129">
        <f>S113/T113</f>
        <v>1.0175398680005767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386.51137051209054</v>
      </c>
      <c r="G114" s="139">
        <f t="shared" si="141"/>
        <v>698.91754033454743</v>
      </c>
      <c r="H114" s="139">
        <f t="shared" si="141"/>
        <v>882.1060266584351</v>
      </c>
      <c r="I114" s="120">
        <f>I103</f>
        <v>2050</v>
      </c>
      <c r="J114" s="165">
        <f>SUM(E114:H114)</f>
        <v>1967.5349375050732</v>
      </c>
      <c r="K114" s="129">
        <f>I114/J114</f>
        <v>1.0419128834375344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56.64738881178183</v>
      </c>
      <c r="Q114" s="139">
        <f t="shared" si="142"/>
        <v>924.88738658931584</v>
      </c>
      <c r="R114" s="139">
        <f t="shared" si="142"/>
        <v>1139.493457370198</v>
      </c>
      <c r="S114" s="120">
        <f>S103</f>
        <v>2186.7465511512801</v>
      </c>
      <c r="T114" s="165">
        <f>SUM(O114:R114)</f>
        <v>2121.0282327712957</v>
      </c>
      <c r="U114" s="129">
        <f>S114/T114</f>
        <v>1.0309841789772491</v>
      </c>
    </row>
    <row r="115" spans="3:71" x14ac:dyDescent="0.3">
      <c r="C115" s="128"/>
      <c r="D115" s="4" t="s">
        <v>13</v>
      </c>
      <c r="E115" s="139">
        <f t="shared" ref="E115:H115" si="143">E104*E$108</f>
        <v>288.40233695034902</v>
      </c>
      <c r="F115" s="139">
        <f t="shared" si="143"/>
        <v>810.57852100761852</v>
      </c>
      <c r="G115" s="139">
        <f t="shared" si="143"/>
        <v>2.9949499500619496</v>
      </c>
      <c r="H115" s="139">
        <f t="shared" si="143"/>
        <v>0</v>
      </c>
      <c r="I115" s="120">
        <f>I104</f>
        <v>1054</v>
      </c>
      <c r="J115" s="165">
        <f>SUM(E115:H115)</f>
        <v>1101.9758079080295</v>
      </c>
      <c r="K115" s="129">
        <f>I115/J115</f>
        <v>0.95646382836742494</v>
      </c>
      <c r="M115" s="128"/>
      <c r="N115" s="4" t="s">
        <v>13</v>
      </c>
      <c r="O115" s="139">
        <f t="shared" ref="O115:R115" si="144">O104*O$108</f>
        <v>361.45063845703731</v>
      </c>
      <c r="P115" s="139">
        <f t="shared" si="144"/>
        <v>775.54275263658542</v>
      </c>
      <c r="Q115" s="139">
        <f t="shared" si="144"/>
        <v>25.872924262913092</v>
      </c>
      <c r="R115" s="139">
        <f t="shared" si="144"/>
        <v>0</v>
      </c>
      <c r="S115" s="120">
        <f>S104</f>
        <v>1112.9834646689119</v>
      </c>
      <c r="T115" s="165">
        <f>SUM(O115:R115)</f>
        <v>1162.8663153565358</v>
      </c>
      <c r="U115" s="129">
        <f>S115/T115</f>
        <v>0.95710353801732595</v>
      </c>
    </row>
    <row r="116" spans="3:71" x14ac:dyDescent="0.3">
      <c r="C116" s="128"/>
      <c r="D116" s="4" t="s">
        <v>14</v>
      </c>
      <c r="E116" s="139">
        <f t="shared" ref="E116:H116" si="145">E105*E$108</f>
        <v>303.9832844477807</v>
      </c>
      <c r="F116" s="139">
        <f t="shared" si="145"/>
        <v>852.91010848029123</v>
      </c>
      <c r="G116" s="139">
        <f t="shared" si="145"/>
        <v>0</v>
      </c>
      <c r="H116" s="139">
        <f t="shared" si="145"/>
        <v>1.6685670502154555</v>
      </c>
      <c r="I116" s="120">
        <f>I105</f>
        <v>1108</v>
      </c>
      <c r="J116" s="165">
        <f>SUM(E116:H116)</f>
        <v>1158.5619599782874</v>
      </c>
      <c r="K116" s="129">
        <f>I116/J116</f>
        <v>0.95635800093140033</v>
      </c>
      <c r="M116" s="128"/>
      <c r="N116" s="4" t="s">
        <v>14</v>
      </c>
      <c r="O116" s="139">
        <f t="shared" ref="O116:R116" si="146">O105*O$108</f>
        <v>385.74980597578195</v>
      </c>
      <c r="P116" s="139">
        <f t="shared" si="146"/>
        <v>826.26566457587535</v>
      </c>
      <c r="Q116" s="139">
        <f t="shared" si="146"/>
        <v>0</v>
      </c>
      <c r="R116" s="139">
        <f t="shared" si="146"/>
        <v>14.247331629385982</v>
      </c>
      <c r="S116" s="120">
        <f>S105</f>
        <v>1172.7332381057306</v>
      </c>
      <c r="T116" s="165">
        <f>SUM(O116:R116)</f>
        <v>1226.2628021810433</v>
      </c>
      <c r="U116" s="129">
        <f>S116/T116</f>
        <v>0.95634739634921284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1457.6143786018704</v>
      </c>
      <c r="F122" s="159">
        <f t="shared" si="148"/>
        <v>0</v>
      </c>
      <c r="G122" s="159">
        <f t="shared" si="148"/>
        <v>352.08750971539075</v>
      </c>
      <c r="H122" s="158">
        <f t="shared" si="148"/>
        <v>224.22540629134949</v>
      </c>
      <c r="N122" s="150"/>
      <c r="O122" s="160" t="str">
        <f>N36</f>
        <v>A</v>
      </c>
      <c r="P122" s="159">
        <f>O113</f>
        <v>580.81196052913674</v>
      </c>
      <c r="Q122" s="159">
        <f t="shared" ref="Q122:S122" si="149">P113</f>
        <v>0</v>
      </c>
      <c r="R122" s="159">
        <f t="shared" si="149"/>
        <v>967.05072140162702</v>
      </c>
      <c r="S122" s="159">
        <f t="shared" si="149"/>
        <v>601.18977283756453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478.6287267871329</v>
      </c>
      <c r="AA122" s="159">
        <f t="shared" ref="AA122:AC122" si="150">Z47</f>
        <v>0</v>
      </c>
      <c r="AB122" s="159">
        <f t="shared" si="150"/>
        <v>997.20704602772696</v>
      </c>
      <c r="AC122" s="159">
        <f t="shared" si="150"/>
        <v>629.12235269871019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570.66159821130145</v>
      </c>
      <c r="AK122" s="159">
        <f t="shared" ref="AK122:AM122" si="151">AJ58</f>
        <v>0</v>
      </c>
      <c r="AL122" s="159">
        <f t="shared" si="151"/>
        <v>1177.9953134809416</v>
      </c>
      <c r="AM122" s="159">
        <f t="shared" si="151"/>
        <v>743.72712827002351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535.76846203375476</v>
      </c>
      <c r="AU122" s="159">
        <f t="shared" si="147"/>
        <v>0</v>
      </c>
      <c r="AV122" s="159">
        <f t="shared" si="147"/>
        <v>1286.8392080485282</v>
      </c>
      <c r="AW122" s="158">
        <f t="shared" si="147"/>
        <v>840.33149471362265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660.68794121372935</v>
      </c>
      <c r="BE122" s="159">
        <f t="shared" ref="BE122:BG122" si="152">BD58</f>
        <v>0</v>
      </c>
      <c r="BF122" s="159">
        <f t="shared" si="152"/>
        <v>1339.6191833890573</v>
      </c>
      <c r="BG122" s="159">
        <f t="shared" si="152"/>
        <v>846.22831047336774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711.19983389933725</v>
      </c>
      <c r="BO122" s="159">
        <f t="shared" ref="BO122:BQ122" si="153">BN58</f>
        <v>0</v>
      </c>
      <c r="BP122" s="159">
        <f t="shared" si="153"/>
        <v>1429.6153662686063</v>
      </c>
      <c r="BQ122" s="159">
        <f t="shared" si="153"/>
        <v>903.35837925137002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386.51137051209054</v>
      </c>
      <c r="G123" s="159">
        <f t="shared" si="148"/>
        <v>698.91754033454743</v>
      </c>
      <c r="H123" s="158">
        <f t="shared" si="148"/>
        <v>882.1060266584351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56.64738881178183</v>
      </c>
      <c r="R123" s="159">
        <f t="shared" si="154"/>
        <v>924.88738658931584</v>
      </c>
      <c r="S123" s="159">
        <f t="shared" si="154"/>
        <v>1139.493457370198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38.491695555299145</v>
      </c>
      <c r="AB123" s="159">
        <f t="shared" si="155"/>
        <v>883.93341600200313</v>
      </c>
      <c r="AC123" s="159">
        <f t="shared" si="155"/>
        <v>1105.1722667656975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48.085464116581996</v>
      </c>
      <c r="AL123" s="159">
        <f t="shared" si="156"/>
        <v>1085.7703211091962</v>
      </c>
      <c r="AM123" s="159">
        <f t="shared" si="156"/>
        <v>1358.5282547364889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42.163274807906916</v>
      </c>
      <c r="AV123" s="159">
        <f t="shared" si="147"/>
        <v>1142.369836890206</v>
      </c>
      <c r="AW123" s="158">
        <f t="shared" si="147"/>
        <v>1478.4060530977929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56.51381712203267</v>
      </c>
      <c r="BF123" s="159">
        <f t="shared" si="157"/>
        <v>1238.9678104208845</v>
      </c>
      <c r="BG123" s="159">
        <f t="shared" si="157"/>
        <v>1551.0538075332374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61.270077332451002</v>
      </c>
      <c r="BP123" s="159">
        <f t="shared" si="158"/>
        <v>1324.392713447668</v>
      </c>
      <c r="BQ123" s="159">
        <f t="shared" si="158"/>
        <v>1658.5107886391943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288.40233695034902</v>
      </c>
      <c r="F124" s="159">
        <f t="shared" si="148"/>
        <v>810.57852100761852</v>
      </c>
      <c r="G124" s="159">
        <f t="shared" si="148"/>
        <v>2.9949499500619496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361.45063845703731</v>
      </c>
      <c r="Q124" s="159">
        <f t="shared" si="159"/>
        <v>775.54275263658542</v>
      </c>
      <c r="R124" s="159">
        <f t="shared" si="159"/>
        <v>25.872924262913092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409.40040397632004</v>
      </c>
      <c r="AA124" s="159">
        <f t="shared" si="160"/>
        <v>781.50964241840927</v>
      </c>
      <c r="AB124" s="159">
        <f t="shared" si="160"/>
        <v>36.670570224125768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413.13825076105712</v>
      </c>
      <c r="AK124" s="159">
        <f t="shared" si="161"/>
        <v>794.67247927712731</v>
      </c>
      <c r="AL124" s="159">
        <f t="shared" si="161"/>
        <v>36.664278197802211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443.88985880853619</v>
      </c>
      <c r="AU124" s="159">
        <f t="shared" si="147"/>
        <v>827.94593186955512</v>
      </c>
      <c r="AV124" s="159">
        <f t="shared" si="147"/>
        <v>45.835838595900533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460.36376571854305</v>
      </c>
      <c r="BE124" s="159">
        <f t="shared" si="162"/>
        <v>895.84471706759825</v>
      </c>
      <c r="BF124" s="159">
        <f t="shared" si="162"/>
        <v>40.129978825768283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486.64452570258862</v>
      </c>
      <c r="BO124" s="159">
        <f t="shared" si="163"/>
        <v>952.18877096971664</v>
      </c>
      <c r="BP124" s="159">
        <f t="shared" si="163"/>
        <v>42.055443983384393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303.9832844477807</v>
      </c>
      <c r="F125" s="154">
        <f t="shared" si="148"/>
        <v>852.91010848029123</v>
      </c>
      <c r="G125" s="154">
        <f t="shared" si="148"/>
        <v>0</v>
      </c>
      <c r="H125" s="153">
        <f t="shared" si="148"/>
        <v>1.6685670502154555</v>
      </c>
      <c r="N125" s="152"/>
      <c r="O125" s="155" t="str">
        <f>N39</f>
        <v>D</v>
      </c>
      <c r="P125" s="159">
        <f t="shared" ref="P125:S125" si="164">O116</f>
        <v>385.74980597578195</v>
      </c>
      <c r="Q125" s="159">
        <f t="shared" si="164"/>
        <v>826.26566457587535</v>
      </c>
      <c r="R125" s="159">
        <f t="shared" si="164"/>
        <v>0</v>
      </c>
      <c r="S125" s="159">
        <f t="shared" si="164"/>
        <v>14.247331629385982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439.98327419850324</v>
      </c>
      <c r="AA125" s="159">
        <f t="shared" si="165"/>
        <v>838.45446805053416</v>
      </c>
      <c r="AB125" s="159">
        <f t="shared" si="165"/>
        <v>0</v>
      </c>
      <c r="AC125" s="159">
        <f t="shared" si="165"/>
        <v>20.635942372740836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444.04043627447197</v>
      </c>
      <c r="AK125" s="159">
        <f t="shared" si="166"/>
        <v>852.65340262943971</v>
      </c>
      <c r="AL125" s="159">
        <f t="shared" si="166"/>
        <v>0</v>
      </c>
      <c r="AM125" s="159">
        <f t="shared" si="166"/>
        <v>20.649487608472821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479.09837317771212</v>
      </c>
      <c r="AU125" s="154">
        <f t="shared" si="147"/>
        <v>892.09004244570633</v>
      </c>
      <c r="AV125" s="154">
        <f t="shared" si="147"/>
        <v>0</v>
      </c>
      <c r="AW125" s="153">
        <f t="shared" si="147"/>
        <v>26.813282000400669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496.866705704379</v>
      </c>
      <c r="BE125" s="159">
        <f t="shared" si="167"/>
        <v>965.22539924340856</v>
      </c>
      <c r="BF125" s="159">
        <f t="shared" si="167"/>
        <v>0</v>
      </c>
      <c r="BG125" s="159">
        <f t="shared" si="167"/>
        <v>22.708207331394949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526.31158890393272</v>
      </c>
      <c r="BO125" s="159">
        <f t="shared" si="168"/>
        <v>1028.043255801284</v>
      </c>
      <c r="BP125" s="159">
        <f t="shared" si="168"/>
        <v>0</v>
      </c>
      <c r="BQ125" s="159">
        <f t="shared" si="168"/>
        <v>23.854106166455754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1.2589640831557833E-85</v>
      </c>
      <c r="F134" s="130" t="e">
        <f t="shared" si="169"/>
        <v>#DIV/0!</v>
      </c>
      <c r="G134" s="148">
        <f t="shared" si="169"/>
        <v>352.08750971539075</v>
      </c>
      <c r="H134" s="148">
        <f t="shared" si="169"/>
        <v>224.22540629134949</v>
      </c>
      <c r="N134" s="130" t="s">
        <v>11</v>
      </c>
      <c r="O134" s="130">
        <f t="shared" ref="O134:R137" si="170">O129*P122</f>
        <v>5.0165627350277524E-86</v>
      </c>
      <c r="P134" s="130" t="e">
        <f t="shared" si="170"/>
        <v>#DIV/0!</v>
      </c>
      <c r="Q134" s="148">
        <f t="shared" si="170"/>
        <v>967.05072140162702</v>
      </c>
      <c r="R134" s="148">
        <f t="shared" si="170"/>
        <v>601.18977283756453</v>
      </c>
      <c r="W134" s="130" t="s">
        <v>11</v>
      </c>
      <c r="X134" s="130">
        <f t="shared" ref="X134:AA137" si="171">X129*Z122</f>
        <v>4.1339903409128556E-86</v>
      </c>
      <c r="Y134" s="130" t="e">
        <f t="shared" si="171"/>
        <v>#DIV/0!</v>
      </c>
      <c r="Z134" s="148">
        <f t="shared" si="171"/>
        <v>997.20704602772696</v>
      </c>
      <c r="AA134" s="148">
        <f t="shared" si="171"/>
        <v>629.12235269871019</v>
      </c>
      <c r="AG134" s="130" t="s">
        <v>11</v>
      </c>
      <c r="AH134" s="130">
        <f t="shared" ref="AH134:AK137" si="172">AH129*AJ122</f>
        <v>4.9288924857713614E-86</v>
      </c>
      <c r="AI134" s="130" t="e">
        <f t="shared" si="172"/>
        <v>#DIV/0!</v>
      </c>
      <c r="AJ134" s="148">
        <f t="shared" si="172"/>
        <v>1177.9953134809416</v>
      </c>
      <c r="AK134" s="148">
        <f t="shared" si="172"/>
        <v>743.72712827002351</v>
      </c>
      <c r="AQ134" s="130" t="s">
        <v>11</v>
      </c>
      <c r="AR134" s="130">
        <f t="shared" ref="AR134:AU137" si="173">AR129*AT122</f>
        <v>4.6275150718195898E-86</v>
      </c>
      <c r="AS134" s="130" t="e">
        <f t="shared" si="173"/>
        <v>#DIV/0!</v>
      </c>
      <c r="AT134" s="148">
        <f t="shared" si="173"/>
        <v>1286.8392080485282</v>
      </c>
      <c r="AU134" s="148">
        <f t="shared" si="173"/>
        <v>840.33149471362265</v>
      </c>
      <c r="BA134" s="130" t="s">
        <v>11</v>
      </c>
      <c r="BB134" s="130">
        <f t="shared" ref="BB134:BE137" si="174">BB129*BD122</f>
        <v>5.7064639343093094E-86</v>
      </c>
      <c r="BC134" s="130" t="e">
        <f t="shared" si="174"/>
        <v>#DIV/0!</v>
      </c>
      <c r="BD134" s="148">
        <f t="shared" si="174"/>
        <v>1339.6191833890573</v>
      </c>
      <c r="BE134" s="148">
        <f t="shared" si="174"/>
        <v>846.22831047336774</v>
      </c>
      <c r="BK134" s="130" t="s">
        <v>11</v>
      </c>
      <c r="BL134" s="130">
        <f t="shared" ref="BL134:BO137" si="175">BL129*BN122</f>
        <v>6.1427429639138137E-86</v>
      </c>
      <c r="BM134" s="130" t="e">
        <f t="shared" si="175"/>
        <v>#DIV/0!</v>
      </c>
      <c r="BN134" s="148">
        <f t="shared" si="175"/>
        <v>1429.6153662686063</v>
      </c>
      <c r="BO134" s="148">
        <f t="shared" si="175"/>
        <v>903.35837925137002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3.3383584873304082E-86</v>
      </c>
      <c r="G135" s="148">
        <f t="shared" si="169"/>
        <v>698.91754033454743</v>
      </c>
      <c r="H135" s="148">
        <f t="shared" si="169"/>
        <v>882.1060266584351</v>
      </c>
      <c r="N135" s="130" t="s">
        <v>12</v>
      </c>
      <c r="O135" s="130" t="e">
        <f t="shared" si="170"/>
        <v>#DIV/0!</v>
      </c>
      <c r="P135" s="130">
        <f t="shared" si="170"/>
        <v>4.8927225859970383E-87</v>
      </c>
      <c r="Q135" s="148">
        <f t="shared" si="170"/>
        <v>924.88738658931584</v>
      </c>
      <c r="R135" s="148">
        <f t="shared" si="170"/>
        <v>1139.493457370198</v>
      </c>
      <c r="W135" s="130" t="s">
        <v>12</v>
      </c>
      <c r="X135" s="130" t="e">
        <f t="shared" si="171"/>
        <v>#DIV/0!</v>
      </c>
      <c r="Y135" s="130">
        <f t="shared" si="171"/>
        <v>3.3245872787266797E-87</v>
      </c>
      <c r="Z135" s="148">
        <f t="shared" si="171"/>
        <v>883.93341600200313</v>
      </c>
      <c r="AA135" s="148">
        <f t="shared" si="171"/>
        <v>1105.1722667656975</v>
      </c>
      <c r="AG135" s="130" t="s">
        <v>12</v>
      </c>
      <c r="AH135" s="130" t="e">
        <f t="shared" si="172"/>
        <v>#DIV/0!</v>
      </c>
      <c r="AI135" s="130">
        <f t="shared" si="172"/>
        <v>4.1532159076751366E-87</v>
      </c>
      <c r="AJ135" s="148">
        <f t="shared" si="172"/>
        <v>1085.7703211091962</v>
      </c>
      <c r="AK135" s="148">
        <f t="shared" si="172"/>
        <v>1358.5282547364889</v>
      </c>
      <c r="AQ135" s="130" t="s">
        <v>12</v>
      </c>
      <c r="AR135" s="130" t="e">
        <f t="shared" si="173"/>
        <v>#DIV/0!</v>
      </c>
      <c r="AS135" s="130">
        <f t="shared" si="173"/>
        <v>3.6417072574639156E-87</v>
      </c>
      <c r="AT135" s="148">
        <f t="shared" si="173"/>
        <v>1142.369836890206</v>
      </c>
      <c r="AU135" s="148">
        <f t="shared" si="173"/>
        <v>1478.4060530977929</v>
      </c>
      <c r="BA135" s="130" t="s">
        <v>12</v>
      </c>
      <c r="BB135" s="130" t="e">
        <f t="shared" si="174"/>
        <v>#DIV/0!</v>
      </c>
      <c r="BC135" s="130">
        <f t="shared" si="174"/>
        <v>4.8811857925632414E-87</v>
      </c>
      <c r="BD135" s="148">
        <f t="shared" si="174"/>
        <v>1238.9678104208845</v>
      </c>
      <c r="BE135" s="148">
        <f t="shared" si="174"/>
        <v>1551.0538075332374</v>
      </c>
      <c r="BK135" s="130" t="s">
        <v>12</v>
      </c>
      <c r="BL135" s="130" t="e">
        <f t="shared" si="175"/>
        <v>#DIV/0!</v>
      </c>
      <c r="BM135" s="130">
        <f t="shared" si="175"/>
        <v>5.291991343260624E-87</v>
      </c>
      <c r="BN135" s="148">
        <f t="shared" si="175"/>
        <v>1324.392713447668</v>
      </c>
      <c r="BO135" s="148">
        <f t="shared" si="175"/>
        <v>1658.5107886391943</v>
      </c>
    </row>
    <row r="136" spans="4:67" x14ac:dyDescent="0.3">
      <c r="D136" s="130" t="s">
        <v>13</v>
      </c>
      <c r="E136" s="148">
        <f t="shared" si="169"/>
        <v>288.40233695034902</v>
      </c>
      <c r="F136" s="148">
        <f t="shared" si="169"/>
        <v>810.57852100761852</v>
      </c>
      <c r="G136" s="130">
        <f t="shared" si="169"/>
        <v>2.586784593600031E-88</v>
      </c>
      <c r="H136" s="130" t="e">
        <f t="shared" si="169"/>
        <v>#DIV/0!</v>
      </c>
      <c r="N136" s="130" t="s">
        <v>13</v>
      </c>
      <c r="O136" s="148">
        <f t="shared" si="170"/>
        <v>361.45063845703731</v>
      </c>
      <c r="P136" s="148">
        <f t="shared" si="170"/>
        <v>775.54275263658542</v>
      </c>
      <c r="Q136" s="130">
        <f t="shared" si="170"/>
        <v>2.2346844852382141E-87</v>
      </c>
      <c r="R136" s="130" t="e">
        <f t="shared" si="170"/>
        <v>#DIV/0!</v>
      </c>
      <c r="W136" s="130" t="s">
        <v>13</v>
      </c>
      <c r="X136" s="148">
        <f t="shared" si="171"/>
        <v>409.40040397632004</v>
      </c>
      <c r="Y136" s="148">
        <f t="shared" si="171"/>
        <v>781.50964241840927</v>
      </c>
      <c r="Z136" s="130">
        <f t="shared" si="171"/>
        <v>3.1672938672091816E-87</v>
      </c>
      <c r="AA136" s="130" t="e">
        <f t="shared" si="171"/>
        <v>#DIV/0!</v>
      </c>
      <c r="AG136" s="130" t="s">
        <v>13</v>
      </c>
      <c r="AH136" s="148">
        <f t="shared" si="172"/>
        <v>413.13825076105712</v>
      </c>
      <c r="AI136" s="148">
        <f t="shared" si="172"/>
        <v>794.67247927712731</v>
      </c>
      <c r="AJ136" s="130">
        <f t="shared" si="172"/>
        <v>3.1667504151639828E-87</v>
      </c>
      <c r="AK136" s="130" t="e">
        <f t="shared" si="172"/>
        <v>#DIV/0!</v>
      </c>
      <c r="AQ136" s="130" t="s">
        <v>13</v>
      </c>
      <c r="AR136" s="148">
        <f t="shared" si="173"/>
        <v>443.88985880853619</v>
      </c>
      <c r="AS136" s="148">
        <f t="shared" si="173"/>
        <v>827.94593186955512</v>
      </c>
      <c r="AT136" s="130">
        <f t="shared" si="173"/>
        <v>3.9589122720451689E-87</v>
      </c>
      <c r="AU136" s="130" t="e">
        <f t="shared" si="173"/>
        <v>#DIV/0!</v>
      </c>
      <c r="BA136" s="130" t="s">
        <v>13</v>
      </c>
      <c r="BB136" s="148">
        <f t="shared" si="174"/>
        <v>460.36376571854305</v>
      </c>
      <c r="BC136" s="148">
        <f t="shared" si="174"/>
        <v>895.84471706759825</v>
      </c>
      <c r="BD136" s="130">
        <f t="shared" si="174"/>
        <v>3.4660883386664153E-87</v>
      </c>
      <c r="BE136" s="130" t="e">
        <f t="shared" si="174"/>
        <v>#DIV/0!</v>
      </c>
      <c r="BK136" s="130" t="s">
        <v>13</v>
      </c>
      <c r="BL136" s="148">
        <f t="shared" si="175"/>
        <v>486.64452570258862</v>
      </c>
      <c r="BM136" s="148">
        <f t="shared" si="175"/>
        <v>952.18877096971664</v>
      </c>
      <c r="BN136" s="130">
        <f t="shared" si="175"/>
        <v>3.6323937423721431E-87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303.9832844477807</v>
      </c>
      <c r="F137" s="148">
        <f t="shared" si="169"/>
        <v>852.91010848029123</v>
      </c>
      <c r="G137" s="130" t="e">
        <f t="shared" si="169"/>
        <v>#DIV/0!</v>
      </c>
      <c r="H137" s="130">
        <f t="shared" si="169"/>
        <v>1.4411671683517482E-88</v>
      </c>
      <c r="N137" s="130" t="s">
        <v>14</v>
      </c>
      <c r="O137" s="148">
        <f t="shared" si="170"/>
        <v>385.74980597578195</v>
      </c>
      <c r="P137" s="148">
        <f t="shared" si="170"/>
        <v>826.26566457587535</v>
      </c>
      <c r="Q137" s="130" t="e">
        <f t="shared" si="170"/>
        <v>#DIV/0!</v>
      </c>
      <c r="R137" s="130">
        <f t="shared" si="170"/>
        <v>1.2305640686263808E-87</v>
      </c>
      <c r="W137" s="130" t="s">
        <v>14</v>
      </c>
      <c r="X137" s="148">
        <f t="shared" si="171"/>
        <v>439.98327419850324</v>
      </c>
      <c r="Y137" s="148">
        <f t="shared" si="171"/>
        <v>838.45446805053416</v>
      </c>
      <c r="Z137" s="130" t="e">
        <f t="shared" si="171"/>
        <v>#DIV/0!</v>
      </c>
      <c r="AA137" s="130">
        <f t="shared" si="171"/>
        <v>1.7823582595468717E-87</v>
      </c>
      <c r="AG137" s="130" t="s">
        <v>14</v>
      </c>
      <c r="AH137" s="148">
        <f t="shared" si="172"/>
        <v>444.04043627447197</v>
      </c>
      <c r="AI137" s="148">
        <f t="shared" si="172"/>
        <v>852.65340262943971</v>
      </c>
      <c r="AJ137" s="130" t="e">
        <f t="shared" si="172"/>
        <v>#DIV/0!</v>
      </c>
      <c r="AK137" s="130">
        <f t="shared" si="172"/>
        <v>1.7835281825069351E-87</v>
      </c>
      <c r="AQ137" s="130" t="s">
        <v>14</v>
      </c>
      <c r="AR137" s="148">
        <f t="shared" si="173"/>
        <v>479.09837317771212</v>
      </c>
      <c r="AS137" s="148">
        <f t="shared" si="173"/>
        <v>892.09004244570633</v>
      </c>
      <c r="AT137" s="130" t="e">
        <f t="shared" si="173"/>
        <v>#DIV/0!</v>
      </c>
      <c r="AU137" s="130">
        <f t="shared" si="173"/>
        <v>2.3159046374399273E-87</v>
      </c>
      <c r="BA137" s="130" t="s">
        <v>14</v>
      </c>
      <c r="BB137" s="148">
        <f t="shared" si="174"/>
        <v>496.866705704379</v>
      </c>
      <c r="BC137" s="148">
        <f t="shared" si="174"/>
        <v>965.22539924340856</v>
      </c>
      <c r="BD137" s="130" t="e">
        <f t="shared" si="174"/>
        <v>#DIV/0!</v>
      </c>
      <c r="BE137" s="130">
        <f t="shared" si="174"/>
        <v>1.9613429891178211E-87</v>
      </c>
      <c r="BK137" s="130" t="s">
        <v>14</v>
      </c>
      <c r="BL137" s="148">
        <f t="shared" si="175"/>
        <v>526.31158890393272</v>
      </c>
      <c r="BM137" s="148">
        <f t="shared" si="175"/>
        <v>1028.043255801284</v>
      </c>
      <c r="BN137" s="130" t="e">
        <f t="shared" si="175"/>
        <v>#DIV/0!</v>
      </c>
      <c r="BO137" s="130">
        <f t="shared" si="175"/>
        <v>2.060316043819393E-87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2.4802333976715838E-74</v>
      </c>
      <c r="H140" s="130">
        <f>'Mode Choice Q'!O38</f>
        <v>4.5759952166526784E-73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2.4723848266142464E-56</v>
      </c>
      <c r="H141" s="130">
        <f>'Mode Choice Q'!O39</f>
        <v>1.5316473308389689E-58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6.635399025777392E-69</v>
      </c>
      <c r="F142" s="130">
        <f>'Mode Choice Q'!M40</f>
        <v>2.4723848266142464E-56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4.1106429296452367E-71</v>
      </c>
      <c r="F143" s="130">
        <f>'Mode Choice Q'!M41</f>
        <v>1.5316473308389689E-58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1.0049087024632437E-4</v>
      </c>
      <c r="F145" s="130" t="e">
        <f t="shared" si="176"/>
        <v>#DIV/0!</v>
      </c>
      <c r="G145" s="217">
        <f t="shared" si="176"/>
        <v>8.732592004991304E-72</v>
      </c>
      <c r="H145" s="130">
        <f t="shared" si="176"/>
        <v>1.0260543866412185E-70</v>
      </c>
      <c r="N145" s="130" t="s">
        <v>11</v>
      </c>
      <c r="O145" s="130">
        <f t="shared" ref="O145:R148" si="177">O140*P122</f>
        <v>4.0042346055224251E-5</v>
      </c>
      <c r="P145" s="130" t="e">
        <f t="shared" si="177"/>
        <v>#DIV/0!</v>
      </c>
      <c r="Q145" s="149">
        <f t="shared" si="177"/>
        <v>2.982908281240228E-84</v>
      </c>
      <c r="R145" s="130">
        <f t="shared" si="177"/>
        <v>1.8543949270777986E-84</v>
      </c>
      <c r="W145" s="130" t="s">
        <v>11</v>
      </c>
      <c r="X145" s="130">
        <f t="shared" ref="X145:AA148" si="178">X140*Z122</f>
        <v>3.2997628169574018E-5</v>
      </c>
      <c r="Y145" s="130" t="e">
        <f t="shared" si="178"/>
        <v>#DIV/0!</v>
      </c>
      <c r="Z145" s="149">
        <f t="shared" si="178"/>
        <v>3.0759267222260171E-84</v>
      </c>
      <c r="AA145" s="130">
        <f t="shared" si="178"/>
        <v>1.9405541345942899E-84</v>
      </c>
      <c r="AG145" s="130" t="s">
        <v>11</v>
      </c>
      <c r="AH145" s="130">
        <f t="shared" ref="AH145:AK148" si="179">AH140*AJ122</f>
        <v>3.9342559638728307E-5</v>
      </c>
      <c r="AI145" s="130" t="e">
        <f t="shared" si="179"/>
        <v>#DIV/0!</v>
      </c>
      <c r="AJ145" s="149">
        <f t="shared" si="179"/>
        <v>3.6335756730025089E-84</v>
      </c>
      <c r="AK145" s="130">
        <f t="shared" si="179"/>
        <v>2.2940573444630222E-84</v>
      </c>
      <c r="AQ145" s="130" t="s">
        <v>11</v>
      </c>
      <c r="AR145" s="130">
        <f t="shared" ref="AR145:AU148" si="180">AR140*AT122</f>
        <v>3.693695657142835E-5</v>
      </c>
      <c r="AS145" s="130" t="e">
        <f t="shared" si="180"/>
        <v>#DIV/0!</v>
      </c>
      <c r="AT145" s="149">
        <f t="shared" si="180"/>
        <v>3.9693092051563543E-84</v>
      </c>
      <c r="AU145" s="130">
        <f t="shared" si="180"/>
        <v>2.5920375416660398E-84</v>
      </c>
      <c r="BA145" s="130" t="s">
        <v>11</v>
      </c>
      <c r="BB145" s="130">
        <f t="shared" ref="BB145:BE148" si="181">BB140*BD122</f>
        <v>4.5549156998234116E-5</v>
      </c>
      <c r="BC145" s="130" t="e">
        <f t="shared" si="181"/>
        <v>#DIV/0!</v>
      </c>
      <c r="BD145" s="149">
        <f t="shared" si="181"/>
        <v>4.1321112402954539E-84</v>
      </c>
      <c r="BE145" s="130">
        <f t="shared" si="181"/>
        <v>2.6102265158050566E-84</v>
      </c>
      <c r="BK145" s="130" t="s">
        <v>11</v>
      </c>
      <c r="BL145" s="130">
        <f t="shared" ref="BL145:BO148" si="182">BL140*BN122</f>
        <v>4.9031548588412116E-5</v>
      </c>
      <c r="BM145" s="130" t="e">
        <f t="shared" si="182"/>
        <v>#DIV/0!</v>
      </c>
      <c r="BN145" s="149">
        <f t="shared" si="182"/>
        <v>4.409708219699315E-84</v>
      </c>
      <c r="BO145" s="130">
        <f t="shared" si="182"/>
        <v>2.786446595573708E-84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2.6646872144685669E-5</v>
      </c>
      <c r="G146" s="130">
        <f t="shared" si="176"/>
        <v>1.7279931217776856E-53</v>
      </c>
      <c r="H146" s="130">
        <f t="shared" si="176"/>
        <v>1.3510753412483605E-55</v>
      </c>
      <c r="N146" s="130" t="s">
        <v>12</v>
      </c>
      <c r="O146" s="130" t="e">
        <f t="shared" si="177"/>
        <v>#DIV/0!</v>
      </c>
      <c r="P146" s="130">
        <f t="shared" si="177"/>
        <v>3.9053850472702454E-6</v>
      </c>
      <c r="Q146" s="130">
        <f t="shared" si="177"/>
        <v>7.6975715066482759E-85</v>
      </c>
      <c r="R146" s="130">
        <f t="shared" si="177"/>
        <v>9.483676063321387E-85</v>
      </c>
      <c r="W146" s="130" t="s">
        <v>12</v>
      </c>
      <c r="X146" s="130" t="e">
        <f t="shared" si="178"/>
        <v>#DIV/0!</v>
      </c>
      <c r="Y146" s="130">
        <f t="shared" si="178"/>
        <v>2.6536949966964489E-6</v>
      </c>
      <c r="Z146" s="130">
        <f t="shared" si="178"/>
        <v>7.3567233973021914E-85</v>
      </c>
      <c r="AA146" s="130">
        <f t="shared" si="178"/>
        <v>9.1980306726477245E-85</v>
      </c>
      <c r="AG146" s="130" t="s">
        <v>12</v>
      </c>
      <c r="AH146" s="130" t="e">
        <f t="shared" si="179"/>
        <v>#DIV/0!</v>
      </c>
      <c r="AI146" s="130">
        <f t="shared" si="179"/>
        <v>3.3151087188839885E-6</v>
      </c>
      <c r="AJ146" s="130">
        <f t="shared" si="179"/>
        <v>9.0365538634442066E-85</v>
      </c>
      <c r="AK146" s="130">
        <f t="shared" si="179"/>
        <v>1.1306639636636829E-84</v>
      </c>
      <c r="AQ146" s="130" t="s">
        <v>12</v>
      </c>
      <c r="AR146" s="130" t="e">
        <f t="shared" si="180"/>
        <v>#DIV/0!</v>
      </c>
      <c r="AS146" s="130">
        <f t="shared" si="180"/>
        <v>2.9068210632949459E-6</v>
      </c>
      <c r="AT146" s="130">
        <f t="shared" si="180"/>
        <v>9.5076153421531254E-85</v>
      </c>
      <c r="AU146" s="130">
        <f t="shared" si="180"/>
        <v>1.2304348047764123E-84</v>
      </c>
      <c r="BA146" s="130" t="s">
        <v>12</v>
      </c>
      <c r="BB146" s="130" t="e">
        <f t="shared" si="181"/>
        <v>#DIV/0!</v>
      </c>
      <c r="BC146" s="130">
        <f t="shared" si="181"/>
        <v>3.8961763460251048E-6</v>
      </c>
      <c r="BD146" s="130">
        <f t="shared" si="181"/>
        <v>1.0311572471887329E-84</v>
      </c>
      <c r="BE146" s="130">
        <f t="shared" si="181"/>
        <v>1.2908974397601639E-84</v>
      </c>
      <c r="BK146" s="130" t="s">
        <v>12</v>
      </c>
      <c r="BL146" s="130" t="e">
        <f t="shared" si="182"/>
        <v>#DIV/0!</v>
      </c>
      <c r="BM146" s="130">
        <f t="shared" si="182"/>
        <v>4.224082501918929E-6</v>
      </c>
      <c r="BN146" s="130">
        <f t="shared" si="182"/>
        <v>1.1022539351781806E-84</v>
      </c>
      <c r="BO146" s="130">
        <f t="shared" si="182"/>
        <v>1.380330792181797E-84</v>
      </c>
    </row>
    <row r="147" spans="4:67" x14ac:dyDescent="0.3">
      <c r="D147" s="130" t="s">
        <v>13</v>
      </c>
      <c r="E147" s="130">
        <f t="shared" si="176"/>
        <v>1.9136645856322691E-66</v>
      </c>
      <c r="F147" s="130">
        <f t="shared" si="176"/>
        <v>2.0040620361186533E-53</v>
      </c>
      <c r="G147" s="130">
        <f t="shared" si="176"/>
        <v>2.0647788005123402E-7</v>
      </c>
      <c r="H147" s="130" t="e">
        <f t="shared" si="176"/>
        <v>#DIV/0!</v>
      </c>
      <c r="N147" s="130" t="s">
        <v>13</v>
      </c>
      <c r="O147" s="130">
        <f t="shared" si="177"/>
        <v>1.1149095687042939E-84</v>
      </c>
      <c r="P147" s="130">
        <f t="shared" si="177"/>
        <v>6.4546191043837454E-85</v>
      </c>
      <c r="Q147" s="130">
        <f t="shared" si="177"/>
        <v>1.7837314952197885E-6</v>
      </c>
      <c r="R147" s="130" t="e">
        <f t="shared" si="177"/>
        <v>#DIV/0!</v>
      </c>
      <c r="W147" s="130" t="s">
        <v>13</v>
      </c>
      <c r="X147" s="130">
        <f t="shared" si="178"/>
        <v>1.2628126202047265E-84</v>
      </c>
      <c r="Y147" s="130">
        <f t="shared" si="178"/>
        <v>6.5042798105776688E-85</v>
      </c>
      <c r="Z147" s="130">
        <f t="shared" si="178"/>
        <v>2.5281429494308503E-6</v>
      </c>
      <c r="AA147" s="130" t="e">
        <f t="shared" si="178"/>
        <v>#DIV/0!</v>
      </c>
      <c r="AG147" s="130" t="s">
        <v>13</v>
      </c>
      <c r="AH147" s="130">
        <f t="shared" si="179"/>
        <v>1.2743421645000241E-84</v>
      </c>
      <c r="AI147" s="130">
        <f t="shared" si="179"/>
        <v>6.6138303130707019E-85</v>
      </c>
      <c r="AJ147" s="130">
        <f t="shared" si="179"/>
        <v>2.5277091644667683E-6</v>
      </c>
      <c r="AK147" s="130" t="e">
        <f t="shared" si="179"/>
        <v>#DIV/0!</v>
      </c>
      <c r="AQ147" s="130" t="s">
        <v>13</v>
      </c>
      <c r="AR147" s="130">
        <f t="shared" si="180"/>
        <v>1.3691967820254918E-84</v>
      </c>
      <c r="AS147" s="130">
        <f t="shared" si="180"/>
        <v>6.8907556818421259E-85</v>
      </c>
      <c r="AT147" s="130">
        <f t="shared" si="180"/>
        <v>3.1600150057453589E-6</v>
      </c>
      <c r="AU147" s="130" t="e">
        <f t="shared" si="180"/>
        <v>#DIV/0!</v>
      </c>
      <c r="BA147" s="130" t="s">
        <v>13</v>
      </c>
      <c r="BB147" s="130">
        <f t="shared" si="181"/>
        <v>1.4200112349375552E-84</v>
      </c>
      <c r="BC147" s="130">
        <f t="shared" si="181"/>
        <v>7.4558577276207725E-85</v>
      </c>
      <c r="BD147" s="130">
        <f t="shared" si="181"/>
        <v>2.7666415441347035E-6</v>
      </c>
      <c r="BE147" s="130" t="e">
        <f t="shared" si="181"/>
        <v>#DIV/0!</v>
      </c>
      <c r="BK147" s="130" t="s">
        <v>13</v>
      </c>
      <c r="BL147" s="130">
        <f t="shared" si="182"/>
        <v>1.5010753351535965E-84</v>
      </c>
      <c r="BM147" s="130">
        <f t="shared" si="182"/>
        <v>7.9247930706417119E-85</v>
      </c>
      <c r="BN147" s="130">
        <f t="shared" si="182"/>
        <v>2.8993869891291567E-6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1.2495667389456066E-68</v>
      </c>
      <c r="F148" s="130">
        <f t="shared" si="176"/>
        <v>1.3063574910994135E-55</v>
      </c>
      <c r="G148" s="130" t="e">
        <f t="shared" si="176"/>
        <v>#DIV/0!</v>
      </c>
      <c r="H148" s="130">
        <f t="shared" si="176"/>
        <v>1.1503437219199669E-7</v>
      </c>
      <c r="N148" s="130" t="s">
        <v>14</v>
      </c>
      <c r="O148" s="130">
        <f t="shared" si="177"/>
        <v>1.1898613643183361E-84</v>
      </c>
      <c r="P148" s="130">
        <f t="shared" si="177"/>
        <v>6.8767713007910672E-85</v>
      </c>
      <c r="Q148" s="130" t="e">
        <f t="shared" si="177"/>
        <v>#DIV/0!</v>
      </c>
      <c r="R148" s="130">
        <f t="shared" si="177"/>
        <v>9.8223973030389447E-7</v>
      </c>
      <c r="W148" s="130" t="s">
        <v>14</v>
      </c>
      <c r="X148" s="130">
        <f t="shared" si="178"/>
        <v>1.3571467588708186E-84</v>
      </c>
      <c r="Y148" s="130">
        <f t="shared" si="178"/>
        <v>6.9782152037862872E-85</v>
      </c>
      <c r="Z148" s="130" t="e">
        <f t="shared" si="178"/>
        <v>#DIV/0!</v>
      </c>
      <c r="AA148" s="130">
        <f t="shared" si="178"/>
        <v>1.4226834187645859E-6</v>
      </c>
      <c r="AG148" s="130" t="s">
        <v>14</v>
      </c>
      <c r="AH148" s="130">
        <f t="shared" si="179"/>
        <v>1.3696612444990392E-84</v>
      </c>
      <c r="AI148" s="130">
        <f t="shared" si="179"/>
        <v>7.0963888493826442E-85</v>
      </c>
      <c r="AJ148" s="130" t="e">
        <f t="shared" si="179"/>
        <v>#DIV/0!</v>
      </c>
      <c r="AK148" s="130">
        <f t="shared" si="179"/>
        <v>1.4236172545900147E-6</v>
      </c>
      <c r="AQ148" s="130" t="s">
        <v>14</v>
      </c>
      <c r="AR148" s="130">
        <f t="shared" si="180"/>
        <v>1.4777989129765559E-84</v>
      </c>
      <c r="AS148" s="130">
        <f t="shared" si="180"/>
        <v>7.4246086514572496E-85</v>
      </c>
      <c r="AT148" s="130" t="e">
        <f t="shared" si="180"/>
        <v>#DIV/0!</v>
      </c>
      <c r="AU148" s="130">
        <f t="shared" si="180"/>
        <v>1.8485616511034264E-6</v>
      </c>
      <c r="BA148" s="130" t="s">
        <v>14</v>
      </c>
      <c r="BB148" s="130">
        <f t="shared" si="181"/>
        <v>1.5326060756875309E-84</v>
      </c>
      <c r="BC148" s="130">
        <f t="shared" si="181"/>
        <v>8.0332931754084074E-85</v>
      </c>
      <c r="BD148" s="130" t="e">
        <f t="shared" si="181"/>
        <v>#DIV/0!</v>
      </c>
      <c r="BE148" s="130">
        <f t="shared" si="181"/>
        <v>1.5655495376319508E-6</v>
      </c>
      <c r="BK148" s="130" t="s">
        <v>14</v>
      </c>
      <c r="BL148" s="130">
        <f t="shared" si="182"/>
        <v>1.6234300459223069E-84</v>
      </c>
      <c r="BM148" s="130">
        <f t="shared" si="182"/>
        <v>8.5561081145674079E-85</v>
      </c>
      <c r="BN148" s="130" t="e">
        <f t="shared" si="182"/>
        <v>#DIV/0!</v>
      </c>
      <c r="BO148" s="130">
        <f t="shared" si="182"/>
        <v>1.6445501106504213E-6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1.0104461939920471E-49</v>
      </c>
      <c r="H151" s="130">
        <f>'Mode Choice Q'!T38</f>
        <v>1.8642588051323244E-48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1.4404820614662932E-34</v>
      </c>
      <c r="H152" s="130">
        <f>'Mode Choice Q'!T39</f>
        <v>8.9238150987508164E-37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2.7032591761362522E-44</v>
      </c>
      <c r="F153" s="130">
        <f>'Mode Choice Q'!R40</f>
        <v>1.4404820614662932E-34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1.6746744508076082E-46</v>
      </c>
      <c r="F154" s="130">
        <f>'Mode Choice Q'!R41</f>
        <v>8.9238150987508164E-37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1457.6142781110002</v>
      </c>
      <c r="F156" s="130" t="e">
        <f t="shared" si="183"/>
        <v>#DIV/0!</v>
      </c>
      <c r="G156" s="130">
        <f t="shared" si="183"/>
        <v>3.5576548414405451E-47</v>
      </c>
      <c r="H156" s="130">
        <f t="shared" si="183"/>
        <v>4.1801418801302119E-46</v>
      </c>
      <c r="N156" s="130" t="s">
        <v>11</v>
      </c>
      <c r="O156" s="148">
        <f t="shared" ref="O156:R159" si="184">O151*P122</f>
        <v>580.81192048679065</v>
      </c>
      <c r="P156" s="130" t="e">
        <f t="shared" si="184"/>
        <v>#DIV/0!</v>
      </c>
      <c r="Q156" s="130">
        <f t="shared" si="184"/>
        <v>1.2152357607296643E-59</v>
      </c>
      <c r="R156" s="130">
        <f t="shared" si="184"/>
        <v>7.5547982620627274E-60</v>
      </c>
      <c r="W156" s="130" t="s">
        <v>11</v>
      </c>
      <c r="X156" s="148">
        <f t="shared" ref="X156:AA159" si="185">X151*Z122</f>
        <v>478.62869378950472</v>
      </c>
      <c r="Y156" s="130" t="e">
        <f t="shared" si="185"/>
        <v>#DIV/0!</v>
      </c>
      <c r="Z156" s="130">
        <f t="shared" si="185"/>
        <v>1.2531314401255638E-59</v>
      </c>
      <c r="AA156" s="130">
        <f t="shared" si="185"/>
        <v>7.9058105635426598E-60</v>
      </c>
      <c r="AG156" s="130" t="s">
        <v>11</v>
      </c>
      <c r="AH156" s="148">
        <f t="shared" ref="AH156:AK159" si="186">AH151*AJ122</f>
        <v>570.66155886874185</v>
      </c>
      <c r="AI156" s="130" t="e">
        <f t="shared" si="186"/>
        <v>#DIV/0!</v>
      </c>
      <c r="AJ156" s="130">
        <f t="shared" si="186"/>
        <v>1.4803174220677262E-59</v>
      </c>
      <c r="AK156" s="130">
        <f t="shared" si="186"/>
        <v>9.3459813688836575E-60</v>
      </c>
      <c r="AQ156" s="130" t="s">
        <v>11</v>
      </c>
      <c r="AR156" s="148">
        <f t="shared" ref="AR156:AU159" si="187">AR151*AT122</f>
        <v>535.76842509679818</v>
      </c>
      <c r="AS156" s="130" t="e">
        <f t="shared" si="187"/>
        <v>#DIV/0!</v>
      </c>
      <c r="AT156" s="130">
        <f t="shared" si="187"/>
        <v>1.617095142293103E-59</v>
      </c>
      <c r="AU156" s="130">
        <f t="shared" si="187"/>
        <v>1.0559951620358587E-59</v>
      </c>
      <c r="BA156" s="130" t="s">
        <v>11</v>
      </c>
      <c r="BB156" s="148">
        <f t="shared" ref="BB156:BE159" si="188">BB151*BD122</f>
        <v>660.68789566457235</v>
      </c>
      <c r="BC156" s="130" t="e">
        <f t="shared" si="188"/>
        <v>#DIV/0!</v>
      </c>
      <c r="BD156" s="130">
        <f t="shared" si="188"/>
        <v>1.6834206328436683E-59</v>
      </c>
      <c r="BE156" s="130">
        <f t="shared" si="188"/>
        <v>1.0634053435569376E-59</v>
      </c>
      <c r="BK156" s="130" t="s">
        <v>11</v>
      </c>
      <c r="BL156" s="148">
        <f t="shared" ref="BL156:BO159" si="189">BL151*BN122</f>
        <v>711.19978486778871</v>
      </c>
      <c r="BM156" s="130" t="e">
        <f t="shared" si="189"/>
        <v>#DIV/0!</v>
      </c>
      <c r="BN156" s="130">
        <f t="shared" si="189"/>
        <v>1.7965135423922807E-59</v>
      </c>
      <c r="BO156" s="130">
        <f t="shared" si="189"/>
        <v>1.1351973406626821E-59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386.51134386521841</v>
      </c>
      <c r="G157" s="130">
        <f t="shared" si="183"/>
        <v>1.0067781792960599E-31</v>
      </c>
      <c r="H157" s="130">
        <f t="shared" si="183"/>
        <v>7.8717510793936333E-34</v>
      </c>
      <c r="N157" s="130" t="s">
        <v>12</v>
      </c>
      <c r="O157" s="130" t="e">
        <f t="shared" si="184"/>
        <v>#DIV/0!</v>
      </c>
      <c r="P157" s="148">
        <f t="shared" si="184"/>
        <v>56.64738490639678</v>
      </c>
      <c r="Q157" s="130">
        <f t="shared" si="184"/>
        <v>4.4848251586163551E-63</v>
      </c>
      <c r="R157" s="130">
        <f t="shared" si="184"/>
        <v>5.5254607207242807E-63</v>
      </c>
      <c r="W157" s="130" t="s">
        <v>12</v>
      </c>
      <c r="X157" s="130" t="e">
        <f t="shared" si="185"/>
        <v>#DIV/0!</v>
      </c>
      <c r="Y157" s="148">
        <f t="shared" si="185"/>
        <v>38.491692901604146</v>
      </c>
      <c r="Z157" s="130">
        <f t="shared" si="185"/>
        <v>4.2862373085727571E-63</v>
      </c>
      <c r="AA157" s="130">
        <f t="shared" si="185"/>
        <v>5.3590355522890672E-63</v>
      </c>
      <c r="AG157" s="130" t="s">
        <v>12</v>
      </c>
      <c r="AH157" s="130" t="e">
        <f t="shared" si="186"/>
        <v>#DIV/0!</v>
      </c>
      <c r="AI157" s="148">
        <f t="shared" si="186"/>
        <v>48.085460801473275</v>
      </c>
      <c r="AJ157" s="130">
        <f t="shared" si="186"/>
        <v>5.2649545481927042E-63</v>
      </c>
      <c r="AK157" s="130">
        <f t="shared" si="186"/>
        <v>6.5875713993694951E-63</v>
      </c>
      <c r="AQ157" s="130" t="s">
        <v>12</v>
      </c>
      <c r="AR157" s="130" t="e">
        <f t="shared" si="187"/>
        <v>#DIV/0!</v>
      </c>
      <c r="AS157" s="148">
        <f t="shared" si="187"/>
        <v>42.163271901085857</v>
      </c>
      <c r="AT157" s="130">
        <f t="shared" si="187"/>
        <v>5.5394084287632361E-63</v>
      </c>
      <c r="AU157" s="130">
        <f t="shared" si="187"/>
        <v>7.168864834490199E-63</v>
      </c>
      <c r="BA157" s="130" t="s">
        <v>12</v>
      </c>
      <c r="BB157" s="130" t="e">
        <f t="shared" si="188"/>
        <v>#DIV/0!</v>
      </c>
      <c r="BC157" s="148">
        <f t="shared" si="188"/>
        <v>56.513813225856325</v>
      </c>
      <c r="BD157" s="130">
        <f t="shared" si="188"/>
        <v>6.0078168298760863E-63</v>
      </c>
      <c r="BE157" s="130">
        <f t="shared" si="188"/>
        <v>7.5211374263033011E-63</v>
      </c>
      <c r="BK157" s="130" t="s">
        <v>12</v>
      </c>
      <c r="BL157" s="130" t="e">
        <f t="shared" si="189"/>
        <v>#DIV/0!</v>
      </c>
      <c r="BM157" s="148">
        <f t="shared" si="189"/>
        <v>61.2700731083685</v>
      </c>
      <c r="BN157" s="130">
        <f t="shared" si="189"/>
        <v>6.4220464537437959E-63</v>
      </c>
      <c r="BO157" s="130">
        <f t="shared" si="189"/>
        <v>8.0422016978252032E-63</v>
      </c>
    </row>
    <row r="158" spans="4:67" x14ac:dyDescent="0.3">
      <c r="D158" s="130" t="s">
        <v>13</v>
      </c>
      <c r="E158" s="130">
        <f t="shared" si="183"/>
        <v>7.7962626378017025E-42</v>
      </c>
      <c r="F158" s="130">
        <f t="shared" si="183"/>
        <v>1.1676238189213534E-31</v>
      </c>
      <c r="G158" s="148">
        <f t="shared" si="183"/>
        <v>2.9949497435840695</v>
      </c>
      <c r="H158" s="130" t="e">
        <f t="shared" si="183"/>
        <v>#DIV/0!</v>
      </c>
      <c r="N158" s="130" t="s">
        <v>13</v>
      </c>
      <c r="O158" s="130">
        <f t="shared" si="184"/>
        <v>4.5421375722146441E-60</v>
      </c>
      <c r="P158" s="130">
        <f t="shared" si="184"/>
        <v>3.7606455651141631E-63</v>
      </c>
      <c r="Q158" s="148">
        <f t="shared" si="184"/>
        <v>25.872922479181597</v>
      </c>
      <c r="R158" s="130" t="e">
        <f t="shared" si="184"/>
        <v>#DIV/0!</v>
      </c>
      <c r="W158" s="130" t="s">
        <v>13</v>
      </c>
      <c r="X158" s="130">
        <f t="shared" si="185"/>
        <v>5.1446940719727806E-60</v>
      </c>
      <c r="Y158" s="130">
        <f t="shared" si="185"/>
        <v>3.7895793118602382E-63</v>
      </c>
      <c r="Z158" s="148">
        <f t="shared" si="185"/>
        <v>36.670567695982818</v>
      </c>
      <c r="AA158" s="130" t="e">
        <f t="shared" si="185"/>
        <v>#DIV/0!</v>
      </c>
      <c r="AG158" s="130" t="s">
        <v>13</v>
      </c>
      <c r="AH158" s="130">
        <f t="shared" si="186"/>
        <v>5.1916653939563609E-60</v>
      </c>
      <c r="AI158" s="130">
        <f t="shared" si="186"/>
        <v>3.8534065655980535E-63</v>
      </c>
      <c r="AJ158" s="148">
        <f t="shared" si="186"/>
        <v>36.664275670093048</v>
      </c>
      <c r="AK158" s="130" t="e">
        <f t="shared" si="186"/>
        <v>#DIV/0!</v>
      </c>
      <c r="AQ158" s="130" t="s">
        <v>13</v>
      </c>
      <c r="AR158" s="130">
        <f t="shared" si="187"/>
        <v>5.5781027645326894E-60</v>
      </c>
      <c r="AS158" s="130">
        <f t="shared" si="187"/>
        <v>4.0147512000522486E-63</v>
      </c>
      <c r="AT158" s="148">
        <f t="shared" si="187"/>
        <v>45.835835435885528</v>
      </c>
      <c r="AU158" s="130" t="e">
        <f t="shared" si="187"/>
        <v>#DIV/0!</v>
      </c>
      <c r="BA158" s="130" t="s">
        <v>13</v>
      </c>
      <c r="BB158" s="130">
        <f t="shared" si="188"/>
        <v>5.7851206629005817E-60</v>
      </c>
      <c r="BC158" s="130">
        <f t="shared" si="188"/>
        <v>4.3439958027044922E-63</v>
      </c>
      <c r="BD158" s="148">
        <f t="shared" si="188"/>
        <v>40.12997605912674</v>
      </c>
      <c r="BE158" s="130" t="e">
        <f t="shared" si="188"/>
        <v>#DIV/0!</v>
      </c>
      <c r="BK158" s="130" t="s">
        <v>13</v>
      </c>
      <c r="BL158" s="130">
        <f t="shared" si="189"/>
        <v>6.1153755155672131E-60</v>
      </c>
      <c r="BM158" s="130">
        <f t="shared" si="189"/>
        <v>4.6172109358576291E-63</v>
      </c>
      <c r="BN158" s="148">
        <f t="shared" si="189"/>
        <v>42.055441083997401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5.0907303993728007E-44</v>
      </c>
      <c r="F159" s="130">
        <f t="shared" si="183"/>
        <v>7.6112121039336194E-34</v>
      </c>
      <c r="G159" s="130" t="e">
        <f t="shared" si="183"/>
        <v>#DIV/0!</v>
      </c>
      <c r="H159" s="148">
        <f t="shared" si="183"/>
        <v>1.6685669351810832</v>
      </c>
      <c r="N159" s="130" t="s">
        <v>14</v>
      </c>
      <c r="O159" s="130">
        <f t="shared" si="184"/>
        <v>4.8474909179206484E-60</v>
      </c>
      <c r="P159" s="130">
        <f t="shared" si="184"/>
        <v>4.0066034999742052E-63</v>
      </c>
      <c r="Q159" s="130" t="e">
        <f t="shared" si="184"/>
        <v>#DIV/0!</v>
      </c>
      <c r="R159" s="148">
        <f t="shared" si="184"/>
        <v>14.247330647146253</v>
      </c>
      <c r="W159" s="130" t="s">
        <v>14</v>
      </c>
      <c r="X159" s="130">
        <f t="shared" si="185"/>
        <v>5.5290110135483432E-60</v>
      </c>
      <c r="Y159" s="130">
        <f t="shared" si="185"/>
        <v>4.065707617155612E-63</v>
      </c>
      <c r="Z159" s="130" t="e">
        <f t="shared" si="185"/>
        <v>#DIV/0!</v>
      </c>
      <c r="AA159" s="148">
        <f t="shared" si="185"/>
        <v>20.635940950057417</v>
      </c>
      <c r="AG159" s="130" t="s">
        <v>14</v>
      </c>
      <c r="AH159" s="130">
        <f t="shared" si="186"/>
        <v>5.5799949829791016E-60</v>
      </c>
      <c r="AI159" s="130">
        <f t="shared" si="186"/>
        <v>4.1345589605173735E-63</v>
      </c>
      <c r="AJ159" s="130" t="e">
        <f t="shared" si="186"/>
        <v>#DIV/0!</v>
      </c>
      <c r="AK159" s="148">
        <f t="shared" si="186"/>
        <v>20.649486184855565</v>
      </c>
      <c r="AQ159" s="130" t="s">
        <v>14</v>
      </c>
      <c r="AR159" s="130">
        <f t="shared" si="187"/>
        <v>6.0205474553506913E-60</v>
      </c>
      <c r="AS159" s="130">
        <f t="shared" si="187"/>
        <v>4.3257891978238959E-63</v>
      </c>
      <c r="AT159" s="130" t="e">
        <f t="shared" si="187"/>
        <v>#DIV/0!</v>
      </c>
      <c r="AU159" s="148">
        <f t="shared" si="187"/>
        <v>26.813280151839017</v>
      </c>
      <c r="BA159" s="130" t="s">
        <v>14</v>
      </c>
      <c r="BB159" s="130">
        <f t="shared" si="188"/>
        <v>6.2438316390762934E-60</v>
      </c>
      <c r="BC159" s="130">
        <f t="shared" si="188"/>
        <v>4.6804261978594064E-63</v>
      </c>
      <c r="BD159" s="130" t="e">
        <f t="shared" si="188"/>
        <v>#DIV/0!</v>
      </c>
      <c r="BE159" s="148">
        <f t="shared" si="188"/>
        <v>22.70820576584541</v>
      </c>
      <c r="BK159" s="130" t="s">
        <v>14</v>
      </c>
      <c r="BL159" s="130">
        <f t="shared" si="189"/>
        <v>6.6138481670898726E-60</v>
      </c>
      <c r="BM159" s="130">
        <f t="shared" si="189"/>
        <v>4.9850331236171802E-63</v>
      </c>
      <c r="BN159" s="130" t="e">
        <f t="shared" si="189"/>
        <v>#DIV/0!</v>
      </c>
      <c r="BO159" s="148">
        <f t="shared" si="189"/>
        <v>23.854104521905644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-289.64205578615355</v>
      </c>
      <c r="J28" s="206">
        <f t="shared" si="7"/>
        <v>-292.55711242019964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-278.09791799400955</v>
      </c>
      <c r="J29" s="206">
        <f t="shared" si="10"/>
        <v>-273.01390844936094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-302.13904738891603</v>
      </c>
      <c r="H30" s="206">
        <f t="shared" si="10"/>
        <v>-278.09791799400955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-297.05503784426747</v>
      </c>
      <c r="H31" s="206">
        <f t="shared" si="10"/>
        <v>-273.01390844936094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1.6220096921326011E-126</v>
      </c>
      <c r="J33" s="206">
        <f t="shared" si="13"/>
        <v>8.7914484594174493E-128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1.6734347625529259E-121</v>
      </c>
      <c r="J34" s="206">
        <f t="shared" si="16"/>
        <v>2.7012580715943251E-119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6.0628797064739559E-132</v>
      </c>
      <c r="H35" s="206">
        <f t="shared" si="16"/>
        <v>1.6734347625529259E-121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9.7866992551490651E-130</v>
      </c>
      <c r="H36" s="206">
        <f t="shared" si="16"/>
        <v>2.7012580715943251E-119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2.4802333976715838E-74</v>
      </c>
      <c r="O38" s="206">
        <f t="shared" si="20"/>
        <v>4.5759952166526784E-73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1.0104461939920471E-49</v>
      </c>
      <c r="T38" s="206">
        <f t="shared" si="21"/>
        <v>1.8642588051323244E-48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2.4723848266142464E-56</v>
      </c>
      <c r="O39" s="206">
        <f t="shared" si="20"/>
        <v>1.5316473308389689E-58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1.4404820614662932E-34</v>
      </c>
      <c r="T39" s="206">
        <f t="shared" si="21"/>
        <v>8.9238150987508164E-37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6.635399025777392E-69</v>
      </c>
      <c r="M40" s="206">
        <f t="shared" si="20"/>
        <v>2.4723848266142464E-56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2.7032591761362522E-44</v>
      </c>
      <c r="R40" s="206">
        <f t="shared" si="21"/>
        <v>1.4404820614662932E-34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4.1106429296452367E-71</v>
      </c>
      <c r="M41" s="206">
        <f t="shared" si="20"/>
        <v>1.5316473308389689E-58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1.6746744508076082E-46</v>
      </c>
      <c r="R41" s="206">
        <f t="shared" si="21"/>
        <v>8.9238150987508164E-37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13.868182503160988</v>
      </c>
      <c r="J46">
        <f>'Trip Length Frequency'!L28</f>
        <v>14.002399393167256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13.336659974861158</v>
      </c>
      <c r="J47">
        <f>'Trip Length Frequency'!L29</f>
        <v>13.102578776617751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14.443576932129288</v>
      </c>
      <c r="H48">
        <f>'Trip Length Frequency'!J30</f>
        <v>13.336659974861158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14.20949573388588</v>
      </c>
      <c r="H49">
        <f>'Trip Length Frequency'!J31</f>
        <v>13.102578776617751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E9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5.0165627350277524E-86</v>
      </c>
      <c r="G25" s="4" t="e">
        <f>Gravity!P134</f>
        <v>#DIV/0!</v>
      </c>
      <c r="H25" s="4">
        <f>Gravity!Q134</f>
        <v>967.05072140162702</v>
      </c>
      <c r="I25" s="4">
        <f>Gravity!R134</f>
        <v>601.18977283756453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4.8927225859970383E-87</v>
      </c>
      <c r="H26" s="4">
        <f>Gravity!Q135</f>
        <v>924.88738658931584</v>
      </c>
      <c r="I26" s="4">
        <f>Gravity!R135</f>
        <v>1139.493457370198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361.45063845703731</v>
      </c>
      <c r="G27" s="4">
        <f>Gravity!P136</f>
        <v>775.54275263658542</v>
      </c>
      <c r="H27" s="4">
        <f>Gravity!Q136</f>
        <v>2.2346844852382141E-87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385.74980597578195</v>
      </c>
      <c r="G28" s="4">
        <f>Gravity!P137</f>
        <v>826.26566457587535</v>
      </c>
      <c r="H28" s="4" t="e">
        <f>Gravity!Q137</f>
        <v>#DIV/0!</v>
      </c>
      <c r="I28" s="4">
        <f>Gravity!R137</f>
        <v>1.2305640686263808E-87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967.05072140162702</v>
      </c>
      <c r="D36" s="31">
        <f>E36-H36</f>
        <v>0</v>
      </c>
      <c r="E36">
        <f>W6*G66+(W6*0.17/X6^3.8)*(G66^4.8/4.8)</f>
        <v>2404.2458936282319</v>
      </c>
      <c r="F36" s="258"/>
      <c r="G36" s="32" t="s">
        <v>62</v>
      </c>
      <c r="H36" s="33">
        <f>W6*G66+0.17*W6/X6^3.8*G66^4.8/4.8</f>
        <v>2404.2458936282319</v>
      </c>
      <c r="I36" s="32" t="s">
        <v>63</v>
      </c>
      <c r="J36" s="33">
        <f>W6*(1+0.17*(G66/X6)^3.8)</f>
        <v>2.5056247408026877</v>
      </c>
      <c r="K36" s="34">
        <v>1</v>
      </c>
      <c r="L36" s="35" t="s">
        <v>61</v>
      </c>
      <c r="M36" s="36" t="s">
        <v>64</v>
      </c>
      <c r="N36" s="37">
        <f>J36+J54+J51</f>
        <v>15.017130732592911</v>
      </c>
      <c r="O36" s="38" t="s">
        <v>65</v>
      </c>
      <c r="P36" s="39">
        <v>0</v>
      </c>
      <c r="Q36" s="39">
        <f>IF(P36&lt;=0,0,P36)</f>
        <v>0</v>
      </c>
      <c r="R36" s="40">
        <f>G58</f>
        <v>967.05072163204909</v>
      </c>
      <c r="S36" s="40" t="s">
        <v>39</v>
      </c>
      <c r="T36" s="40">
        <f>I58</f>
        <v>967.05072140162702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601.18977283756453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13.874451227772823</v>
      </c>
      <c r="O37" s="48" t="s">
        <v>70</v>
      </c>
      <c r="P37" s="39">
        <v>624.9807826139089</v>
      </c>
      <c r="Q37" s="39">
        <f t="shared" ref="Q37:Q60" si="5">IF(P37&lt;=0,0,P37)</f>
        <v>624.9807826139089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924.88738658931584</v>
      </c>
      <c r="D38" s="31">
        <f t="shared" si="1"/>
        <v>0</v>
      </c>
      <c r="E38">
        <f t="shared" si="2"/>
        <v>1518.0605341227774</v>
      </c>
      <c r="F38" s="258"/>
      <c r="G38" s="44" t="s">
        <v>72</v>
      </c>
      <c r="H38" s="33">
        <f t="shared" si="3"/>
        <v>1518.0605341227774</v>
      </c>
      <c r="I38" s="44" t="s">
        <v>73</v>
      </c>
      <c r="J38" s="33">
        <f t="shared" si="4"/>
        <v>2.5045769074269248</v>
      </c>
      <c r="K38" s="34">
        <v>3</v>
      </c>
      <c r="L38" s="45"/>
      <c r="M38" s="46" t="s">
        <v>74</v>
      </c>
      <c r="N38" s="47">
        <f>J36+J47+J39+J49+J43</f>
        <v>14.15637661799315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1139.493457370198</v>
      </c>
      <c r="D39" s="31">
        <f t="shared" si="1"/>
        <v>0</v>
      </c>
      <c r="E39">
        <f t="shared" si="2"/>
        <v>5898.6094245341046</v>
      </c>
      <c r="F39" s="258"/>
      <c r="G39" s="44" t="s">
        <v>77</v>
      </c>
      <c r="H39" s="33">
        <f t="shared" si="3"/>
        <v>5898.6094245341046</v>
      </c>
      <c r="I39" s="44" t="s">
        <v>78</v>
      </c>
      <c r="J39" s="33">
        <f t="shared" si="4"/>
        <v>3.8041985345258582</v>
      </c>
      <c r="K39" s="34">
        <v>4</v>
      </c>
      <c r="L39" s="45"/>
      <c r="M39" s="46" t="s">
        <v>79</v>
      </c>
      <c r="N39" s="47">
        <f>J36+J47+J48+J42+J43</f>
        <v>14.200455549034698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2423.0392070691464</v>
      </c>
      <c r="F40" s="258"/>
      <c r="G40" s="44" t="s">
        <v>81</v>
      </c>
      <c r="H40" s="33">
        <f t="shared" si="3"/>
        <v>2423.0392070691464</v>
      </c>
      <c r="I40" s="44" t="s">
        <v>82</v>
      </c>
      <c r="J40" s="33">
        <f t="shared" si="4"/>
        <v>2.5268647070584551</v>
      </c>
      <c r="K40" s="34">
        <v>5</v>
      </c>
      <c r="L40" s="45"/>
      <c r="M40" s="46" t="s">
        <v>83</v>
      </c>
      <c r="N40" s="47">
        <f>J45+J38+J39+J40+J51</f>
        <v>13.874450253165467</v>
      </c>
      <c r="O40" s="48" t="s">
        <v>84</v>
      </c>
      <c r="P40" s="39">
        <v>342.06993901814025</v>
      </c>
      <c r="Q40" s="39">
        <f t="shared" si="5"/>
        <v>342.06993901814025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5776.1177165696772</v>
      </c>
      <c r="F41" s="258"/>
      <c r="G41" s="44" t="s">
        <v>85</v>
      </c>
      <c r="H41" s="33">
        <f t="shared" si="3"/>
        <v>5776.1177165696772</v>
      </c>
      <c r="I41" s="44" t="s">
        <v>86</v>
      </c>
      <c r="J41" s="33">
        <f t="shared" si="4"/>
        <v>3.9303537647427413</v>
      </c>
      <c r="K41" s="34">
        <v>6</v>
      </c>
      <c r="L41" s="45"/>
      <c r="M41" s="46" t="s">
        <v>87</v>
      </c>
      <c r="N41" s="47">
        <f>J45+J38+J39+J49+J43</f>
        <v>14.156375643385793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5205.1170924258849</v>
      </c>
      <c r="F42" s="258"/>
      <c r="G42" s="44" t="s">
        <v>89</v>
      </c>
      <c r="H42" s="33">
        <f t="shared" si="3"/>
        <v>5205.1170924258849</v>
      </c>
      <c r="I42" s="44" t="s">
        <v>90</v>
      </c>
      <c r="J42" s="33">
        <f t="shared" si="4"/>
        <v>2.6026903135389876</v>
      </c>
      <c r="K42" s="34">
        <v>7</v>
      </c>
      <c r="L42" s="45"/>
      <c r="M42" s="46" t="s">
        <v>91</v>
      </c>
      <c r="N42" s="47">
        <f>J45+J38+J48+J42+J43</f>
        <v>14.200454574427342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2373.0843884161977</v>
      </c>
      <c r="F43" s="258"/>
      <c r="G43" s="44" t="s">
        <v>93</v>
      </c>
      <c r="H43" s="33">
        <f t="shared" si="3"/>
        <v>2373.0843884161977</v>
      </c>
      <c r="I43" s="44" t="s">
        <v>94</v>
      </c>
      <c r="J43" s="33">
        <f t="shared" si="4"/>
        <v>2.8158832410974237</v>
      </c>
      <c r="K43" s="34">
        <v>8</v>
      </c>
      <c r="L43" s="53"/>
      <c r="M43" s="54" t="s">
        <v>95</v>
      </c>
      <c r="N43" s="55">
        <f>J45+J46+J41+J42+J43</f>
        <v>14.376231431743157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14.000755316114079</v>
      </c>
      <c r="O44" s="38" t="s">
        <v>100</v>
      </c>
      <c r="P44" s="39">
        <v>336.26701069700647</v>
      </c>
      <c r="Q44" s="39">
        <f t="shared" si="5"/>
        <v>336.26701069700647</v>
      </c>
      <c r="R44" s="40">
        <f>G59</f>
        <v>601.1897728777933</v>
      </c>
      <c r="S44" s="40" t="s">
        <v>39</v>
      </c>
      <c r="T44" s="40">
        <f>I59</f>
        <v>601.18977283756453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1520.9345440218315</v>
      </c>
      <c r="F45" s="258"/>
      <c r="G45" s="44" t="s">
        <v>101</v>
      </c>
      <c r="H45" s="33">
        <f t="shared" si="3"/>
        <v>1520.9345440218315</v>
      </c>
      <c r="I45" s="44" t="s">
        <v>102</v>
      </c>
      <c r="J45" s="33">
        <f t="shared" si="4"/>
        <v>2.5273041123640043</v>
      </c>
      <c r="K45" s="34">
        <v>10</v>
      </c>
      <c r="L45" s="45"/>
      <c r="M45" s="46" t="s">
        <v>103</v>
      </c>
      <c r="N45" s="47">
        <f>J36+J47+J48+J42+J50</f>
        <v>14.044834247155627</v>
      </c>
      <c r="O45" s="48" t="s">
        <v>104</v>
      </c>
      <c r="P45" s="39">
        <v>1.7763568394002505E-15</v>
      </c>
      <c r="Q45" s="39">
        <f t="shared" si="5"/>
        <v>1.7763568394002505E-15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14.000754341506722</v>
      </c>
      <c r="O46" s="48" t="s">
        <v>108</v>
      </c>
      <c r="P46" s="39">
        <v>264.92276218078689</v>
      </c>
      <c r="Q46" s="39">
        <f t="shared" si="5"/>
        <v>264.92276218078689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2408.3777597516996</v>
      </c>
      <c r="F47" s="258"/>
      <c r="G47" s="44" t="s">
        <v>109</v>
      </c>
      <c r="H47" s="33">
        <f t="shared" si="3"/>
        <v>2408.3777597516996</v>
      </c>
      <c r="I47" s="44" t="s">
        <v>110</v>
      </c>
      <c r="J47" s="33">
        <f t="shared" si="4"/>
        <v>2.5262572535955989</v>
      </c>
      <c r="K47" s="34">
        <v>12</v>
      </c>
      <c r="L47" s="45"/>
      <c r="M47" s="46" t="s">
        <v>111</v>
      </c>
      <c r="N47" s="47">
        <f>J45+J38+J48+J42+J50</f>
        <v>14.044833272548271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6.6613381477509392E-15</v>
      </c>
      <c r="F48" s="258"/>
      <c r="G48" s="44" t="s">
        <v>113</v>
      </c>
      <c r="H48" s="33">
        <f t="shared" si="3"/>
        <v>6.6613381477509392E-15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14.220610129864086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1503.5271320006873</v>
      </c>
      <c r="F49" s="258"/>
      <c r="G49" s="44" t="s">
        <v>117</v>
      </c>
      <c r="H49" s="33">
        <f t="shared" si="3"/>
        <v>1503.5271320006873</v>
      </c>
      <c r="I49" s="44" t="s">
        <v>118</v>
      </c>
      <c r="J49" s="33">
        <f t="shared" si="4"/>
        <v>2.5044128479715817</v>
      </c>
      <c r="K49" s="34">
        <v>14</v>
      </c>
      <c r="L49" s="53"/>
      <c r="M49" s="54" t="s">
        <v>119</v>
      </c>
      <c r="N49" s="55">
        <f>J45+J46+J53+J44</f>
        <v>15.027304112364003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4409.8258402125639</v>
      </c>
      <c r="F50" s="258"/>
      <c r="G50" s="44" t="s">
        <v>121</v>
      </c>
      <c r="H50" s="33">
        <f t="shared" si="3"/>
        <v>4409.8258402125639</v>
      </c>
      <c r="I50" s="44" t="s">
        <v>122</v>
      </c>
      <c r="J50" s="33">
        <f t="shared" si="4"/>
        <v>2.6602619392183535</v>
      </c>
      <c r="K50" s="34">
        <v>15</v>
      </c>
      <c r="L50" s="35" t="s">
        <v>71</v>
      </c>
      <c r="M50" s="36" t="s">
        <v>123</v>
      </c>
      <c r="N50" s="37">
        <f>J37+J46+J41+J42+J43</f>
        <v>14.348927319379152</v>
      </c>
      <c r="O50" s="38" t="s">
        <v>124</v>
      </c>
      <c r="P50" s="39">
        <v>0</v>
      </c>
      <c r="Q50" s="39">
        <f t="shared" si="5"/>
        <v>0</v>
      </c>
      <c r="R50" s="40">
        <f>G60</f>
        <v>924.88738658931572</v>
      </c>
      <c r="S50" s="40" t="s">
        <v>39</v>
      </c>
      <c r="T50" s="40">
        <f>I60</f>
        <v>924.88738658931584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2419.9449035934203</v>
      </c>
      <c r="F51" s="258"/>
      <c r="G51" s="44" t="s">
        <v>125</v>
      </c>
      <c r="H51" s="33">
        <f t="shared" si="3"/>
        <v>2419.9449035934203</v>
      </c>
      <c r="I51" s="44" t="s">
        <v>126</v>
      </c>
      <c r="J51" s="33">
        <f t="shared" si="4"/>
        <v>2.5115059917902229</v>
      </c>
      <c r="K51" s="34">
        <v>16</v>
      </c>
      <c r="L51" s="45"/>
      <c r="M51" s="46" t="s">
        <v>127</v>
      </c>
      <c r="N51" s="47">
        <f>J37+J38+J39+J40+J51</f>
        <v>13.84714614080146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5776.1177165696772</v>
      </c>
      <c r="F52" s="258"/>
      <c r="G52" s="44" t="s">
        <v>129</v>
      </c>
      <c r="H52" s="33">
        <f t="shared" si="3"/>
        <v>5776.1177165696772</v>
      </c>
      <c r="I52" s="44" t="s">
        <v>130</v>
      </c>
      <c r="J52" s="33">
        <f t="shared" si="4"/>
        <v>3.9303537647427413</v>
      </c>
      <c r="K52" s="34">
        <v>17</v>
      </c>
      <c r="L52" s="45"/>
      <c r="M52" s="46" t="s">
        <v>131</v>
      </c>
      <c r="N52" s="47">
        <f>J37+J38+J39+J49+J43</f>
        <v>14.129071531021788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14.173150462063337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13.279281084121894</v>
      </c>
      <c r="O54" s="56" t="s">
        <v>140</v>
      </c>
      <c r="P54" s="39">
        <v>924.88738658931572</v>
      </c>
      <c r="Q54" s="39">
        <f t="shared" si="5"/>
        <v>924.88738658931572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43637.002152915906</v>
      </c>
      <c r="K55" s="34">
        <v>20</v>
      </c>
      <c r="L55" s="35" t="s">
        <v>76</v>
      </c>
      <c r="M55" s="36" t="s">
        <v>142</v>
      </c>
      <c r="N55" s="37">
        <f>J37+J38+J39+J49+J50</f>
        <v>13.973450229142717</v>
      </c>
      <c r="O55" s="38" t="s">
        <v>143</v>
      </c>
      <c r="P55" s="39">
        <v>0</v>
      </c>
      <c r="Q55" s="39">
        <f t="shared" si="5"/>
        <v>0</v>
      </c>
      <c r="R55" s="40">
        <f>G61</f>
        <v>1139.493457370198</v>
      </c>
      <c r="S55" s="40" t="s">
        <v>39</v>
      </c>
      <c r="T55" s="40">
        <f>I61</f>
        <v>1139.493457370198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14.017529160184266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14.193306017500081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967.05072163204909</v>
      </c>
      <c r="H58" s="68" t="s">
        <v>39</v>
      </c>
      <c r="I58" s="69">
        <f>C36</f>
        <v>967.05072140162702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601.1897728777933</v>
      </c>
      <c r="H59" s="68" t="s">
        <v>39</v>
      </c>
      <c r="I59" s="69">
        <f t="shared" ref="I59:I60" si="6">C37</f>
        <v>601.18977283756453</v>
      </c>
      <c r="K59" s="34">
        <v>24</v>
      </c>
      <c r="L59" s="45"/>
      <c r="M59" s="46" t="s">
        <v>151</v>
      </c>
      <c r="N59" s="47">
        <f>J52+J53+J44</f>
        <v>13.93035376474274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924.88738658931572</v>
      </c>
      <c r="H60" s="68" t="s">
        <v>39</v>
      </c>
      <c r="I60" s="69">
        <f t="shared" si="6"/>
        <v>924.88738658931584</v>
      </c>
      <c r="K60" s="34">
        <v>25</v>
      </c>
      <c r="L60" s="53"/>
      <c r="M60" s="54" t="s">
        <v>153</v>
      </c>
      <c r="N60" s="55">
        <f>J52+J41+J42+J50</f>
        <v>13.123659782242823</v>
      </c>
      <c r="O60" s="56" t="s">
        <v>154</v>
      </c>
      <c r="P60" s="39">
        <v>1139.493457370198</v>
      </c>
      <c r="Q60" s="71">
        <f t="shared" si="5"/>
        <v>1139.493457370198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1139.493457370198</v>
      </c>
      <c r="H61" s="74" t="s">
        <v>39</v>
      </c>
      <c r="I61" s="69">
        <f>C39</f>
        <v>1139.493457370198</v>
      </c>
      <c r="K61" s="264" t="s">
        <v>155</v>
      </c>
      <c r="L61" s="264"/>
      <c r="M61" s="264"/>
      <c r="N61" s="76">
        <f>SUM(N36:N60)</f>
        <v>353.21089294086846</v>
      </c>
      <c r="U61" s="77" t="s">
        <v>156</v>
      </c>
      <c r="V61" s="78">
        <f>SUMPRODUCT($Q$36:$Q$60,V36:V60)</f>
        <v>961.24779331091531</v>
      </c>
      <c r="W61" s="78">
        <f>SUMPRODUCT($Q$36:$Q$60,W36:W60)</f>
        <v>1.4210854715202004E-14</v>
      </c>
      <c r="X61" s="78">
        <f t="shared" ref="X61:AN61" si="7">SUMPRODUCT($Q$36:$Q$60,X36:X60)</f>
        <v>606.99270119892708</v>
      </c>
      <c r="Y61" s="78">
        <f t="shared" si="7"/>
        <v>1568.2404945098424</v>
      </c>
      <c r="Z61" s="78">
        <f t="shared" si="7"/>
        <v>967.05072163204909</v>
      </c>
      <c r="AA61" s="78">
        <f t="shared" si="7"/>
        <v>2064.3808439595136</v>
      </c>
      <c r="AB61" s="78">
        <f t="shared" si="7"/>
        <v>2064.3808439595136</v>
      </c>
      <c r="AC61" s="78">
        <f t="shared" si="7"/>
        <v>924.88738658931572</v>
      </c>
      <c r="AD61" s="78">
        <f t="shared" si="7"/>
        <v>1.4210854715202004E-14</v>
      </c>
      <c r="AE61" s="78">
        <f t="shared" si="7"/>
        <v>606.99270119892708</v>
      </c>
      <c r="AF61" s="78">
        <f t="shared" si="7"/>
        <v>1.4210854715202004E-14</v>
      </c>
      <c r="AG61" s="78">
        <f t="shared" si="7"/>
        <v>961.24779331091531</v>
      </c>
      <c r="AH61" s="78">
        <f t="shared" si="7"/>
        <v>1.7763568394002505E-15</v>
      </c>
      <c r="AI61" s="78">
        <f t="shared" si="7"/>
        <v>601.1897728777933</v>
      </c>
      <c r="AJ61" s="78">
        <f t="shared" si="7"/>
        <v>1740.6832302479913</v>
      </c>
      <c r="AK61" s="78">
        <f t="shared" si="7"/>
        <v>967.05072163204909</v>
      </c>
      <c r="AL61" s="78">
        <f t="shared" si="7"/>
        <v>2064.3808439595136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0.32041593110363842</v>
      </c>
      <c r="W64">
        <f t="shared" ref="W64:AN64" si="8">W61/W63</f>
        <v>9.4739031434680022E-18</v>
      </c>
      <c r="X64">
        <f t="shared" si="8"/>
        <v>0.30349635059946356</v>
      </c>
      <c r="Y64">
        <f t="shared" si="8"/>
        <v>0.52274683150328083</v>
      </c>
      <c r="Z64">
        <f t="shared" si="8"/>
        <v>0.48352536081602454</v>
      </c>
      <c r="AA64">
        <f t="shared" si="8"/>
        <v>1.3762538959730091</v>
      </c>
      <c r="AB64">
        <f t="shared" si="8"/>
        <v>0.68812694798650453</v>
      </c>
      <c r="AC64">
        <f t="shared" si="8"/>
        <v>0.92488738658931569</v>
      </c>
      <c r="AD64">
        <f t="shared" si="8"/>
        <v>1.4210854715202004E-17</v>
      </c>
      <c r="AE64">
        <f t="shared" si="8"/>
        <v>0.48559416095914165</v>
      </c>
      <c r="AF64">
        <f t="shared" si="8"/>
        <v>7.105427357601002E-18</v>
      </c>
      <c r="AG64">
        <f t="shared" si="8"/>
        <v>0.48062389665545768</v>
      </c>
      <c r="AH64">
        <f t="shared" si="8"/>
        <v>8.8817841970012525E-19</v>
      </c>
      <c r="AI64">
        <f t="shared" si="8"/>
        <v>0.30059488643889665</v>
      </c>
      <c r="AJ64">
        <f t="shared" si="8"/>
        <v>0.77363699122132945</v>
      </c>
      <c r="AK64">
        <f t="shared" si="8"/>
        <v>0.38682028865281964</v>
      </c>
      <c r="AL64">
        <f t="shared" si="8"/>
        <v>1.3762538959730091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961.24779331091531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2.5056247408026877</v>
      </c>
      <c r="W67" s="82">
        <f t="shared" ref="W67:AN67" si="9">AB15*(1+0.17*(W61/AB16)^3.8)</f>
        <v>2.5</v>
      </c>
      <c r="X67" s="82">
        <f t="shared" si="9"/>
        <v>2.5045769074269248</v>
      </c>
      <c r="Y67" s="82">
        <f t="shared" si="9"/>
        <v>3.8041985345258582</v>
      </c>
      <c r="Z67" s="82">
        <f t="shared" si="9"/>
        <v>2.5268647070584551</v>
      </c>
      <c r="AA67" s="82">
        <f t="shared" si="9"/>
        <v>3.9303537647427413</v>
      </c>
      <c r="AB67" s="82">
        <f t="shared" si="9"/>
        <v>2.6026903135389876</v>
      </c>
      <c r="AC67" s="82">
        <f t="shared" si="9"/>
        <v>2.8158832410974237</v>
      </c>
      <c r="AD67" s="82">
        <f t="shared" si="9"/>
        <v>2.5</v>
      </c>
      <c r="AE67" s="82">
        <f t="shared" si="9"/>
        <v>2.5273041123640043</v>
      </c>
      <c r="AF67" s="82">
        <f t="shared" si="9"/>
        <v>2.5</v>
      </c>
      <c r="AG67" s="82">
        <f t="shared" si="9"/>
        <v>2.5262572535955989</v>
      </c>
      <c r="AH67" s="82">
        <f t="shared" si="9"/>
        <v>3.75</v>
      </c>
      <c r="AI67" s="82">
        <f t="shared" si="9"/>
        <v>2.5044128479715817</v>
      </c>
      <c r="AJ67" s="82">
        <f t="shared" si="9"/>
        <v>2.6602619392183535</v>
      </c>
      <c r="AK67" s="82">
        <f t="shared" si="9"/>
        <v>2.5115059917902229</v>
      </c>
      <c r="AL67" s="82">
        <f t="shared" si="9"/>
        <v>3.9303537647427413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606.99270119892708</v>
      </c>
      <c r="H68" s="6"/>
    </row>
    <row r="69" spans="6:40" x14ac:dyDescent="0.3">
      <c r="F69" s="4" t="s">
        <v>45</v>
      </c>
      <c r="G69" s="4">
        <f>Y61</f>
        <v>1568.2404945098424</v>
      </c>
      <c r="H69" s="6"/>
    </row>
    <row r="70" spans="6:40" x14ac:dyDescent="0.3">
      <c r="F70" s="4" t="s">
        <v>46</v>
      </c>
      <c r="G70" s="4">
        <f>Z61</f>
        <v>967.05072163204909</v>
      </c>
      <c r="U70" s="41" t="s">
        <v>65</v>
      </c>
      <c r="V70">
        <f t="shared" ref="V70:V94" si="10">SUMPRODUCT($V$67:$AN$67,V36:AN36)</f>
        <v>15.017130732592911</v>
      </c>
      <c r="X70">
        <v>15.000195603366421</v>
      </c>
    </row>
    <row r="71" spans="6:40" x14ac:dyDescent="0.3">
      <c r="F71" s="4" t="s">
        <v>47</v>
      </c>
      <c r="G71" s="4">
        <f>AA61</f>
        <v>2064.3808439595136</v>
      </c>
      <c r="U71" s="41" t="s">
        <v>70</v>
      </c>
      <c r="V71">
        <f t="shared" si="10"/>
        <v>13.874451227772823</v>
      </c>
      <c r="X71">
        <v>13.75090229828113</v>
      </c>
    </row>
    <row r="72" spans="6:40" x14ac:dyDescent="0.3">
      <c r="F72" s="4" t="s">
        <v>48</v>
      </c>
      <c r="G72" s="4">
        <f>AB61</f>
        <v>2064.3808439595136</v>
      </c>
      <c r="U72" s="41" t="s">
        <v>75</v>
      </c>
      <c r="V72">
        <f t="shared" si="10"/>
        <v>14.15637661799315</v>
      </c>
      <c r="X72">
        <v>14.225219683523857</v>
      </c>
    </row>
    <row r="73" spans="6:40" x14ac:dyDescent="0.3">
      <c r="F73" s="4" t="s">
        <v>49</v>
      </c>
      <c r="G73" s="4">
        <f>AC61</f>
        <v>924.88738658931572</v>
      </c>
      <c r="U73" s="41" t="s">
        <v>80</v>
      </c>
      <c r="V73">
        <f t="shared" si="10"/>
        <v>14.200455549034698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13.874450253165463</v>
      </c>
      <c r="X74">
        <v>13.805151472614</v>
      </c>
    </row>
    <row r="75" spans="6:40" x14ac:dyDescent="0.3">
      <c r="F75" s="4" t="s">
        <v>51</v>
      </c>
      <c r="G75" s="4">
        <f>AE61</f>
        <v>606.99270119892708</v>
      </c>
      <c r="U75" s="41" t="s">
        <v>88</v>
      </c>
      <c r="V75">
        <f t="shared" si="10"/>
        <v>14.156375643385791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14.20045457442734</v>
      </c>
      <c r="X76">
        <v>14.326575531725375</v>
      </c>
    </row>
    <row r="77" spans="6:40" x14ac:dyDescent="0.3">
      <c r="F77" s="4" t="s">
        <v>53</v>
      </c>
      <c r="G77" s="4">
        <f>AG61</f>
        <v>961.24779331091531</v>
      </c>
      <c r="U77" s="41" t="s">
        <v>96</v>
      </c>
      <c r="V77">
        <f t="shared" si="10"/>
        <v>14.376231431743157</v>
      </c>
      <c r="X77">
        <v>13.750902037729439</v>
      </c>
    </row>
    <row r="78" spans="6:40" x14ac:dyDescent="0.3">
      <c r="F78" s="4" t="s">
        <v>54</v>
      </c>
      <c r="G78" s="4">
        <f>AH61</f>
        <v>1.7763568394002505E-15</v>
      </c>
      <c r="U78" s="41" t="s">
        <v>100</v>
      </c>
      <c r="V78">
        <f t="shared" si="10"/>
        <v>14.000755316114079</v>
      </c>
      <c r="X78">
        <v>13.750771910176033</v>
      </c>
    </row>
    <row r="79" spans="6:40" x14ac:dyDescent="0.3">
      <c r="F79" s="4" t="s">
        <v>55</v>
      </c>
      <c r="G79" s="4">
        <f>AI61</f>
        <v>601.1897728777933</v>
      </c>
      <c r="U79" s="41" t="s">
        <v>104</v>
      </c>
      <c r="V79">
        <f t="shared" si="10"/>
        <v>14.044834247155627</v>
      </c>
      <c r="X79">
        <v>13.801434953032715</v>
      </c>
    </row>
    <row r="80" spans="6:40" x14ac:dyDescent="0.3">
      <c r="F80" s="4" t="s">
        <v>56</v>
      </c>
      <c r="G80" s="4">
        <f>AJ61</f>
        <v>1740.6832302479913</v>
      </c>
      <c r="U80" s="41" t="s">
        <v>108</v>
      </c>
      <c r="V80">
        <f t="shared" si="10"/>
        <v>14.00075434150672</v>
      </c>
      <c r="X80">
        <v>13.808577453496937</v>
      </c>
    </row>
    <row r="81" spans="6:24" x14ac:dyDescent="0.3">
      <c r="F81" s="4" t="s">
        <v>57</v>
      </c>
      <c r="G81" s="4">
        <f>AK61</f>
        <v>967.05072163204909</v>
      </c>
      <c r="U81" s="41" t="s">
        <v>112</v>
      </c>
      <c r="V81">
        <f t="shared" si="10"/>
        <v>14.044833272548269</v>
      </c>
      <c r="X81">
        <v>13.855684127365585</v>
      </c>
    </row>
    <row r="82" spans="6:24" x14ac:dyDescent="0.3">
      <c r="F82" s="4" t="s">
        <v>58</v>
      </c>
      <c r="G82" s="4">
        <f>AL61</f>
        <v>2064.3808439595136</v>
      </c>
      <c r="U82" s="41" t="s">
        <v>116</v>
      </c>
      <c r="V82">
        <f t="shared" si="10"/>
        <v>14.220610129864086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15.027304112364003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14.348927319379154</v>
      </c>
      <c r="X84">
        <v>13.696318465991869</v>
      </c>
    </row>
    <row r="85" spans="6:24" x14ac:dyDescent="0.3">
      <c r="U85" s="41" t="s">
        <v>128</v>
      </c>
      <c r="V85">
        <f t="shared" si="10"/>
        <v>13.84714614080146</v>
      </c>
      <c r="X85">
        <v>13.75056790087643</v>
      </c>
    </row>
    <row r="86" spans="6:24" x14ac:dyDescent="0.3">
      <c r="U86" s="41" t="s">
        <v>132</v>
      </c>
      <c r="V86">
        <f t="shared" si="10"/>
        <v>14.129071531021788</v>
      </c>
      <c r="X86">
        <v>14.224885286119157</v>
      </c>
    </row>
    <row r="87" spans="6:24" x14ac:dyDescent="0.3">
      <c r="U87" s="41" t="s">
        <v>136</v>
      </c>
      <c r="V87">
        <f t="shared" si="10"/>
        <v>14.173150462063337</v>
      </c>
      <c r="X87">
        <v>14.271991959987805</v>
      </c>
    </row>
    <row r="88" spans="6:24" x14ac:dyDescent="0.3">
      <c r="U88" s="41" t="s">
        <v>140</v>
      </c>
      <c r="V88">
        <f t="shared" si="10"/>
        <v>13.279281084121894</v>
      </c>
      <c r="X88">
        <v>11.68222407686552</v>
      </c>
    </row>
    <row r="89" spans="6:24" x14ac:dyDescent="0.3">
      <c r="U89" s="41" t="s">
        <v>143</v>
      </c>
      <c r="V89">
        <f t="shared" si="10"/>
        <v>13.973450229142717</v>
      </c>
      <c r="X89">
        <v>13.753993881759367</v>
      </c>
    </row>
    <row r="90" spans="6:24" x14ac:dyDescent="0.3">
      <c r="U90" s="41" t="s">
        <v>145</v>
      </c>
      <c r="V90">
        <f t="shared" si="10"/>
        <v>14.017529160184266</v>
      </c>
      <c r="X90">
        <v>13.801100555628015</v>
      </c>
    </row>
    <row r="91" spans="6:24" x14ac:dyDescent="0.3">
      <c r="U91" s="41" t="s">
        <v>148</v>
      </c>
      <c r="V91">
        <f t="shared" si="10"/>
        <v>14.193306017500083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13.93035376474274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13.123659782242825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2.5056247408026877</v>
      </c>
      <c r="K97" s="4" t="s">
        <v>61</v>
      </c>
      <c r="L97" s="76">
        <f>MIN(N36:N43)</f>
        <v>13.874450253165467</v>
      </c>
      <c r="M97" s="135" t="s">
        <v>11</v>
      </c>
      <c r="N97" s="4">
        <v>15</v>
      </c>
      <c r="O97" s="4">
        <v>99999</v>
      </c>
      <c r="P97" s="76">
        <f>L97</f>
        <v>13.874450253165467</v>
      </c>
      <c r="Q97" s="76">
        <f>L98</f>
        <v>14.000754341506722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14.000754341506722</v>
      </c>
      <c r="M98" s="135" t="s">
        <v>12</v>
      </c>
      <c r="N98" s="4">
        <v>99999</v>
      </c>
      <c r="O98" s="4">
        <v>15</v>
      </c>
      <c r="P98" s="76">
        <f>L99</f>
        <v>13.279281084121894</v>
      </c>
      <c r="Q98" s="76">
        <f>L100</f>
        <v>13.123659782242823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2.5045769074269248</v>
      </c>
      <c r="K99" s="4" t="s">
        <v>71</v>
      </c>
      <c r="L99" s="76">
        <f>MIN(N50:N54)</f>
        <v>13.279281084121894</v>
      </c>
      <c r="M99" s="135" t="s">
        <v>13</v>
      </c>
      <c r="N99" s="76">
        <f>L101</f>
        <v>14.376231431743157</v>
      </c>
      <c r="O99" s="76">
        <f>L102</f>
        <v>13.279281084121894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3.8041985345258582</v>
      </c>
      <c r="K100" s="4" t="s">
        <v>76</v>
      </c>
      <c r="L100" s="76">
        <f>MIN(N55:N60)</f>
        <v>13.123659782242823</v>
      </c>
      <c r="M100" s="135" t="s">
        <v>14</v>
      </c>
      <c r="N100" s="76">
        <f>L104</f>
        <v>14.220610129864085</v>
      </c>
      <c r="O100" s="76">
        <f>L105</f>
        <v>13.123659782242822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2.5268647070584551</v>
      </c>
      <c r="K101" s="4" t="s">
        <v>252</v>
      </c>
      <c r="L101" s="76">
        <f>J104+J103+J102+J107+J106</f>
        <v>14.376231431743157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3.9303537647427413</v>
      </c>
      <c r="K102" s="4" t="s">
        <v>253</v>
      </c>
      <c r="L102" s="76">
        <f>J104+J103+J102+J113</f>
        <v>13.279281084121894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2.6026903135389876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2.8158832410974237</v>
      </c>
      <c r="K104" s="4" t="s">
        <v>255</v>
      </c>
      <c r="L104" s="76">
        <f>J111+J103+J102+J107+J106</f>
        <v>14.220610129864085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13.123659782242822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2.5273041123640043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2.5262572535955989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2.5044128479715817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2.6602619392183535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2.5115059917902229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3.9303537647427413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2024-01-07T16:52:36Z</dcterms:modified>
</cp:coreProperties>
</file>