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A7D1B694-E30E-4FB3-95F0-7BB8972DCB5D}" xr6:coauthVersionLast="47" xr6:coauthVersionMax="47" xr10:uidLastSave="{00000000-0000-0000-0000-000000000000}"/>
  <bookViews>
    <workbookView xWindow="4848" yWindow="1176" windowWidth="15684" windowHeight="11424" firstSheet="1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S91" i="4" l="1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<sst xmlns="http://schemas.openxmlformats.org/spreadsheetml/2006/main" count="2044" uniqueCount="259">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</sst>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13.874450253165467</v>
      </c>
      <c r="L28" s="147">
        <v>14.000754341506722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13.279281084121894</v>
      </c>
      <c r="L29" s="147">
        <v>13.123659782242823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14.376231431743157</v>
      </c>
      <c r="J30" s="4">
        <v>13.279281084121894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14.220610129864085</v>
      </c>
      <c r="J31" s="4">
        <v>13.123659782242822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13.820751338756995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4.7627218692146471E-11</v>
      </c>
      <c r="V44" s="215">
        <f t="shared" si="1"/>
        <v>3.7653998938638768E-11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1.4390872739477396E-10</v>
      </c>
      <c r="V45" s="215">
        <f t="shared" si="1"/>
        <v>1.9207874244397685E-10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1.8715276842976419E-11</v>
      </c>
      <c r="T46" s="215">
        <f t="shared" si="1"/>
        <v>1.4390872739477396E-10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2.500802504322421E-11</v>
      </c>
      <c r="T47" s="215">
        <f t="shared" si="1"/>
        <v>1.9207874244397741E-10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4.7627218692146471E-11</v>
      </c>
      <c r="V53" s="216">
        <f t="shared" si="2"/>
        <v>3.7653998938638768E-11</v>
      </c>
      <c r="W53" s="165">
        <f>N40</f>
        <v>2050</v>
      </c>
      <c r="X53" s="165">
        <f>SUM(S53:V53)</f>
        <v>9.1129124910654754E-11</v>
      </c>
      <c r="Y53" s="129">
        <f>W53/X53</f>
        <v>22495552349590.438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1.4390872739477396E-10</v>
      </c>
      <c r="V54" s="216">
        <f t="shared" si="2"/>
        <v>1.9207874244397685E-10</v>
      </c>
      <c r="W54" s="165">
        <f>N41</f>
        <v>2050</v>
      </c>
      <c r="X54" s="165">
        <f>SUM(S54:V54)</f>
        <v>3.4183537711862028E-10</v>
      </c>
      <c r="Y54" s="129">
        <f>W54/X54</f>
        <v>5997038742097.8652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1.8715276842976419E-11</v>
      </c>
      <c r="T55" s="216">
        <f t="shared" si="2"/>
        <v>1.4390872739477396E-10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1.6847191151761989E-10</v>
      </c>
      <c r="Y55" s="129">
        <f>W55/X55</f>
        <v>6256235775479.7949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2.500802504322421E-11</v>
      </c>
      <c r="T56" s="216">
        <f t="shared" si="2"/>
        <v>1.9207874244397741E-10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2.2293467476707113E-10</v>
      </c>
      <c r="Y56" s="129">
        <f>W56/X56</f>
        <v>4970065787915.9971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4.9571209166070134E-11</v>
      </c>
      <c r="T58" s="165">
        <f>SUM(T53:T56)</f>
        <v>3.418353771186209E-10</v>
      </c>
      <c r="U58" s="165">
        <f>SUM(U53:U56)</f>
        <v>1.9738385336678992E-10</v>
      </c>
      <c r="V58" s="165">
        <f>SUM(V53:V56)</f>
        <v>2.3558064866248512E-10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41354649896318.398</v>
      </c>
      <c r="T59" s="120">
        <f>T57/T58</f>
        <v>5997038742097.8545</v>
      </c>
      <c r="U59" s="120">
        <f>U57/U58</f>
        <v>5339849141770.4629</v>
      </c>
      <c r="V59" s="120">
        <f>V57/V58</f>
        <v>4703272557787.3096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241.83815818513509</v>
      </c>
      <c r="T64" s="216">
        <f t="shared" si="3"/>
        <v>0</v>
      </c>
      <c r="U64" s="216">
        <f t="shared" si="3"/>
        <v>254.32216285817248</v>
      </c>
      <c r="V64" s="216">
        <f t="shared" si="3"/>
        <v>177.09701989905221</v>
      </c>
      <c r="W64" s="165">
        <f>W53</f>
        <v>2050</v>
      </c>
      <c r="X64" s="165">
        <f>SUM(S64:V64)</f>
        <v>673.25734094235986</v>
      </c>
      <c r="Y64" s="129">
        <f>W64/X64</f>
        <v>3.0448981026045856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35.070126517573513</v>
      </c>
      <c r="U65" s="216">
        <f t="shared" si="3"/>
        <v>768.45089447226326</v>
      </c>
      <c r="V65" s="216">
        <f t="shared" si="3"/>
        <v>903.39867827105286</v>
      </c>
      <c r="W65" s="165">
        <f>W54</f>
        <v>2050</v>
      </c>
      <c r="X65" s="165">
        <f>SUM(S65:V65)</f>
        <v>1706.9196992608895</v>
      </c>
      <c r="Y65" s="129">
        <f>W65/X65</f>
        <v>1.200993814113029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773.96372155396489</v>
      </c>
      <c r="T66" s="216">
        <f t="shared" si="3"/>
        <v>863.0262135124583</v>
      </c>
      <c r="U66" s="216">
        <f t="shared" si="3"/>
        <v>31.226942669564426</v>
      </c>
      <c r="V66" s="216">
        <f t="shared" si="3"/>
        <v>0</v>
      </c>
      <c r="W66" s="165">
        <f>W55</f>
        <v>1054</v>
      </c>
      <c r="X66" s="165">
        <f>SUM(S66:V66)</f>
        <v>1668.2168777359875</v>
      </c>
      <c r="Y66" s="129">
        <f>W66/X66</f>
        <v>0.63181233451518071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1034.1981202608999</v>
      </c>
      <c r="T67" s="216">
        <f t="shared" si="3"/>
        <v>1151.903659969968</v>
      </c>
      <c r="U67" s="216">
        <f t="shared" si="3"/>
        <v>0</v>
      </c>
      <c r="V67" s="216">
        <f t="shared" si="3"/>
        <v>27.504301829894882</v>
      </c>
      <c r="W67" s="165">
        <f>W56</f>
        <v>1108</v>
      </c>
      <c r="X67" s="165">
        <f>SUM(S67:V67)</f>
        <v>2213.6060820607627</v>
      </c>
      <c r="Y67" s="129">
        <f>W67/X67</f>
        <v>0.50054072808135053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736.37254899530546</v>
      </c>
      <c r="T75" s="216">
        <f t="shared" si="4"/>
        <v>0</v>
      </c>
      <c r="U75" s="216">
        <f t="shared" si="4"/>
        <v>774.38507113714377</v>
      </c>
      <c r="V75" s="216">
        <f t="shared" si="4"/>
        <v>539.24237986755065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42.119005007767093</v>
      </c>
      <c r="U76" s="216">
        <f t="shared" si="4"/>
        <v>922.90477071081216</v>
      </c>
      <c r="V76" s="216">
        <f t="shared" si="4"/>
        <v>1084.9762242814209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488.99982574506782</v>
      </c>
      <c r="T77" s="216">
        <f t="shared" si="4"/>
        <v>545.27060670710307</v>
      </c>
      <c r="U77" s="216">
        <f t="shared" si="4"/>
        <v>19.729567547829209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517.658280095755</v>
      </c>
      <c r="T78" s="216">
        <f t="shared" si="4"/>
        <v>576.57469664094015</v>
      </c>
      <c r="U78" s="216">
        <f t="shared" si="4"/>
        <v>0</v>
      </c>
      <c r="V78" s="216">
        <f t="shared" si="4"/>
        <v>13.767023263304806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1743.0306548361282</v>
      </c>
      <c r="T80" s="165">
        <f>SUM(T75:T78)</f>
        <v>1163.9643083558103</v>
      </c>
      <c r="U80" s="165">
        <f>SUM(U75:U78)</f>
        <v>1717.019409395785</v>
      </c>
      <c r="V80" s="165">
        <f>SUM(V75:V78)</f>
        <v>1637.9856274122762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1.1761124190857857</v>
      </c>
      <c r="T81" s="120">
        <f>T79/T80</f>
        <v>1.7612223891089784</v>
      </c>
      <c r="U81" s="120">
        <f>U79/U80</f>
        <v>0.61385444697500535</v>
      </c>
      <c r="V81" s="120">
        <f>V79/V80</f>
        <v>0.67644061184495341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866.05689994723491</v>
      </c>
      <c r="T86" s="131">
        <f t="shared" si="5"/>
        <v>0</v>
      </c>
      <c r="U86" s="131">
        <f t="shared" si="5"/>
        <v>475.35971958859159</v>
      </c>
      <c r="V86" s="131">
        <f t="shared" si="5"/>
        <v>364.76544537033476</v>
      </c>
      <c r="W86" s="165">
        <f>W75</f>
        <v>2050</v>
      </c>
      <c r="X86" s="165">
        <f>SUM(S86:V86)</f>
        <v>1706.1820649061615</v>
      </c>
      <c r="Y86" s="129">
        <f>W86/X86</f>
        <v>1.2015130402350984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74.180934626672581</v>
      </c>
      <c r="U87" s="131">
        <f t="shared" si="5"/>
        <v>566.52919763527973</v>
      </c>
      <c r="V87" s="131">
        <f t="shared" si="5"/>
        <v>733.92198099015172</v>
      </c>
      <c r="W87" s="165">
        <f>W76</f>
        <v>2050</v>
      </c>
      <c r="X87" s="165">
        <f>SUM(S87:V87)</f>
        <v>1374.6321132521041</v>
      </c>
      <c r="Y87" s="129">
        <f>W87/X87</f>
        <v>1.4913080963532206</v>
      </c>
    </row>
    <row r="88" spans="17:25" ht="15.6" x14ac:dyDescent="0.3">
      <c r="Q88" s="128"/>
      <c r="R88" s="131">
        <v>3</v>
      </c>
      <c r="S88" s="131">
        <f t="shared" si="5"/>
        <v>575.11876798955939</v>
      </c>
      <c r="T88" s="131">
        <f t="shared" si="5"/>
        <v>960.34280065558619</v>
      </c>
      <c r="U88" s="131">
        <f t="shared" si="5"/>
        <v>12.111082776128711</v>
      </c>
      <c r="V88" s="131">
        <f t="shared" si="5"/>
        <v>0</v>
      </c>
      <c r="W88" s="165">
        <f>W77</f>
        <v>1054</v>
      </c>
      <c r="X88" s="165">
        <f>SUM(S88:V88)</f>
        <v>1547.5726514212745</v>
      </c>
      <c r="Y88" s="129">
        <f>W88/X88</f>
        <v>0.68106657159650463</v>
      </c>
    </row>
    <row r="89" spans="17:25" ht="15.6" x14ac:dyDescent="0.3">
      <c r="Q89" s="128"/>
      <c r="R89" s="131">
        <v>4</v>
      </c>
      <c r="S89" s="131">
        <f t="shared" si="5"/>
        <v>608.82433206320559</v>
      </c>
      <c r="T89" s="131">
        <f t="shared" si="5"/>
        <v>1015.4762647177411</v>
      </c>
      <c r="U89" s="131">
        <f t="shared" si="5"/>
        <v>0</v>
      </c>
      <c r="V89" s="131">
        <f t="shared" si="5"/>
        <v>9.3125736395136105</v>
      </c>
      <c r="W89" s="165">
        <f>W78</f>
        <v>1108</v>
      </c>
      <c r="X89" s="165">
        <f>SUM(S89:V89)</f>
        <v>1633.6131704204604</v>
      </c>
      <c r="Y89" s="129">
        <f>W89/X89</f>
        <v>0.67825114296478295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1054.0000000000002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0.99999999999999978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1040.5786588721867</v>
      </c>
      <c r="T97" s="131">
        <f t="shared" si="6"/>
        <v>0</v>
      </c>
      <c r="U97" s="131">
        <f t="shared" si="6"/>
        <v>571.15090188819249</v>
      </c>
      <c r="V97" s="131">
        <f t="shared" si="6"/>
        <v>438.2704392396206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110.6266284038058</v>
      </c>
      <c r="U98" s="131">
        <f t="shared" si="6"/>
        <v>844.86957925398644</v>
      </c>
      <c r="V98" s="131">
        <f t="shared" si="6"/>
        <v>1094.5037923422078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391.6941675754548</v>
      </c>
      <c r="T99" s="131">
        <f t="shared" si="6"/>
        <v>654.05737879988556</v>
      </c>
      <c r="U99" s="131">
        <f t="shared" si="6"/>
        <v>8.2484536246594597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412.93579908663975</v>
      </c>
      <c r="T100" s="131">
        <f t="shared" si="6"/>
        <v>688.74793719841637</v>
      </c>
      <c r="U100" s="131">
        <f t="shared" si="6"/>
        <v>0</v>
      </c>
      <c r="V100" s="131">
        <f t="shared" si="6"/>
        <v>6.3162637149438146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1845.2086255342811</v>
      </c>
      <c r="T102" s="165">
        <f>SUM(T97:T100)</f>
        <v>1453.4319444021078</v>
      </c>
      <c r="U102" s="165">
        <f>SUM(U97:U100)</f>
        <v>1424.2689347668386</v>
      </c>
      <c r="V102" s="165">
        <f>SUM(V97:V100)</f>
        <v>1539.0904952967721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1.1109854851271475</v>
      </c>
      <c r="T103" s="120">
        <f>T101/T102</f>
        <v>1.4104547570290951</v>
      </c>
      <c r="U103" s="120">
        <f>U101/U102</f>
        <v>0.74002877846419235</v>
      </c>
      <c r="V103" s="120">
        <f>V101/V102</f>
        <v>0.71990568675843325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1156.0677861400727</v>
      </c>
      <c r="T108" s="131">
        <f t="shared" ref="T108:V108" si="7">T97*T$103</f>
        <v>0</v>
      </c>
      <c r="U108" s="131">
        <f t="shared" si="7"/>
        <v>422.66810424304089</v>
      </c>
      <c r="V108" s="131">
        <f t="shared" si="7"/>
        <v>315.51338154671924</v>
      </c>
      <c r="W108" s="165">
        <f>W97</f>
        <v>2050</v>
      </c>
      <c r="X108" s="165">
        <f>SUM(S108:V108)</f>
        <v>1894.249271929833</v>
      </c>
      <c r="Y108" s="129">
        <f>W108/X108</f>
        <v>1.0822229314685128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156.0338542862379</v>
      </c>
      <c r="U109" s="131">
        <f t="shared" si="8"/>
        <v>625.22780269688371</v>
      </c>
      <c r="V109" s="131">
        <f t="shared" si="8"/>
        <v>787.93950428582673</v>
      </c>
      <c r="W109" s="165">
        <f>W98</f>
        <v>2050</v>
      </c>
      <c r="X109" s="165">
        <f>SUM(S109:V109)</f>
        <v>1569.2011612689485</v>
      </c>
      <c r="Y109" s="129">
        <f>W109/X109</f>
        <v>1.306397197885228</v>
      </c>
    </row>
    <row r="110" spans="17:25" ht="15.6" x14ac:dyDescent="0.3">
      <c r="Q110" s="70"/>
      <c r="R110" s="131">
        <v>3</v>
      </c>
      <c r="S110" s="131">
        <f t="shared" ref="S110:V110" si="9">S99*S$103</f>
        <v>435.16653478529082</v>
      </c>
      <c r="T110" s="131">
        <f t="shared" si="9"/>
        <v>922.51834129827932</v>
      </c>
      <c r="U110" s="131">
        <f t="shared" si="9"/>
        <v>6.1040930600752796</v>
      </c>
      <c r="V110" s="131">
        <f t="shared" si="9"/>
        <v>0</v>
      </c>
      <c r="W110" s="165">
        <f>W99</f>
        <v>1054</v>
      </c>
      <c r="X110" s="165">
        <f>SUM(S110:V110)</f>
        <v>1363.7889691436453</v>
      </c>
      <c r="Y110" s="129">
        <f>W110/X110</f>
        <v>0.77284684349795774</v>
      </c>
    </row>
    <row r="111" spans="17:25" ht="15.6" x14ac:dyDescent="0.3">
      <c r="Q111" s="70"/>
      <c r="R111" s="131">
        <v>4</v>
      </c>
      <c r="S111" s="131">
        <f t="shared" ref="S111:V111" si="10">S100*S$103</f>
        <v>458.76567907463675</v>
      </c>
      <c r="T111" s="131">
        <f t="shared" si="10"/>
        <v>971.44780441548278</v>
      </c>
      <c r="U111" s="131">
        <f t="shared" si="10"/>
        <v>0</v>
      </c>
      <c r="V111" s="131">
        <f t="shared" si="10"/>
        <v>4.5471141674539997</v>
      </c>
      <c r="W111" s="165">
        <f>W100</f>
        <v>1108</v>
      </c>
      <c r="X111" s="165">
        <f>SUM(S111:V111)</f>
        <v>1434.7605976575735</v>
      </c>
      <c r="Y111" s="129">
        <f>W111/X111</f>
        <v>0.77225427141569747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2050.0000000000005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0.99999999999999978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13.820751338756995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4.7627218692146471E-11</v>
      </c>
      <c r="H7" s="132">
        <f>'Trip Length Frequency'!V44</f>
        <v>3.7653998938638768E-11</v>
      </c>
      <c r="I7" s="120">
        <f>SUMPRODUCT(E18:H18,E7:H7)</f>
        <v>1.0390792924926663E-7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4.7627218692146471E-11</v>
      </c>
      <c r="R7" s="132">
        <f t="shared" si="0"/>
        <v>3.7653998938638768E-11</v>
      </c>
      <c r="S7" s="120">
        <f>SUMPRODUCT(O18:R18,O7:R7)</f>
        <v>1.6518625236690034E-7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4.7627218692146471E-11</v>
      </c>
      <c r="AB7" s="132">
        <f t="shared" si="1"/>
        <v>3.7653998938638768E-11</v>
      </c>
      <c r="AC7" s="120">
        <f>SUMPRODUCT(Y18:AB18,Y7:AB7)</f>
        <v>1.6518625236690034E-7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4.7627218692146471E-11</v>
      </c>
      <c r="AL7" s="132">
        <f t="shared" si="2"/>
        <v>3.7653998938638768E-11</v>
      </c>
      <c r="AM7" s="120">
        <f>SUMPRODUCT(AI18:AL18,AI7:AL7)</f>
        <v>1.8715569375903298E-7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4.7627218692146471E-11</v>
      </c>
      <c r="AV7" s="132">
        <f t="shared" si="3"/>
        <v>3.7653998938638768E-11</v>
      </c>
      <c r="AW7" s="120">
        <f>SUMPRODUCT(AS18:AV18,AS7:AV7)</f>
        <v>1.993973869646257E-7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4.7627218692146471E-11</v>
      </c>
      <c r="BF7" s="132">
        <f t="shared" si="4"/>
        <v>3.7653998938638768E-11</v>
      </c>
      <c r="BG7" s="120">
        <f>SUMPRODUCT(BC18:BF18,BC7:BF7)</f>
        <v>2.125622319396401E-7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4.7627218692146471E-11</v>
      </c>
      <c r="BP7" s="132">
        <f t="shared" si="5"/>
        <v>3.7653998938638768E-11</v>
      </c>
      <c r="BQ7" s="120">
        <f>SUMPRODUCT(BM18:BP18,BM7:BP7)</f>
        <v>2.4044189024591227E-7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1.4390872739477396E-10</v>
      </c>
      <c r="H8" s="132">
        <f>'Trip Length Frequency'!V45</f>
        <v>1.9207874244397685E-10</v>
      </c>
      <c r="I8" s="120">
        <f>SUMPRODUCT(E18:H18,E8:H8)</f>
        <v>3.7649125522575059E-7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1.4390872739477396E-10</v>
      </c>
      <c r="R8" s="132">
        <f t="shared" si="0"/>
        <v>1.9207874244397685E-10</v>
      </c>
      <c r="S8" s="120">
        <f>SUMPRODUCT(O18:R18,O8:R8)</f>
        <v>6.2277309621088242E-7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1.4390872739477396E-10</v>
      </c>
      <c r="AB8" s="132">
        <f t="shared" si="1"/>
        <v>1.9207874244397685E-10</v>
      </c>
      <c r="AC8" s="120">
        <f>SUMPRODUCT(Y18:AB18,Y8:AB8)</f>
        <v>6.2277309621088242E-7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1.4390872739477396E-10</v>
      </c>
      <c r="AL8" s="132">
        <f t="shared" si="2"/>
        <v>1.9207874244397685E-10</v>
      </c>
      <c r="AM8" s="120">
        <f>SUMPRODUCT(AI18:AL18,AI8:AL8)</f>
        <v>7.0573933519894436E-7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1.4390872739477396E-10</v>
      </c>
      <c r="AV8" s="132">
        <f t="shared" si="3"/>
        <v>1.9207874244397685E-10</v>
      </c>
      <c r="AW8" s="120">
        <f>SUMPRODUCT(AS18:AV18,AS8:AV8)</f>
        <v>7.5197140402305644E-7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1.4390872739477396E-10</v>
      </c>
      <c r="BF8" s="132">
        <f t="shared" si="4"/>
        <v>1.9207874244397685E-10</v>
      </c>
      <c r="BG8" s="120">
        <f>SUMPRODUCT(BC18:BF18,BC8:BF8)</f>
        <v>8.0169128843472678E-7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1.4390872739477396E-10</v>
      </c>
      <c r="BP8" s="132">
        <f t="shared" si="5"/>
        <v>1.9207874244397685E-10</v>
      </c>
      <c r="BQ8" s="120">
        <f>SUMPRODUCT(BM18:BP18,BM8:BP8)</f>
        <v>9.0692009039094867E-7</v>
      </c>
      <c r="BS8" s="129"/>
    </row>
    <row r="9" spans="2:71" x14ac:dyDescent="0.3">
      <c r="C9" s="128"/>
      <c r="D9" s="4" t="s">
        <v>13</v>
      </c>
      <c r="E9" s="132">
        <f>'Trip Length Frequency'!S46</f>
        <v>1.8715276842976419E-11</v>
      </c>
      <c r="F9" s="132">
        <f>'Trip Length Frequency'!T46</f>
        <v>1.4390872739477396E-10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3.3954290296037075E-7</v>
      </c>
      <c r="K9" s="129"/>
      <c r="M9" s="128"/>
      <c r="N9" s="4" t="s">
        <v>13</v>
      </c>
      <c r="O9" s="132">
        <f t="shared" si="0"/>
        <v>1.8715276842976419E-11</v>
      </c>
      <c r="P9" s="132">
        <f t="shared" si="0"/>
        <v>1.4390872739477396E-10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2.7473556539212415E-7</v>
      </c>
      <c r="U9" s="129"/>
      <c r="W9" s="128"/>
      <c r="X9" s="4" t="s">
        <v>13</v>
      </c>
      <c r="Y9" s="132">
        <f t="shared" si="1"/>
        <v>1.8715276842976419E-11</v>
      </c>
      <c r="Z9" s="132">
        <f t="shared" si="1"/>
        <v>1.4390872739477396E-10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2.7473556539212415E-7</v>
      </c>
      <c r="AE9" s="129"/>
      <c r="AG9" s="128"/>
      <c r="AH9" s="4" t="s">
        <v>13</v>
      </c>
      <c r="AI9" s="132">
        <f t="shared" si="2"/>
        <v>1.8715276842976419E-11</v>
      </c>
      <c r="AJ9" s="132">
        <f t="shared" si="2"/>
        <v>1.4390872739477396E-10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3.116338686119327E-7</v>
      </c>
      <c r="AO9" s="129"/>
      <c r="AQ9" s="128"/>
      <c r="AR9" s="4" t="s">
        <v>13</v>
      </c>
      <c r="AS9" s="132">
        <f t="shared" si="3"/>
        <v>1.8715276842976419E-11</v>
      </c>
      <c r="AT9" s="132">
        <f t="shared" si="3"/>
        <v>1.4390872739477396E-10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3.3223499913047926E-7</v>
      </c>
      <c r="AY9" s="129"/>
      <c r="BA9" s="128"/>
      <c r="BB9" s="4" t="s">
        <v>13</v>
      </c>
      <c r="BC9" s="132">
        <f t="shared" si="4"/>
        <v>1.8715276842976419E-11</v>
      </c>
      <c r="BD9" s="132">
        <f t="shared" si="4"/>
        <v>1.4390872739477396E-10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3.5441943596665103E-7</v>
      </c>
      <c r="BI9" s="129"/>
      <c r="BK9" s="128"/>
      <c r="BL9" s="4" t="s">
        <v>13</v>
      </c>
      <c r="BM9" s="132">
        <f t="shared" si="5"/>
        <v>1.8715276842976419E-11</v>
      </c>
      <c r="BN9" s="132">
        <f t="shared" si="5"/>
        <v>1.4390872739477396E-10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4.0120580906570707E-7</v>
      </c>
      <c r="BS9" s="129"/>
    </row>
    <row r="10" spans="2:71" x14ac:dyDescent="0.3">
      <c r="C10" s="128"/>
      <c r="D10" s="4" t="s">
        <v>14</v>
      </c>
      <c r="E10" s="132">
        <f>'Trip Length Frequency'!S47</f>
        <v>2.500802504322421E-11</v>
      </c>
      <c r="F10" s="132">
        <f>'Trip Length Frequency'!T47</f>
        <v>1.9207874244397741E-10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4.5150735461485876E-7</v>
      </c>
      <c r="K10" s="129"/>
      <c r="M10" s="128"/>
      <c r="N10" s="4" t="s">
        <v>14</v>
      </c>
      <c r="O10" s="132">
        <f t="shared" si="0"/>
        <v>2.500802504322421E-11</v>
      </c>
      <c r="P10" s="132">
        <f t="shared" si="0"/>
        <v>1.9207874244397741E-10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3.6202774430928343E-7</v>
      </c>
      <c r="U10" s="129"/>
      <c r="W10" s="128"/>
      <c r="X10" s="4" t="s">
        <v>14</v>
      </c>
      <c r="Y10" s="132">
        <f t="shared" si="1"/>
        <v>2.500802504322421E-11</v>
      </c>
      <c r="Z10" s="132">
        <f t="shared" si="1"/>
        <v>1.9207874244397741E-10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3.6202774430928343E-7</v>
      </c>
      <c r="AE10" s="129"/>
      <c r="AG10" s="128"/>
      <c r="AH10" s="4" t="s">
        <v>14</v>
      </c>
      <c r="AI10" s="132">
        <f t="shared" si="2"/>
        <v>2.500802504322421E-11</v>
      </c>
      <c r="AJ10" s="132">
        <f t="shared" si="2"/>
        <v>1.9207874244397741E-10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4.1066944139766677E-7</v>
      </c>
      <c r="AO10" s="129"/>
      <c r="AQ10" s="128"/>
      <c r="AR10" s="4" t="s">
        <v>14</v>
      </c>
      <c r="AS10" s="132">
        <f t="shared" si="3"/>
        <v>2.500802504322421E-11</v>
      </c>
      <c r="AT10" s="132">
        <f t="shared" si="3"/>
        <v>1.9207874244397741E-10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4.378289401299255E-7</v>
      </c>
      <c r="AY10" s="129"/>
      <c r="BA10" s="128"/>
      <c r="BB10" s="4" t="s">
        <v>14</v>
      </c>
      <c r="BC10" s="132">
        <f t="shared" si="4"/>
        <v>2.500802504322421E-11</v>
      </c>
      <c r="BD10" s="132">
        <f t="shared" si="4"/>
        <v>1.9207874244397741E-10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4.6707706339479704E-7</v>
      </c>
      <c r="BI10" s="129"/>
      <c r="BK10" s="128"/>
      <c r="BL10" s="4" t="s">
        <v>14</v>
      </c>
      <c r="BM10" s="132">
        <f t="shared" si="5"/>
        <v>2.500802504322421E-11</v>
      </c>
      <c r="BN10" s="132">
        <f t="shared" si="5"/>
        <v>1.9207874244397741E-10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5.2875037266127216E-7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236.51544710025155</v>
      </c>
      <c r="F14" s="139">
        <f t="shared" si="6"/>
        <v>0</v>
      </c>
      <c r="G14" s="139">
        <f t="shared" si="6"/>
        <v>990.37804113344112</v>
      </c>
      <c r="H14" s="139">
        <f t="shared" si="6"/>
        <v>823.10651176630722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102.8080590152322</v>
      </c>
      <c r="P14" s="139">
        <f t="shared" si="7"/>
        <v>0</v>
      </c>
      <c r="Q14" s="139">
        <f t="shared" si="7"/>
        <v>1209.1650426318513</v>
      </c>
      <c r="R14" s="139">
        <f t="shared" si="7"/>
        <v>874.77344950419638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109.72827353584819</v>
      </c>
      <c r="Z14" s="139">
        <f t="shared" ref="Z14:AB14" si="8">$AC14*(Z$18*Z7*1)/$AC7</f>
        <v>0</v>
      </c>
      <c r="AA14" s="139">
        <f t="shared" si="8"/>
        <v>1290.5563417770129</v>
      </c>
      <c r="AB14" s="139">
        <f t="shared" si="8"/>
        <v>933.65618676715133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117.06550277772313</v>
      </c>
      <c r="AJ14" s="139">
        <f t="shared" ref="AJ14:AL14" si="9">$AM14*(AJ$18*AJ7*1)/$AM7</f>
        <v>0</v>
      </c>
      <c r="AK14" s="139">
        <f t="shared" si="9"/>
        <v>1377.6558344529474</v>
      </c>
      <c r="AL14" s="139">
        <f t="shared" si="9"/>
        <v>997.66270273159637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125.04252105782584</v>
      </c>
      <c r="AT14" s="139">
        <f t="shared" ref="AT14:AV14" si="10">$AW14*(AT$18*AT7*1)/$AW7</f>
        <v>0</v>
      </c>
      <c r="AU14" s="139">
        <f t="shared" si="10"/>
        <v>1471.6208888101428</v>
      </c>
      <c r="AV14" s="139">
        <f t="shared" si="10"/>
        <v>1066.2757549279372</v>
      </c>
      <c r="AW14" s="120">
        <v>2662.939164795906</v>
      </c>
      <c r="AX14" s="165">
        <f>SUM(AS14:AV14)</f>
        <v>2662.9391647959055</v>
      </c>
      <c r="AY14" s="129">
        <f>AW14/AX14</f>
        <v>1.0000000000000002</v>
      </c>
      <c r="BA14" s="128"/>
      <c r="BB14" s="4" t="s">
        <v>11</v>
      </c>
      <c r="BC14" s="139">
        <f>$BG14*(BC$18*BC7*1)/$BG7</f>
        <v>133.64478841652064</v>
      </c>
      <c r="BD14" s="139">
        <f t="shared" ref="BD14:BF14" si="11">$BG14*(BD$18*BD7*1)/$BG7</f>
        <v>0</v>
      </c>
      <c r="BE14" s="139">
        <f t="shared" si="11"/>
        <v>1572.7291197505263</v>
      </c>
      <c r="BF14" s="139">
        <f t="shared" si="11"/>
        <v>1140.1615269091078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142.92154854441389</v>
      </c>
      <c r="BN14" s="139">
        <f t="shared" ref="BN14:BP14" si="12">$BQ14*(BN$18*BN7*1)/$BQ7</f>
        <v>0</v>
      </c>
      <c r="BO14" s="139">
        <f t="shared" si="12"/>
        <v>1681.5258408294605</v>
      </c>
      <c r="BP14" s="139">
        <f t="shared" si="12"/>
        <v>1219.7261900454394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65.275965915637315</v>
      </c>
      <c r="G15" s="139">
        <f t="shared" si="6"/>
        <v>825.898564617234</v>
      </c>
      <c r="H15" s="139">
        <f t="shared" si="6"/>
        <v>1158.8254694671289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34.054380849699676</v>
      </c>
      <c r="Q15" s="139">
        <f t="shared" si="7"/>
        <v>969.08428893454141</v>
      </c>
      <c r="R15" s="139">
        <f t="shared" si="7"/>
        <v>1183.6078813670392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36.346648820752044</v>
      </c>
      <c r="AA15" s="139">
        <f t="shared" si="13"/>
        <v>1034.3152760013434</v>
      </c>
      <c r="AB15" s="139">
        <f t="shared" si="13"/>
        <v>1263.2788772579174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38.862530339198038</v>
      </c>
      <c r="AK15" s="139">
        <f t="shared" si="14"/>
        <v>1103.9041548061016</v>
      </c>
      <c r="AL15" s="139">
        <f t="shared" si="14"/>
        <v>1349.617354816967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41.550897215605481</v>
      </c>
      <c r="AU15" s="139">
        <f t="shared" si="15"/>
        <v>1179.0873854288086</v>
      </c>
      <c r="AV15" s="139">
        <f t="shared" si="15"/>
        <v>1442.3008821514916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44.448688940948522</v>
      </c>
      <c r="BE15" s="139">
        <f t="shared" si="16"/>
        <v>1259.9832663133814</v>
      </c>
      <c r="BF15" s="139">
        <f t="shared" si="16"/>
        <v>1542.1034798218247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47.572299797753239</v>
      </c>
      <c r="BO15" s="139">
        <f t="shared" si="17"/>
        <v>1347.0278308004597</v>
      </c>
      <c r="BP15" s="139">
        <f t="shared" si="17"/>
        <v>1649.5734488211006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119.09569695626598</v>
      </c>
      <c r="F16" s="139">
        <f t="shared" si="6"/>
        <v>915.77112809858795</v>
      </c>
      <c r="G16" s="139">
        <f t="shared" si="6"/>
        <v>19.133174945146024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100.68672520680846</v>
      </c>
      <c r="P16" s="139">
        <f t="shared" si="7"/>
        <v>966.86282887125481</v>
      </c>
      <c r="Q16" s="139">
        <f t="shared" si="7"/>
        <v>45.43391059084847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106.42053624843098</v>
      </c>
      <c r="Z16" s="139">
        <f t="shared" si="18"/>
        <v>1021.9228057701907</v>
      </c>
      <c r="AA16" s="139">
        <f t="shared" si="18"/>
        <v>48.021237347924099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112.34514862927962</v>
      </c>
      <c r="AJ16" s="139">
        <f t="shared" si="19"/>
        <v>1081.4056131216803</v>
      </c>
      <c r="AK16" s="139">
        <f t="shared" si="19"/>
        <v>50.724246485026619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118.84297929074974</v>
      </c>
      <c r="AT16" s="139">
        <f t="shared" si="20"/>
        <v>1145.1673446019327</v>
      </c>
      <c r="AU16" s="139">
        <f t="shared" si="20"/>
        <v>53.661305381309496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125.83182140387203</v>
      </c>
      <c r="BD16" s="139">
        <f t="shared" si="21"/>
        <v>1213.6944067186573</v>
      </c>
      <c r="BE16" s="139">
        <f t="shared" si="21"/>
        <v>56.81223348938034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133.34889782962691</v>
      </c>
      <c r="BN16" s="139">
        <f t="shared" si="22"/>
        <v>1287.3470155055102</v>
      </c>
      <c r="BO16" s="139">
        <f t="shared" si="22"/>
        <v>60.192827320552638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125.8079796543587</v>
      </c>
      <c r="F17" s="139">
        <f t="shared" si="6"/>
        <v>966.29135965993066</v>
      </c>
      <c r="G17" s="139">
        <f t="shared" si="6"/>
        <v>0</v>
      </c>
      <c r="H17" s="139">
        <f t="shared" si="6"/>
        <v>15.900660685710685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107.58182500329353</v>
      </c>
      <c r="P17" s="139">
        <f t="shared" si="7"/>
        <v>1031.9070669802693</v>
      </c>
      <c r="Q17" s="139">
        <f t="shared" si="7"/>
        <v>0</v>
      </c>
      <c r="R17" s="139">
        <f t="shared" si="7"/>
        <v>33.244346122167769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113.97175548285348</v>
      </c>
      <c r="Z17" s="139">
        <f t="shared" si="23"/>
        <v>1093.198222983327</v>
      </c>
      <c r="AA17" s="139">
        <f t="shared" si="23"/>
        <v>0</v>
      </c>
      <c r="AB17" s="139">
        <f t="shared" si="23"/>
        <v>35.21892742856015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120.58756421074554</v>
      </c>
      <c r="AJ17" s="139">
        <f t="shared" si="24"/>
        <v>1159.4335155908659</v>
      </c>
      <c r="AK17" s="139">
        <f t="shared" si="24"/>
        <v>0</v>
      </c>
      <c r="AL17" s="139">
        <f t="shared" si="24"/>
        <v>37.322246710773193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127.84922224577566</v>
      </c>
      <c r="AT17" s="139">
        <f t="shared" si="25"/>
        <v>1230.5592977590738</v>
      </c>
      <c r="AU17" s="139">
        <f t="shared" si="25"/>
        <v>0</v>
      </c>
      <c r="AV17" s="139">
        <f t="shared" si="25"/>
        <v>39.593177618969939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135.66879306840536</v>
      </c>
      <c r="BD17" s="139">
        <f t="shared" si="26"/>
        <v>1307.0971271476521</v>
      </c>
      <c r="BE17" s="139">
        <f t="shared" si="26"/>
        <v>0</v>
      </c>
      <c r="BF17" s="139">
        <f t="shared" si="26"/>
        <v>42.034392063125111</v>
      </c>
      <c r="BG17" s="120">
        <v>1484.8003122791824</v>
      </c>
      <c r="BH17" s="165">
        <f>SUM(BC17:BF17)</f>
        <v>1484.8003122791827</v>
      </c>
      <c r="BI17" s="129">
        <f>BG17/BH17</f>
        <v>0.99999999999999989</v>
      </c>
      <c r="BK17" s="128"/>
      <c r="BL17" s="4" t="s">
        <v>14</v>
      </c>
      <c r="BM17" s="139">
        <f t="shared" ref="BM17:BP17" si="27">$BQ17*(BM$18*BM10*1)/$BQ10</f>
        <v>144.08911283965031</v>
      </c>
      <c r="BN17" s="139">
        <f t="shared" si="27"/>
        <v>1389.4611193829267</v>
      </c>
      <c r="BO17" s="139">
        <f t="shared" si="27"/>
        <v>0</v>
      </c>
      <c r="BP17" s="139">
        <f t="shared" si="27"/>
        <v>44.658718649095348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481.41912371087625</v>
      </c>
      <c r="F19" s="165">
        <f>SUM(F14:F17)</f>
        <v>1947.338453674156</v>
      </c>
      <c r="G19" s="165">
        <f>SUM(G14:G17)</f>
        <v>1835.4097806958212</v>
      </c>
      <c r="H19" s="165">
        <f>SUM(H14:H17)</f>
        <v>1997.8326419191467</v>
      </c>
      <c r="K19" s="129"/>
      <c r="M19" s="128"/>
      <c r="N19" s="120" t="s">
        <v>195</v>
      </c>
      <c r="O19" s="165">
        <f>SUM(O14:O17)</f>
        <v>311.07660922533421</v>
      </c>
      <c r="P19" s="165">
        <f>SUM(P14:P17)</f>
        <v>2032.8242767012239</v>
      </c>
      <c r="Q19" s="165">
        <f>SUM(Q14:Q17)</f>
        <v>2223.6832421572412</v>
      </c>
      <c r="R19" s="165">
        <f>SUM(R14:R17)</f>
        <v>2091.6256769934034</v>
      </c>
      <c r="U19" s="129"/>
      <c r="W19" s="128"/>
      <c r="X19" s="120" t="s">
        <v>195</v>
      </c>
      <c r="Y19" s="165">
        <f>SUM(Y14:Y17)</f>
        <v>330.12056526713263</v>
      </c>
      <c r="Z19" s="165">
        <f>SUM(Z14:Z17)</f>
        <v>2151.4676775742701</v>
      </c>
      <c r="AA19" s="165">
        <f>SUM(AA14:AA17)</f>
        <v>2372.8928551262802</v>
      </c>
      <c r="AB19" s="165">
        <f>SUM(AB14:AB17)</f>
        <v>2232.1539914536288</v>
      </c>
      <c r="AE19" s="129"/>
      <c r="AG19" s="128"/>
      <c r="AH19" s="120" t="s">
        <v>195</v>
      </c>
      <c r="AI19" s="165">
        <f>SUM(AI14:AI17)</f>
        <v>349.99821561774831</v>
      </c>
      <c r="AJ19" s="165">
        <f>SUM(AJ14:AJ17)</f>
        <v>2279.7016590517442</v>
      </c>
      <c r="AK19" s="165">
        <f>SUM(AK14:AK17)</f>
        <v>2532.2842357440754</v>
      </c>
      <c r="AL19" s="165">
        <f>SUM(AL14:AL17)</f>
        <v>2384.6023042593365</v>
      </c>
      <c r="AO19" s="129"/>
      <c r="AQ19" s="128"/>
      <c r="AR19" s="120" t="s">
        <v>195</v>
      </c>
      <c r="AS19" s="165">
        <f>SUM(AS14:AS17)</f>
        <v>371.73472259435124</v>
      </c>
      <c r="AT19" s="165">
        <f>SUM(AT14:AT17)</f>
        <v>2417.2775395766121</v>
      </c>
      <c r="AU19" s="165">
        <f>SUM(AU14:AU17)</f>
        <v>2704.3695796202605</v>
      </c>
      <c r="AV19" s="165">
        <f>SUM(AV14:AV17)</f>
        <v>2548.169814698399</v>
      </c>
      <c r="AY19" s="129"/>
      <c r="BA19" s="128"/>
      <c r="BB19" s="120" t="s">
        <v>195</v>
      </c>
      <c r="BC19" s="165">
        <f>SUM(BC14:BC17)</f>
        <v>395.14540288879806</v>
      </c>
      <c r="BD19" s="165">
        <f>SUM(BD14:BD17)</f>
        <v>2565.2402228072579</v>
      </c>
      <c r="BE19" s="165">
        <f>SUM(BE14:BE17)</f>
        <v>2889.5246195532882</v>
      </c>
      <c r="BF19" s="165">
        <f>SUM(BF14:BF17)</f>
        <v>2724.2993987940577</v>
      </c>
      <c r="BI19" s="129"/>
      <c r="BK19" s="128"/>
      <c r="BL19" s="120" t="s">
        <v>195</v>
      </c>
      <c r="BM19" s="165">
        <f>SUM(BM14:BM17)</f>
        <v>420.35955921369111</v>
      </c>
      <c r="BN19" s="165">
        <f>SUM(BN14:BN17)</f>
        <v>2724.3804346861898</v>
      </c>
      <c r="BO19" s="165">
        <f>SUM(BO14:BO17)</f>
        <v>3088.7464989504729</v>
      </c>
      <c r="BP19" s="165">
        <f>SUM(BP14:BP17)</f>
        <v>2913.9583575156348</v>
      </c>
      <c r="BS19" s="129"/>
    </row>
    <row r="20" spans="3:71" x14ac:dyDescent="0.3">
      <c r="C20" s="128"/>
      <c r="D20" s="120" t="s">
        <v>194</v>
      </c>
      <c r="E20" s="120">
        <f>E18/E19</f>
        <v>4.2582438026104663</v>
      </c>
      <c r="F20" s="120">
        <f>F18/F19</f>
        <v>1.0527189026294563</v>
      </c>
      <c r="G20" s="120">
        <f>G18/G19</f>
        <v>0.57425868113246004</v>
      </c>
      <c r="H20" s="120">
        <f>H18/H19</f>
        <v>0.55460100948978353</v>
      </c>
      <c r="K20" s="129"/>
      <c r="M20" s="128"/>
      <c r="N20" s="120" t="s">
        <v>194</v>
      </c>
      <c r="O20" s="120">
        <f>O18/O19</f>
        <v>4.2690847385442128</v>
      </c>
      <c r="P20" s="120">
        <f>P18/P19</f>
        <v>0.81583825273648847</v>
      </c>
      <c r="Q20" s="120">
        <f>Q18/Q19</f>
        <v>0.86244794037902073</v>
      </c>
      <c r="R20" s="120">
        <f>R18/R19</f>
        <v>0.83902706929844373</v>
      </c>
      <c r="U20" s="129"/>
      <c r="W20" s="128"/>
      <c r="X20" s="120" t="s">
        <v>194</v>
      </c>
      <c r="Y20" s="120">
        <f>Y18/Y19</f>
        <v>4.0228102841376518</v>
      </c>
      <c r="Z20" s="120">
        <f>Z18/Z19</f>
        <v>0.77084858085997976</v>
      </c>
      <c r="AA20" s="120">
        <f>AA18/AA19</f>
        <v>0.80821644690391814</v>
      </c>
      <c r="AB20" s="120">
        <f>AB18/AB19</f>
        <v>0.7862049699780338</v>
      </c>
      <c r="AE20" s="129"/>
      <c r="AG20" s="128"/>
      <c r="AH20" s="120" t="s">
        <v>194</v>
      </c>
      <c r="AI20" s="120">
        <f>AI18/AI19</f>
        <v>4.2948767832383252</v>
      </c>
      <c r="AJ20" s="120">
        <f>AJ18/AJ19</f>
        <v>0.82543321960213456</v>
      </c>
      <c r="AK20" s="120">
        <f>AK18/AK19</f>
        <v>0.85775082867169761</v>
      </c>
      <c r="AL20" s="120">
        <f>AL18/AL19</f>
        <v>0.83434324410509964</v>
      </c>
      <c r="AO20" s="129"/>
      <c r="AQ20" s="128"/>
      <c r="AR20" s="120" t="s">
        <v>194</v>
      </c>
      <c r="AS20" s="120">
        <f>AS18/AS19</f>
        <v>4.3070739817727208</v>
      </c>
      <c r="AT20" s="120">
        <f>AT18/AT19</f>
        <v>0.83002943071020874</v>
      </c>
      <c r="AU20" s="120">
        <f>AU18/AU19</f>
        <v>0.85552538190492289</v>
      </c>
      <c r="AV20" s="120">
        <f>AV18/AV19</f>
        <v>0.83212444280246445</v>
      </c>
      <c r="AY20" s="129"/>
      <c r="BA20" s="128"/>
      <c r="BB20" s="120" t="s">
        <v>194</v>
      </c>
      <c r="BC20" s="120">
        <f>BC18/BC19</f>
        <v>4.3188102455677591</v>
      </c>
      <c r="BD20" s="120">
        <f>BD18/BD19</f>
        <v>0.8344897492873744</v>
      </c>
      <c r="BE20" s="120">
        <f>BE18/BE19</f>
        <v>0.85337873257678942</v>
      </c>
      <c r="BF20" s="120">
        <f>BF18/BF19</f>
        <v>0.829984436579564</v>
      </c>
      <c r="BI20" s="129"/>
      <c r="BK20" s="128"/>
      <c r="BL20" s="120" t="s">
        <v>194</v>
      </c>
      <c r="BM20" s="120">
        <f>BM18/BM19</f>
        <v>4.5921601778505536</v>
      </c>
      <c r="BN20" s="120">
        <f>BN18/BN19</f>
        <v>0.88958105738475834</v>
      </c>
      <c r="BO20" s="120">
        <f>BO18/BO19</f>
        <v>0.90283165981035762</v>
      </c>
      <c r="BP20" s="120">
        <f>BP18/BP19</f>
        <v>0.87802852065344272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1007.1404368362897</v>
      </c>
      <c r="F25" s="139">
        <f t="shared" si="28"/>
        <v>0</v>
      </c>
      <c r="G25" s="139">
        <f t="shared" si="28"/>
        <v>568.73318772383914</v>
      </c>
      <c r="H25" s="139">
        <f t="shared" si="28"/>
        <v>456.49570234320839</v>
      </c>
      <c r="I25" s="120">
        <f>I14</f>
        <v>2050</v>
      </c>
      <c r="J25" s="165">
        <f>SUM(E25:H25)</f>
        <v>2032.3693269033374</v>
      </c>
      <c r="K25" s="129">
        <f>I25/J25</f>
        <v>1.0086749356346201</v>
      </c>
      <c r="M25" s="128"/>
      <c r="N25" s="4" t="s">
        <v>11</v>
      </c>
      <c r="O25" s="139">
        <f t="shared" ref="O25:R28" si="29">O14*O$20</f>
        <v>438.89631574128055</v>
      </c>
      <c r="P25" s="139">
        <f t="shared" si="29"/>
        <v>0</v>
      </c>
      <c r="Q25" s="139">
        <f t="shared" si="29"/>
        <v>1042.8419005961509</v>
      </c>
      <c r="R25" s="139">
        <f t="shared" si="29"/>
        <v>733.95860363759607</v>
      </c>
      <c r="S25" s="120">
        <f>S14</f>
        <v>2186.7465511512801</v>
      </c>
      <c r="T25" s="165">
        <f>SUM(O25:R25)</f>
        <v>2215.6968199750272</v>
      </c>
      <c r="U25" s="129">
        <f>S25/T25</f>
        <v>0.98693401165594785</v>
      </c>
      <c r="W25" s="128"/>
      <c r="X25" s="4" t="s">
        <v>11</v>
      </c>
      <c r="Y25" s="139">
        <f>Y14*Y$20</f>
        <v>441.41602724067945</v>
      </c>
      <c r="Z25" s="139">
        <f t="shared" ref="Z25:AB25" si="30">Z14*Z$20</f>
        <v>0</v>
      </c>
      <c r="AA25" s="139">
        <f t="shared" si="30"/>
        <v>1043.0488610803359</v>
      </c>
      <c r="AB25" s="139">
        <f t="shared" si="30"/>
        <v>734.04513428707378</v>
      </c>
      <c r="AC25" s="120">
        <f>AC14</f>
        <v>2333.9408020800124</v>
      </c>
      <c r="AD25" s="165">
        <f>SUM(Y25:AB25)</f>
        <v>2218.510022608089</v>
      </c>
      <c r="AE25" s="129">
        <f>AC25/AD25</f>
        <v>1.0520307676303498</v>
      </c>
      <c r="AG25" s="128"/>
      <c r="AH25" s="4" t="s">
        <v>11</v>
      </c>
      <c r="AI25" s="139">
        <f t="shared" ref="AI25:AL28" si="31">AI14*AI$20</f>
        <v>502.78190999816474</v>
      </c>
      <c r="AJ25" s="139">
        <f t="shared" si="31"/>
        <v>0</v>
      </c>
      <c r="AK25" s="139">
        <f t="shared" si="31"/>
        <v>1181.6854336264146</v>
      </c>
      <c r="AL25" s="139">
        <f t="shared" si="31"/>
        <v>832.39313591974178</v>
      </c>
      <c r="AM25" s="120">
        <f>AM14</f>
        <v>2492.3840399622668</v>
      </c>
      <c r="AN25" s="165">
        <f>SUM(AI25:AL25)</f>
        <v>2516.8604795443212</v>
      </c>
      <c r="AO25" s="129">
        <f>AM25/AN25</f>
        <v>0.99027501135601848</v>
      </c>
      <c r="AQ25" s="128"/>
      <c r="AR25" s="4" t="s">
        <v>11</v>
      </c>
      <c r="AS25" s="139">
        <f t="shared" ref="AS25:AV28" si="32">AS14*AS$20</f>
        <v>538.56738906342923</v>
      </c>
      <c r="AT25" s="139">
        <f t="shared" si="32"/>
        <v>0</v>
      </c>
      <c r="AU25" s="139">
        <f t="shared" si="32"/>
        <v>1259.0090229185594</v>
      </c>
      <c r="AV25" s="139">
        <f t="shared" si="32"/>
        <v>887.27411844318692</v>
      </c>
      <c r="AW25" s="120">
        <f>AW14</f>
        <v>2662.939164795906</v>
      </c>
      <c r="AX25" s="165">
        <f>SUM(AS25:AV25)</f>
        <v>2684.8505304251757</v>
      </c>
      <c r="AY25" s="129">
        <f>AW25/AX25</f>
        <v>0.99183888809415399</v>
      </c>
      <c r="BA25" s="128"/>
      <c r="BB25" s="4" t="s">
        <v>11</v>
      </c>
      <c r="BC25" s="139">
        <f t="shared" ref="BC25:BF28" si="33">BC14*BC$20</f>
        <v>577.18648148000466</v>
      </c>
      <c r="BD25" s="139">
        <f t="shared" si="33"/>
        <v>0</v>
      </c>
      <c r="BE25" s="139">
        <f t="shared" si="33"/>
        <v>1342.1335828993138</v>
      </c>
      <c r="BF25" s="139">
        <f t="shared" si="33"/>
        <v>946.31632252135125</v>
      </c>
      <c r="BG25" s="120">
        <f>BG14</f>
        <v>2846.535435076155</v>
      </c>
      <c r="BH25" s="165">
        <f>SUM(BC25:BF25)</f>
        <v>2865.6363869006695</v>
      </c>
      <c r="BI25" s="129">
        <f>BG25/BH25</f>
        <v>0.99333448168377947</v>
      </c>
      <c r="BK25" s="128"/>
      <c r="BL25" s="4" t="s">
        <v>11</v>
      </c>
      <c r="BM25" s="139">
        <f t="shared" ref="BM25:BP28" si="34">BM14*BM$20</f>
        <v>656.3186437823922</v>
      </c>
      <c r="BN25" s="139">
        <f t="shared" si="34"/>
        <v>0</v>
      </c>
      <c r="BO25" s="139">
        <f t="shared" si="34"/>
        <v>1518.134765890069</v>
      </c>
      <c r="BP25" s="139">
        <f t="shared" si="34"/>
        <v>1070.954382247857</v>
      </c>
      <c r="BQ25" s="120">
        <f>BQ14</f>
        <v>3044.1735794193137</v>
      </c>
      <c r="BR25" s="165">
        <f>SUM(BM25:BP25)</f>
        <v>3245.4077919203182</v>
      </c>
      <c r="BS25" s="129">
        <f>BQ25/BR25</f>
        <v>0.9379941673271408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68.717243206787515</v>
      </c>
      <c r="G26" s="139">
        <f t="shared" si="28"/>
        <v>474.27942046628465</v>
      </c>
      <c r="H26" s="139">
        <f t="shared" si="28"/>
        <v>642.68577518894199</v>
      </c>
      <c r="I26" s="120">
        <f>I15</f>
        <v>2050</v>
      </c>
      <c r="J26" s="165">
        <f>SUM(E26:H26)</f>
        <v>1185.6824388620141</v>
      </c>
      <c r="K26" s="129">
        <f>I26/J26</f>
        <v>1.7289621004824314</v>
      </c>
      <c r="M26" s="128"/>
      <c r="N26" s="4" t="s">
        <v>12</v>
      </c>
      <c r="O26" s="139">
        <f t="shared" si="29"/>
        <v>0</v>
      </c>
      <c r="P26" s="139">
        <f t="shared" si="29"/>
        <v>27.782866570441918</v>
      </c>
      <c r="Q26" s="139">
        <f t="shared" si="29"/>
        <v>835.78474904526308</v>
      </c>
      <c r="R26" s="139">
        <f t="shared" si="29"/>
        <v>993.07905190192696</v>
      </c>
      <c r="S26" s="120">
        <f>S15</f>
        <v>2186.7465511512801</v>
      </c>
      <c r="T26" s="165">
        <f>SUM(O26:R26)</f>
        <v>1856.6466675176321</v>
      </c>
      <c r="U26" s="129">
        <f>S26/T26</f>
        <v>1.1777935939071256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28.017762662492771</v>
      </c>
      <c r="AA26" s="139">
        <f t="shared" si="35"/>
        <v>835.95061734825117</v>
      </c>
      <c r="AB26" s="139">
        <f t="shared" si="35"/>
        <v>993.19613176844518</v>
      </c>
      <c r="AC26" s="120">
        <f>AC15</f>
        <v>2333.9408020800124</v>
      </c>
      <c r="AD26" s="165">
        <f>SUM(Y26:AB26)</f>
        <v>1857.1645117791891</v>
      </c>
      <c r="AE26" s="129">
        <f>AC26/AD26</f>
        <v>1.2567227013422011</v>
      </c>
      <c r="AG26" s="128"/>
      <c r="AH26" s="4" t="s">
        <v>12</v>
      </c>
      <c r="AI26" s="139">
        <f t="shared" si="31"/>
        <v>0</v>
      </c>
      <c r="AJ26" s="139">
        <f t="shared" si="31"/>
        <v>32.078423539769872</v>
      </c>
      <c r="AK26" s="139">
        <f t="shared" si="31"/>
        <v>946.87470355906362</v>
      </c>
      <c r="AL26" s="139">
        <f t="shared" si="31"/>
        <v>1126.0441221185315</v>
      </c>
      <c r="AM26" s="120">
        <f>AM15</f>
        <v>2492.3840399622668</v>
      </c>
      <c r="AN26" s="165">
        <f>SUM(AI26:AL26)</f>
        <v>2104.9972492173652</v>
      </c>
      <c r="AO26" s="129">
        <f>AM26/AN26</f>
        <v>1.1840319700602608</v>
      </c>
      <c r="AQ26" s="128"/>
      <c r="AR26" s="4" t="s">
        <v>12</v>
      </c>
      <c r="AS26" s="139">
        <f t="shared" si="32"/>
        <v>0</v>
      </c>
      <c r="AT26" s="139">
        <f t="shared" si="32"/>
        <v>34.488467561367415</v>
      </c>
      <c r="AU26" s="139">
        <f t="shared" si="32"/>
        <v>1008.7391857182585</v>
      </c>
      <c r="AV26" s="139">
        <f t="shared" si="32"/>
        <v>1200.1738179138129</v>
      </c>
      <c r="AW26" s="120">
        <f>AW15</f>
        <v>2662.939164795906</v>
      </c>
      <c r="AX26" s="165">
        <f>SUM(AS26:AV26)</f>
        <v>2243.4014711934387</v>
      </c>
      <c r="AY26" s="129">
        <f>AW26/AX26</f>
        <v>1.1870096364781657</v>
      </c>
      <c r="BA26" s="128"/>
      <c r="BB26" s="4" t="s">
        <v>12</v>
      </c>
      <c r="BC26" s="139">
        <f t="shared" si="33"/>
        <v>0</v>
      </c>
      <c r="BD26" s="139">
        <f t="shared" si="33"/>
        <v>37.091975290484626</v>
      </c>
      <c r="BE26" s="139">
        <f t="shared" si="33"/>
        <v>1075.2429228744768</v>
      </c>
      <c r="BF26" s="139">
        <f t="shared" si="33"/>
        <v>1279.9218878473023</v>
      </c>
      <c r="BG26" s="120">
        <f>BG15</f>
        <v>2846.535435076155</v>
      </c>
      <c r="BH26" s="165">
        <f>SUM(BC26:BF26)</f>
        <v>2392.2567860122635</v>
      </c>
      <c r="BI26" s="129">
        <f>BG26/BH26</f>
        <v>1.1898954375299922</v>
      </c>
      <c r="BK26" s="128"/>
      <c r="BL26" s="4" t="s">
        <v>12</v>
      </c>
      <c r="BM26" s="139">
        <f t="shared" si="34"/>
        <v>0</v>
      </c>
      <c r="BN26" s="139">
        <f t="shared" si="34"/>
        <v>42.319416756310055</v>
      </c>
      <c r="BO26" s="139">
        <f t="shared" si="34"/>
        <v>1216.1393722923247</v>
      </c>
      <c r="BP26" s="139">
        <f t="shared" si="34"/>
        <v>1448.3725349775884</v>
      </c>
      <c r="BQ26" s="120">
        <f>BQ15</f>
        <v>3044.1735794193137</v>
      </c>
      <c r="BR26" s="165">
        <f>SUM(BM26:BP26)</f>
        <v>2706.8313240262232</v>
      </c>
      <c r="BS26" s="129">
        <f>BQ26/BR26</f>
        <v>1.1246262566857388</v>
      </c>
    </row>
    <row r="27" spans="3:71" x14ac:dyDescent="0.3">
      <c r="C27" s="128"/>
      <c r="D27" s="4" t="s">
        <v>13</v>
      </c>
      <c r="E27" s="139">
        <f t="shared" si="28"/>
        <v>507.1385134815938</v>
      </c>
      <c r="F27" s="139">
        <f t="shared" si="28"/>
        <v>964.04957703168475</v>
      </c>
      <c r="G27" s="139">
        <f t="shared" si="28"/>
        <v>10.987391809876184</v>
      </c>
      <c r="H27" s="139">
        <f t="shared" si="28"/>
        <v>0</v>
      </c>
      <c r="I27" s="120">
        <f>I16</f>
        <v>1054</v>
      </c>
      <c r="J27" s="165">
        <f>SUM(E27:H27)</f>
        <v>1482.1754823231547</v>
      </c>
      <c r="K27" s="129">
        <f>I27/J27</f>
        <v>0.71111687689501213</v>
      </c>
      <c r="M27" s="128"/>
      <c r="N27" s="4" t="s">
        <v>13</v>
      </c>
      <c r="O27" s="139">
        <f t="shared" si="29"/>
        <v>429.8401619543809</v>
      </c>
      <c r="P27" s="139">
        <f t="shared" si="29"/>
        <v>788.80368094218295</v>
      </c>
      <c r="Q27" s="139">
        <f t="shared" si="29"/>
        <v>39.184382612441837</v>
      </c>
      <c r="R27" s="139">
        <f t="shared" si="29"/>
        <v>0</v>
      </c>
      <c r="S27" s="120">
        <f>S16</f>
        <v>1112.9834646689119</v>
      </c>
      <c r="T27" s="165">
        <f>SUM(O27:R27)</f>
        <v>1257.8282255090057</v>
      </c>
      <c r="U27" s="129">
        <f>S27/T27</f>
        <v>0.8848453565418446</v>
      </c>
      <c r="W27" s="128"/>
      <c r="X27" s="4" t="s">
        <v>13</v>
      </c>
      <c r="Y27" s="139">
        <f t="shared" ref="Y27:AB27" si="36">Y16*Y$20</f>
        <v>428.1096276636319</v>
      </c>
      <c r="Z27" s="139">
        <f t="shared" si="36"/>
        <v>787.74774457640024</v>
      </c>
      <c r="AA27" s="139">
        <f t="shared" si="36"/>
        <v>38.811553825268952</v>
      </c>
      <c r="AB27" s="139">
        <f t="shared" si="36"/>
        <v>0</v>
      </c>
      <c r="AC27" s="120">
        <f>AC16</f>
        <v>1176.364579366546</v>
      </c>
      <c r="AD27" s="165">
        <f>SUM(Y27:AB27)</f>
        <v>1254.6689260653011</v>
      </c>
      <c r="AE27" s="129">
        <f>AC27/AD27</f>
        <v>0.93758963414809271</v>
      </c>
      <c r="AG27" s="128"/>
      <c r="AH27" s="4" t="s">
        <v>13</v>
      </c>
      <c r="AI27" s="139">
        <f t="shared" si="31"/>
        <v>482.50857055735202</v>
      </c>
      <c r="AJ27" s="139">
        <f t="shared" si="31"/>
        <v>892.62811693484889</v>
      </c>
      <c r="AK27" s="139">
        <f t="shared" si="31"/>
        <v>43.508764456279025</v>
      </c>
      <c r="AL27" s="139">
        <f t="shared" si="31"/>
        <v>0</v>
      </c>
      <c r="AM27" s="120">
        <f>AM16</f>
        <v>1244.4750082359867</v>
      </c>
      <c r="AN27" s="165">
        <f>SUM(AI27:AL27)</f>
        <v>1418.6454519484801</v>
      </c>
      <c r="AO27" s="129">
        <f>AM27/AN27</f>
        <v>0.87722764453001711</v>
      </c>
      <c r="AQ27" s="128"/>
      <c r="AR27" s="4" t="s">
        <v>13</v>
      </c>
      <c r="AS27" s="139">
        <f t="shared" si="32"/>
        <v>511.86550401954247</v>
      </c>
      <c r="AT27" s="139">
        <f t="shared" si="32"/>
        <v>950.52259910786358</v>
      </c>
      <c r="AU27" s="139">
        <f t="shared" si="32"/>
        <v>45.908608779861503</v>
      </c>
      <c r="AV27" s="139">
        <f t="shared" si="32"/>
        <v>0</v>
      </c>
      <c r="AW27" s="120">
        <f>AW16</f>
        <v>1317.6716292739918</v>
      </c>
      <c r="AX27" s="165">
        <f>SUM(AS27:AV27)</f>
        <v>1508.2967119072675</v>
      </c>
      <c r="AY27" s="129">
        <f>AW27/AX27</f>
        <v>0.87361566121016931</v>
      </c>
      <c r="BA27" s="128"/>
      <c r="BB27" s="4" t="s">
        <v>13</v>
      </c>
      <c r="BC27" s="139">
        <f t="shared" si="33"/>
        <v>543.44375949749497</v>
      </c>
      <c r="BD27" s="139">
        <f t="shared" si="33"/>
        <v>1012.815541174141</v>
      </c>
      <c r="BE27" s="139">
        <f t="shared" si="33"/>
        <v>48.482351810024028</v>
      </c>
      <c r="BF27" s="139">
        <f t="shared" si="33"/>
        <v>0</v>
      </c>
      <c r="BG27" s="120">
        <f>BG16</f>
        <v>1396.3384616119097</v>
      </c>
      <c r="BH27" s="165">
        <f>SUM(BC27:BF27)</f>
        <v>1604.7416524816601</v>
      </c>
      <c r="BI27" s="129">
        <f>BG27/BH27</f>
        <v>0.87013287120237426</v>
      </c>
      <c r="BK27" s="128"/>
      <c r="BL27" s="4" t="s">
        <v>13</v>
      </c>
      <c r="BM27" s="139">
        <f t="shared" si="34"/>
        <v>612.35949837347482</v>
      </c>
      <c r="BN27" s="139">
        <f t="shared" si="34"/>
        <v>1145.1995192745046</v>
      </c>
      <c r="BO27" s="139">
        <f t="shared" si="34"/>
        <v>54.343990198492783</v>
      </c>
      <c r="BP27" s="139">
        <f t="shared" si="34"/>
        <v>0</v>
      </c>
      <c r="BQ27" s="120">
        <f>BQ16</f>
        <v>1480.8887406556896</v>
      </c>
      <c r="BR27" s="165">
        <f>SUM(BM27:BP27)</f>
        <v>1811.9030078464723</v>
      </c>
      <c r="BS27" s="129">
        <f>BQ27/BR27</f>
        <v>0.81731126569285406</v>
      </c>
    </row>
    <row r="28" spans="3:71" x14ac:dyDescent="0.3">
      <c r="C28" s="128"/>
      <c r="D28" s="4" t="s">
        <v>14</v>
      </c>
      <c r="E28" s="139">
        <f t="shared" si="28"/>
        <v>535.72104968211659</v>
      </c>
      <c r="F28" s="139">
        <f t="shared" si="28"/>
        <v>1017.2331797615275</v>
      </c>
      <c r="G28" s="139">
        <f t="shared" si="28"/>
        <v>0</v>
      </c>
      <c r="H28" s="139">
        <f t="shared" si="28"/>
        <v>8.8185224678496592</v>
      </c>
      <c r="I28" s="120">
        <f>I17</f>
        <v>1108</v>
      </c>
      <c r="J28" s="165">
        <f>SUM(E28:H28)</f>
        <v>1561.7727519114937</v>
      </c>
      <c r="K28" s="129">
        <f>I28/J28</f>
        <v>0.70945020563580097</v>
      </c>
      <c r="M28" s="128"/>
      <c r="N28" s="4" t="s">
        <v>14</v>
      </c>
      <c r="O28" s="139">
        <f t="shared" si="29"/>
        <v>459.27592726629462</v>
      </c>
      <c r="P28" s="139">
        <f t="shared" si="29"/>
        <v>841.86925851161743</v>
      </c>
      <c r="Q28" s="139">
        <f t="shared" si="29"/>
        <v>0</v>
      </c>
      <c r="R28" s="139">
        <f t="shared" si="29"/>
        <v>27.892906297625505</v>
      </c>
      <c r="S28" s="120">
        <f>S17</f>
        <v>1172.7332381057306</v>
      </c>
      <c r="T28" s="165">
        <f>SUM(O28:R28)</f>
        <v>1329.0380920755376</v>
      </c>
      <c r="U28" s="129">
        <f>S28/T28</f>
        <v>0.88239249506708406</v>
      </c>
      <c r="W28" s="128"/>
      <c r="X28" s="4" t="s">
        <v>14</v>
      </c>
      <c r="Y28" s="139">
        <f t="shared" ref="Y28:AB28" si="37">Y17*Y$20</f>
        <v>458.48675005764477</v>
      </c>
      <c r="Z28" s="139">
        <f t="shared" si="37"/>
        <v>842.69029878534934</v>
      </c>
      <c r="AA28" s="139">
        <f t="shared" si="37"/>
        <v>0</v>
      </c>
      <c r="AB28" s="139">
        <f t="shared" si="37"/>
        <v>27.689295781629685</v>
      </c>
      <c r="AC28" s="120">
        <f>AC17</f>
        <v>1242.3889058947407</v>
      </c>
      <c r="AD28" s="165">
        <f>SUM(Y28:AB28)</f>
        <v>1328.8663446246237</v>
      </c>
      <c r="AE28" s="129">
        <f>AC28/AD28</f>
        <v>0.93492390030066486</v>
      </c>
      <c r="AG28" s="128"/>
      <c r="AH28" s="4" t="s">
        <v>14</v>
      </c>
      <c r="AI28" s="139">
        <f t="shared" si="31"/>
        <v>517.90872987599175</v>
      </c>
      <c r="AJ28" s="139">
        <f t="shared" si="31"/>
        <v>957.03493968879013</v>
      </c>
      <c r="AK28" s="139">
        <f t="shared" si="31"/>
        <v>0</v>
      </c>
      <c r="AL28" s="139">
        <f t="shared" si="31"/>
        <v>31.13956439795739</v>
      </c>
      <c r="AM28" s="120">
        <f>AM17</f>
        <v>1317.3433265123847</v>
      </c>
      <c r="AN28" s="165">
        <f>SUM(AI28:AL28)</f>
        <v>1506.0832339627393</v>
      </c>
      <c r="AO28" s="129">
        <f>AM28/AN28</f>
        <v>0.87468162237371794</v>
      </c>
      <c r="AQ28" s="128"/>
      <c r="AR28" s="4" t="s">
        <v>14</v>
      </c>
      <c r="AS28" s="139">
        <f t="shared" si="32"/>
        <v>550.65605872465846</v>
      </c>
      <c r="AT28" s="139">
        <f t="shared" si="32"/>
        <v>1021.4004333741183</v>
      </c>
      <c r="AU28" s="139">
        <f t="shared" si="32"/>
        <v>0</v>
      </c>
      <c r="AV28" s="139">
        <f t="shared" si="32"/>
        <v>32.946450864964369</v>
      </c>
      <c r="AW28" s="120">
        <f>AW17</f>
        <v>1398.0016976238194</v>
      </c>
      <c r="AX28" s="165">
        <f>SUM(AS28:AV28)</f>
        <v>1605.0029429637411</v>
      </c>
      <c r="AY28" s="129">
        <f>AW28/AX28</f>
        <v>0.8710274979573055</v>
      </c>
      <c r="BA28" s="128"/>
      <c r="BB28" s="4" t="s">
        <v>14</v>
      </c>
      <c r="BC28" s="139">
        <f t="shared" si="33"/>
        <v>585.92777350764129</v>
      </c>
      <c r="BD28" s="139">
        <f t="shared" si="33"/>
        <v>1090.7591539276916</v>
      </c>
      <c r="BE28" s="139">
        <f t="shared" si="33"/>
        <v>0</v>
      </c>
      <c r="BF28" s="139">
        <f t="shared" si="33"/>
        <v>34.887891213477388</v>
      </c>
      <c r="BG28" s="120">
        <f>BG17</f>
        <v>1484.8003122791824</v>
      </c>
      <c r="BH28" s="165">
        <f>SUM(BC28:BF28)</f>
        <v>1711.5748186488104</v>
      </c>
      <c r="BI28" s="129">
        <f>BG28/BH28</f>
        <v>0.86750535010286411</v>
      </c>
      <c r="BK28" s="128"/>
      <c r="BL28" s="4" t="s">
        <v>14</v>
      </c>
      <c r="BM28" s="139">
        <f t="shared" si="34"/>
        <v>661.68028604405708</v>
      </c>
      <c r="BN28" s="139">
        <f t="shared" si="34"/>
        <v>1236.0382917756738</v>
      </c>
      <c r="BO28" s="139">
        <f t="shared" si="34"/>
        <v>0</v>
      </c>
      <c r="BP28" s="139">
        <f t="shared" si="34"/>
        <v>39.211628669743504</v>
      </c>
      <c r="BQ28" s="120">
        <f>BQ17</f>
        <v>1578.2089508716722</v>
      </c>
      <c r="BR28" s="165">
        <f>SUM(BM28:BP28)</f>
        <v>1936.9302064894744</v>
      </c>
      <c r="BS28" s="129">
        <f>BQ28/BR28</f>
        <v>0.81479908030968506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1658.4558060242423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1658.4558060242423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1.0000000000000002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1.0000000000000002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1015.8773153008677</v>
      </c>
      <c r="F36" s="139">
        <f t="shared" si="38"/>
        <v>0</v>
      </c>
      <c r="G36" s="139">
        <f t="shared" si="38"/>
        <v>573.66691152061571</v>
      </c>
      <c r="H36" s="139">
        <f t="shared" si="38"/>
        <v>460.45577317851644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433.16170159555753</v>
      </c>
      <c r="P36" s="139">
        <f t="shared" ref="P36:R36" si="39">P25*$U25</f>
        <v>0</v>
      </c>
      <c r="Q36" s="139">
        <f t="shared" si="39"/>
        <v>1029.2161404782723</v>
      </c>
      <c r="R36" s="139">
        <f t="shared" si="39"/>
        <v>724.36870907745049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464.38324198235136</v>
      </c>
      <c r="Z36" s="139">
        <f t="shared" ref="Z36:AB36" si="40">Z25*$AE25</f>
        <v>0</v>
      </c>
      <c r="AA36" s="139">
        <f t="shared" si="40"/>
        <v>1097.3194939983077</v>
      </c>
      <c r="AB36" s="139">
        <f t="shared" si="40"/>
        <v>772.23806609935343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497.89236163303326</v>
      </c>
      <c r="AJ36" s="139">
        <f t="shared" ref="AJ36:AL36" si="41">AJ25*$AO25</f>
        <v>0</v>
      </c>
      <c r="AK36" s="139">
        <f t="shared" si="41"/>
        <v>1170.1935562036392</v>
      </c>
      <c r="AL36" s="139">
        <f t="shared" si="41"/>
        <v>824.29812212559409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534.17208033244333</v>
      </c>
      <c r="AT36" s="139">
        <f t="shared" ref="AT36:AV36" si="42">AT25*$AY25</f>
        <v>0</v>
      </c>
      <c r="AU36" s="139">
        <f t="shared" si="42"/>
        <v>1248.7341093920511</v>
      </c>
      <c r="AV36" s="139">
        <f t="shared" si="42"/>
        <v>880.03297507141122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573.33923441582476</v>
      </c>
      <c r="BD36" s="139">
        <f t="shared" ref="BD36:BF36" si="43">BD25*$BI25</f>
        <v>0</v>
      </c>
      <c r="BE36" s="139">
        <f t="shared" si="43"/>
        <v>1333.1875669196836</v>
      </c>
      <c r="BF36" s="139">
        <f t="shared" si="43"/>
        <v>940.0086337406467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615.62305977594326</v>
      </c>
      <c r="BN36" s="139">
        <f t="shared" ref="BN36:BP36" si="44">BN25*$BS25</f>
        <v>0</v>
      </c>
      <c r="BO36" s="139">
        <f t="shared" si="44"/>
        <v>1424.0015556214391</v>
      </c>
      <c r="BP36" s="139">
        <f t="shared" si="44"/>
        <v>1004.5489640219311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118.80950915416943</v>
      </c>
      <c r="G37" s="139">
        <f t="shared" si="38"/>
        <v>820.01114302497774</v>
      </c>
      <c r="H37" s="139">
        <f t="shared" si="38"/>
        <v>1111.1793478208529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32.722482267042921</v>
      </c>
      <c r="Q37" s="139">
        <f t="shared" si="45"/>
        <v>984.3819233107854</v>
      </c>
      <c r="R37" s="139">
        <f t="shared" si="45"/>
        <v>1169.6421455734514</v>
      </c>
      <c r="S37" s="120">
        <f>S26</f>
        <v>2186.7465511512801</v>
      </c>
      <c r="T37" s="165">
        <f>SUM(O37:R37)</f>
        <v>2186.7465511512796</v>
      </c>
      <c r="U37" s="129">
        <f>S37/T37</f>
        <v>1.0000000000000002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35.210558378772575</v>
      </c>
      <c r="AA37" s="139">
        <f t="shared" si="46"/>
        <v>1050.5581180225749</v>
      </c>
      <c r="AB37" s="139">
        <f t="shared" si="46"/>
        <v>1248.1721256786652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37.981879020221164</v>
      </c>
      <c r="AK37" s="139">
        <f t="shared" si="47"/>
        <v>1121.1299206552635</v>
      </c>
      <c r="AL37" s="139">
        <f t="shared" si="47"/>
        <v>1333.2722402867819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40.938143342707747</v>
      </c>
      <c r="AU37" s="139">
        <f t="shared" si="48"/>
        <v>1197.3831341407108</v>
      </c>
      <c r="AV37" s="139">
        <f t="shared" si="48"/>
        <v>1424.6178873124873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44.135572167122859</v>
      </c>
      <c r="BE37" s="139">
        <f t="shared" si="49"/>
        <v>1279.4266481647533</v>
      </c>
      <c r="BF37" s="139">
        <f t="shared" si="49"/>
        <v>1522.9732147442794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47.593527251772706</v>
      </c>
      <c r="BO37" s="139">
        <f t="shared" si="50"/>
        <v>1367.702269869261</v>
      </c>
      <c r="BP37" s="139">
        <f t="shared" si="50"/>
        <v>1628.8777822982795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360.63475586020996</v>
      </c>
      <c r="F38" s="139">
        <f t="shared" si="38"/>
        <v>685.55192439072903</v>
      </c>
      <c r="G38" s="139">
        <f t="shared" si="38"/>
        <v>7.8133197490609874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380.34207136052839</v>
      </c>
      <c r="P38" s="139">
        <f t="shared" si="51"/>
        <v>697.96927430480525</v>
      </c>
      <c r="Q38" s="139">
        <f t="shared" si="51"/>
        <v>34.672119003578153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401.39114917642081</v>
      </c>
      <c r="Z38" s="139">
        <f t="shared" si="52"/>
        <v>738.58411963837227</v>
      </c>
      <c r="AA38" s="139">
        <f t="shared" si="52"/>
        <v>36.389310551752928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423.26985681557147</v>
      </c>
      <c r="AJ38" s="139">
        <f t="shared" si="53"/>
        <v>783.03806046002217</v>
      </c>
      <c r="AK38" s="139">
        <f t="shared" si="53"/>
        <v>38.167090960392983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1244.4750082359865</v>
      </c>
      <c r="AO38" s="129">
        <f>AM38/AN38</f>
        <v>1.0000000000000002</v>
      </c>
      <c r="AQ38" s="128"/>
      <c r="AR38" s="4" t="s">
        <v>13</v>
      </c>
      <c r="AS38" s="139">
        <f t="shared" ref="AS38:AV38" si="54">AS27*$AY27</f>
        <v>447.17372074470916</v>
      </c>
      <c r="AT38" s="139">
        <f t="shared" si="54"/>
        <v>830.39142891482493</v>
      </c>
      <c r="AU38" s="139">
        <f t="shared" si="54"/>
        <v>40.10647961445769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472.86827878856786</v>
      </c>
      <c r="BD38" s="139">
        <f t="shared" si="55"/>
        <v>881.28409484024178</v>
      </c>
      <c r="BE38" s="139">
        <f t="shared" si="55"/>
        <v>42.186087983099831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500.4883166746659</v>
      </c>
      <c r="BN38" s="139">
        <f t="shared" si="56"/>
        <v>935.98446856909334</v>
      </c>
      <c r="BO38" s="139">
        <f t="shared" si="56"/>
        <v>44.415955411930192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380.06740886040478</v>
      </c>
      <c r="F39" s="139">
        <f t="shared" si="38"/>
        <v>721.67628856137537</v>
      </c>
      <c r="G39" s="139">
        <f t="shared" si="38"/>
        <v>0</v>
      </c>
      <c r="H39" s="139">
        <f t="shared" si="38"/>
        <v>6.2563025782198718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405.26163138475431</v>
      </c>
      <c r="P39" s="139">
        <f t="shared" si="57"/>
        <v>742.85911553834205</v>
      </c>
      <c r="Q39" s="139">
        <f t="shared" si="57"/>
        <v>0</v>
      </c>
      <c r="R39" s="139">
        <f t="shared" si="57"/>
        <v>24.612491182634152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428.6502206000693</v>
      </c>
      <c r="Z39" s="139">
        <f t="shared" si="58"/>
        <v>787.85130088593144</v>
      </c>
      <c r="AA39" s="139">
        <f t="shared" si="58"/>
        <v>0</v>
      </c>
      <c r="AB39" s="139">
        <f t="shared" si="58"/>
        <v>25.887384408739972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453.00524808944408</v>
      </c>
      <c r="AJ39" s="139">
        <f t="shared" si="59"/>
        <v>837.10087371532427</v>
      </c>
      <c r="AK39" s="139">
        <f t="shared" si="59"/>
        <v>0</v>
      </c>
      <c r="AL39" s="139">
        <f t="shared" si="59"/>
        <v>27.237204707616236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479.63656906597032</v>
      </c>
      <c r="AT39" s="139">
        <f t="shared" si="60"/>
        <v>889.66786389436572</v>
      </c>
      <c r="AU39" s="139">
        <f t="shared" si="60"/>
        <v>0</v>
      </c>
      <c r="AV39" s="139">
        <f t="shared" si="60"/>
        <v>28.697264663483217</v>
      </c>
      <c r="AW39" s="120">
        <f>AW28</f>
        <v>1398.0016976238194</v>
      </c>
      <c r="AX39" s="165">
        <f>SUM(AS39:AV39)</f>
        <v>1398.0016976238192</v>
      </c>
      <c r="AY39" s="129">
        <f>AW39/AX39</f>
        <v>1.0000000000000002</v>
      </c>
      <c r="BA39" s="128"/>
      <c r="BB39" s="4" t="s">
        <v>14</v>
      </c>
      <c r="BC39" s="139">
        <f t="shared" ref="BC39:BF39" si="61">BC28*$BI28</f>
        <v>508.29547829173805</v>
      </c>
      <c r="BD39" s="139">
        <f t="shared" si="61"/>
        <v>946.23940170594597</v>
      </c>
      <c r="BE39" s="139">
        <f t="shared" si="61"/>
        <v>0</v>
      </c>
      <c r="BF39" s="139">
        <f t="shared" si="61"/>
        <v>30.265432281498338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539.13648852774702</v>
      </c>
      <c r="BN39" s="139">
        <f t="shared" si="62"/>
        <v>1007.1228633663732</v>
      </c>
      <c r="BO39" s="139">
        <f t="shared" si="62"/>
        <v>0</v>
      </c>
      <c r="BP39" s="139">
        <f t="shared" si="62"/>
        <v>31.949598977551886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1756.5794800214826</v>
      </c>
      <c r="F41" s="165">
        <f>SUM(F36:F39)</f>
        <v>1526.0377221062738</v>
      </c>
      <c r="G41" s="165">
        <f>SUM(G36:G39)</f>
        <v>1401.4913742946546</v>
      </c>
      <c r="H41" s="165">
        <f>SUM(H36:H39)</f>
        <v>1577.8914235775892</v>
      </c>
      <c r="K41" s="129"/>
      <c r="M41" s="128"/>
      <c r="N41" s="120" t="s">
        <v>195</v>
      </c>
      <c r="O41" s="165">
        <f>SUM(O36:O39)</f>
        <v>1218.7654043408402</v>
      </c>
      <c r="P41" s="165">
        <f>SUM(P36:P39)</f>
        <v>1473.5508721101901</v>
      </c>
      <c r="Q41" s="165">
        <f>SUM(Q36:Q39)</f>
        <v>2048.2701827926358</v>
      </c>
      <c r="R41" s="165">
        <f>SUM(R36:R39)</f>
        <v>1918.623345833536</v>
      </c>
      <c r="U41" s="129"/>
      <c r="W41" s="128"/>
      <c r="X41" s="120" t="s">
        <v>195</v>
      </c>
      <c r="Y41" s="165">
        <f>SUM(Y36:Y39)</f>
        <v>1294.4246117588416</v>
      </c>
      <c r="Z41" s="165">
        <f>SUM(Z36:Z39)</f>
        <v>1561.6459789030764</v>
      </c>
      <c r="AA41" s="165">
        <f>SUM(AA36:AA39)</f>
        <v>2184.2669225726354</v>
      </c>
      <c r="AB41" s="165">
        <f>SUM(AB36:AB39)</f>
        <v>2046.2975761867585</v>
      </c>
      <c r="AE41" s="129"/>
      <c r="AG41" s="128"/>
      <c r="AH41" s="120" t="s">
        <v>195</v>
      </c>
      <c r="AI41" s="165">
        <f>SUM(AI36:AI39)</f>
        <v>1374.1674665380488</v>
      </c>
      <c r="AJ41" s="165">
        <f>SUM(AJ36:AJ39)</f>
        <v>1658.1208131955677</v>
      </c>
      <c r="AK41" s="165">
        <f>SUM(AK36:AK39)</f>
        <v>2329.4905678192958</v>
      </c>
      <c r="AL41" s="165">
        <f>SUM(AL36:AL39)</f>
        <v>2184.8075671199927</v>
      </c>
      <c r="AO41" s="129"/>
      <c r="AQ41" s="128"/>
      <c r="AR41" s="120" t="s">
        <v>195</v>
      </c>
      <c r="AS41" s="165">
        <f>SUM(AS36:AS39)</f>
        <v>1460.9823701431228</v>
      </c>
      <c r="AT41" s="165">
        <f>SUM(AT36:AT39)</f>
        <v>1760.9974361518985</v>
      </c>
      <c r="AU41" s="165">
        <f>SUM(AU36:AU39)</f>
        <v>2486.2237231472195</v>
      </c>
      <c r="AV41" s="165">
        <f>SUM(AV36:AV39)</f>
        <v>2333.3481270473817</v>
      </c>
      <c r="AY41" s="129"/>
      <c r="BA41" s="128"/>
      <c r="BB41" s="120" t="s">
        <v>195</v>
      </c>
      <c r="BC41" s="165">
        <f>SUM(BC36:BC39)</f>
        <v>1554.5029914961306</v>
      </c>
      <c r="BD41" s="165">
        <f>SUM(BD36:BD39)</f>
        <v>1871.6590687133107</v>
      </c>
      <c r="BE41" s="165">
        <f>SUM(BE36:BE39)</f>
        <v>2654.8003030675368</v>
      </c>
      <c r="BF41" s="165">
        <f>SUM(BF36:BF39)</f>
        <v>2493.2472807664244</v>
      </c>
      <c r="BI41" s="129"/>
      <c r="BK41" s="128"/>
      <c r="BL41" s="120" t="s">
        <v>195</v>
      </c>
      <c r="BM41" s="165">
        <f>SUM(BM36:BM39)</f>
        <v>1655.2478649783561</v>
      </c>
      <c r="BN41" s="165">
        <f>SUM(BN36:BN39)</f>
        <v>1990.7008591872391</v>
      </c>
      <c r="BO41" s="165">
        <f>SUM(BO36:BO39)</f>
        <v>2836.1197809026303</v>
      </c>
      <c r="BP41" s="165">
        <f>SUM(BP36:BP39)</f>
        <v>2665.3763452977623</v>
      </c>
      <c r="BS41" s="129"/>
    </row>
    <row r="42" spans="3:71" x14ac:dyDescent="0.3">
      <c r="C42" s="128"/>
      <c r="D42" s="120" t="s">
        <v>194</v>
      </c>
      <c r="E42" s="120">
        <f>E40/E41</f>
        <v>1.1670408446163387</v>
      </c>
      <c r="F42" s="120">
        <f>F40/F41</f>
        <v>1.3433481822261517</v>
      </c>
      <c r="G42" s="120">
        <f>G40/G41</f>
        <v>0.75205600215018031</v>
      </c>
      <c r="H42" s="120">
        <f>H40/H41</f>
        <v>0.70220294213134538</v>
      </c>
      <c r="K42" s="129"/>
      <c r="M42" s="128"/>
      <c r="N42" s="120" t="s">
        <v>194</v>
      </c>
      <c r="O42" s="120">
        <f>O40/O41</f>
        <v>1.089637431643542</v>
      </c>
      <c r="P42" s="120">
        <f>P40/P41</f>
        <v>1.1254825587726471</v>
      </c>
      <c r="Q42" s="120">
        <f>Q40/Q41</f>
        <v>0.93630764552706114</v>
      </c>
      <c r="R42" s="120">
        <f>R40/R41</f>
        <v>0.91468216815360814</v>
      </c>
      <c r="U42" s="129"/>
      <c r="W42" s="128"/>
      <c r="X42" s="120" t="s">
        <v>194</v>
      </c>
      <c r="Y42" s="120">
        <f>Y40/Y41</f>
        <v>1.0259480489616741</v>
      </c>
      <c r="Z42" s="120">
        <f>Z40/Z41</f>
        <v>1.0619921726364427</v>
      </c>
      <c r="AA42" s="120">
        <f>AA40/AA41</f>
        <v>0.87801129634607711</v>
      </c>
      <c r="AB42" s="120">
        <f>AB40/AB41</f>
        <v>0.85761258883345426</v>
      </c>
      <c r="AE42" s="129"/>
      <c r="AG42" s="128"/>
      <c r="AH42" s="120" t="s">
        <v>194</v>
      </c>
      <c r="AI42" s="120">
        <f>AI40/AI41</f>
        <v>1.0938981216157959</v>
      </c>
      <c r="AJ42" s="120">
        <f>AJ40/AJ41</f>
        <v>1.13486391654229</v>
      </c>
      <c r="AK42" s="120">
        <f>AK40/AK41</f>
        <v>0.93242227792108834</v>
      </c>
      <c r="AL42" s="120">
        <f>AL40/AL41</f>
        <v>0.91064167498233517</v>
      </c>
      <c r="AO42" s="129"/>
      <c r="AQ42" s="128"/>
      <c r="AR42" s="120" t="s">
        <v>194</v>
      </c>
      <c r="AS42" s="120">
        <f>AS40/AS41</f>
        <v>1.0958988859330192</v>
      </c>
      <c r="AT42" s="120">
        <f>AT40/AT41</f>
        <v>1.1393608297509652</v>
      </c>
      <c r="AU42" s="120">
        <f>AU40/AU41</f>
        <v>0.93059075733052121</v>
      </c>
      <c r="AV42" s="120">
        <f>AV40/AV41</f>
        <v>0.90873469014034824</v>
      </c>
      <c r="AY42" s="129"/>
      <c r="BA42" s="128"/>
      <c r="BB42" s="120" t="s">
        <v>194</v>
      </c>
      <c r="BC42" s="120">
        <f>BC40/BC41</f>
        <v>1.0978158445630686</v>
      </c>
      <c r="BD42" s="120">
        <f>BD40/BD41</f>
        <v>1.1437268176537825</v>
      </c>
      <c r="BE42" s="120">
        <f>BE40/BE41</f>
        <v>0.92883026069214847</v>
      </c>
      <c r="BF42" s="120">
        <f>BF40/BF41</f>
        <v>0.9069000572165713</v>
      </c>
      <c r="BI42" s="129"/>
      <c r="BK42" s="128"/>
      <c r="BL42" s="120" t="s">
        <v>194</v>
      </c>
      <c r="BM42" s="120">
        <f>BM40/BM41</f>
        <v>1.1662050554737706</v>
      </c>
      <c r="BN42" s="120">
        <f>BN40/BN41</f>
        <v>1.2174391831005564</v>
      </c>
      <c r="BO42" s="120">
        <f>BO40/BO41</f>
        <v>0.98325118253410793</v>
      </c>
      <c r="BP42" s="120">
        <f>BP40/BP41</f>
        <v>0.95991642996642623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1185.5703200753032</v>
      </c>
      <c r="F47" s="139">
        <f t="shared" ref="F47:H47" si="63">F36*F$42</f>
        <v>0</v>
      </c>
      <c r="G47" s="139">
        <f t="shared" si="63"/>
        <v>431.42964404403546</v>
      </c>
      <c r="H47" s="139">
        <f t="shared" si="63"/>
        <v>323.33339864731767</v>
      </c>
      <c r="I47" s="120">
        <f>I36</f>
        <v>2050</v>
      </c>
      <c r="J47" s="165">
        <f>SUM(E47:H47)</f>
        <v>1940.3333627666564</v>
      </c>
      <c r="K47" s="129">
        <f>I47/J47</f>
        <v>1.0565194823414126</v>
      </c>
      <c r="L47" s="150"/>
      <c r="M47" s="128"/>
      <c r="N47" s="4" t="s">
        <v>11</v>
      </c>
      <c r="O47" s="139">
        <f>O36*O$42</f>
        <v>471.98920401292963</v>
      </c>
      <c r="P47" s="139">
        <f t="shared" ref="P47:R47" si="64">P36*P$42</f>
        <v>0</v>
      </c>
      <c r="Q47" s="139">
        <f t="shared" si="64"/>
        <v>963.66294122966019</v>
      </c>
      <c r="R47" s="139">
        <f t="shared" si="64"/>
        <v>662.56714136159258</v>
      </c>
      <c r="S47" s="120">
        <f>S36</f>
        <v>2186.7465511512801</v>
      </c>
      <c r="T47" s="165">
        <f>SUM(O47:R47)</f>
        <v>2098.2192866041823</v>
      </c>
      <c r="U47" s="129">
        <f>S47/T47</f>
        <v>1.0421916170117627</v>
      </c>
      <c r="W47" s="128"/>
      <c r="X47" s="4" t="s">
        <v>11</v>
      </c>
      <c r="Y47" s="139">
        <f>Y36*Y$42</f>
        <v>476.43308108229036</v>
      </c>
      <c r="Z47" s="139">
        <f t="shared" ref="Z47:AB47" si="65">Z36*Z$42</f>
        <v>0</v>
      </c>
      <c r="AA47" s="139">
        <f t="shared" si="65"/>
        <v>963.45891143127551</v>
      </c>
      <c r="AB47" s="139">
        <f t="shared" si="65"/>
        <v>662.28108706320666</v>
      </c>
      <c r="AC47" s="120">
        <f>AC36</f>
        <v>2333.9408020800124</v>
      </c>
      <c r="AD47" s="165">
        <f>SUM(Y47:AB47)</f>
        <v>2102.1730795767726</v>
      </c>
      <c r="AE47" s="129">
        <f>AC47/AD47</f>
        <v>1.1102514939207104</v>
      </c>
      <c r="AG47" s="128"/>
      <c r="AH47" s="4" t="s">
        <v>11</v>
      </c>
      <c r="AI47" s="139">
        <f>AI36*AI$42</f>
        <v>544.64351915722762</v>
      </c>
      <c r="AJ47" s="139">
        <f t="shared" ref="AJ47:AL47" si="66">AJ36*AJ$42</f>
        <v>0</v>
      </c>
      <c r="AK47" s="139">
        <f t="shared" si="66"/>
        <v>1091.1145412839765</v>
      </c>
      <c r="AL47" s="139">
        <f t="shared" si="66"/>
        <v>750.64022261724449</v>
      </c>
      <c r="AM47" s="120">
        <f>AM36</f>
        <v>2492.3840399622668</v>
      </c>
      <c r="AN47" s="165">
        <f>SUM(AI47:AL47)</f>
        <v>2386.3982830584487</v>
      </c>
      <c r="AO47" s="129">
        <f>AM47/AN47</f>
        <v>1.0444124342764716</v>
      </c>
      <c r="BA47" s="128"/>
      <c r="BB47" s="4" t="s">
        <v>11</v>
      </c>
      <c r="BC47" s="139">
        <f>BC36*BC$42</f>
        <v>629.42089585135182</v>
      </c>
      <c r="BD47" s="139">
        <f t="shared" ref="BD47:BF47" si="67">BD36*BD$42</f>
        <v>0</v>
      </c>
      <c r="BE47" s="139">
        <f t="shared" si="67"/>
        <v>1238.3049553335409</v>
      </c>
      <c r="BF47" s="139">
        <f t="shared" si="67"/>
        <v>852.49388372346345</v>
      </c>
      <c r="BG47" s="120">
        <f>BG36</f>
        <v>2846.535435076155</v>
      </c>
      <c r="BH47" s="165">
        <f>SUM(BC47:BF47)</f>
        <v>2720.2197349083563</v>
      </c>
      <c r="BI47" s="129">
        <f>BG47/BH47</f>
        <v>1.0464358443352204</v>
      </c>
      <c r="BK47" s="128"/>
      <c r="BL47" s="4" t="s">
        <v>11</v>
      </c>
      <c r="BM47" s="139">
        <f>BM36*BM$42</f>
        <v>717.94272457693637</v>
      </c>
      <c r="BN47" s="139">
        <f t="shared" ref="BN47:BP47" si="68">BN36*BN$42</f>
        <v>0</v>
      </c>
      <c r="BO47" s="139">
        <f t="shared" si="68"/>
        <v>1400.1512134951893</v>
      </c>
      <c r="BP47" s="139">
        <f t="shared" si="68"/>
        <v>964.28305527040402</v>
      </c>
      <c r="BQ47" s="120">
        <f>BQ36</f>
        <v>3044.1735794193137</v>
      </c>
      <c r="BR47" s="165">
        <f>SUM(BM47:BP47)</f>
        <v>3082.3769933425297</v>
      </c>
      <c r="BS47" s="129">
        <f>BQ47/BR47</f>
        <v>0.98760585937225409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159.60253815343484</v>
      </c>
      <c r="G48" s="139">
        <f t="shared" si="69"/>
        <v>616.69430194196445</v>
      </c>
      <c r="H48" s="139">
        <f t="shared" si="69"/>
        <v>780.2734072753924</v>
      </c>
      <c r="I48" s="120">
        <f>I37</f>
        <v>2050</v>
      </c>
      <c r="J48" s="165">
        <f>SUM(E48:H48)</f>
        <v>1556.5702473707915</v>
      </c>
      <c r="K48" s="129">
        <f>I48/J48</f>
        <v>1.3169980625433786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36.828583071304038</v>
      </c>
      <c r="Q48" s="139">
        <f t="shared" si="70"/>
        <v>921.68432091452155</v>
      </c>
      <c r="R48" s="139">
        <f t="shared" si="70"/>
        <v>1069.8508136769626</v>
      </c>
      <c r="S48" s="120">
        <f>S37</f>
        <v>2186.7465511512801</v>
      </c>
      <c r="T48" s="165">
        <f>SUM(O48:R48)</f>
        <v>2028.3637176627881</v>
      </c>
      <c r="U48" s="129">
        <f>S48/T48</f>
        <v>1.0780840399132119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37.393337392414992</v>
      </c>
      <c r="AA48" s="139">
        <f t="shared" si="71"/>
        <v>922.40189509189611</v>
      </c>
      <c r="AB48" s="139">
        <f t="shared" si="71"/>
        <v>1070.4481280130358</v>
      </c>
      <c r="AC48" s="120">
        <f>AC37</f>
        <v>2333.9408020800124</v>
      </c>
      <c r="AD48" s="165">
        <f>SUM(Y48:AB48)</f>
        <v>2030.2433604973469</v>
      </c>
      <c r="AE48" s="129">
        <f>AC48/AD48</f>
        <v>1.1495867182682322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43.104263982523626</v>
      </c>
      <c r="AK48" s="139">
        <f t="shared" si="72"/>
        <v>1045.3665144628699</v>
      </c>
      <c r="AL48" s="139">
        <f t="shared" si="72"/>
        <v>1214.1332661022054</v>
      </c>
      <c r="AM48" s="120">
        <f>AM37</f>
        <v>2492.3840399622668</v>
      </c>
      <c r="AN48" s="165">
        <f>SUM(AI48:AL48)</f>
        <v>2302.6040445475992</v>
      </c>
      <c r="AO48" s="129">
        <f>AM48/AN48</f>
        <v>1.0824197264241122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50.479037500032284</v>
      </c>
      <c r="BE48" s="139">
        <f t="shared" si="73"/>
        <v>1188.3701871513495</v>
      </c>
      <c r="BF48" s="139">
        <f t="shared" si="73"/>
        <v>1381.1844955908925</v>
      </c>
      <c r="BG48" s="120">
        <f>BG37</f>
        <v>2846.535435076155</v>
      </c>
      <c r="BH48" s="165">
        <f>SUM(BC48:BF48)</f>
        <v>2620.0337202422743</v>
      </c>
      <c r="BI48" s="129">
        <f>BG48/BH48</f>
        <v>1.0864499235578298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57.942224938272233</v>
      </c>
      <c r="BO48" s="139">
        <f t="shared" si="74"/>
        <v>1344.7948742035346</v>
      </c>
      <c r="BP48" s="139">
        <f t="shared" si="74"/>
        <v>1563.586545635394</v>
      </c>
      <c r="BQ48" s="120">
        <f>BQ37</f>
        <v>3044.1735794193137</v>
      </c>
      <c r="BR48" s="165">
        <f>SUM(BM48:BP48)</f>
        <v>2966.3236447772006</v>
      </c>
      <c r="BS48" s="129">
        <f>BQ48/BR48</f>
        <v>1.026244585542506</v>
      </c>
    </row>
    <row r="49" spans="3:71" x14ac:dyDescent="0.3">
      <c r="C49" s="128"/>
      <c r="D49" s="4" t="s">
        <v>13</v>
      </c>
      <c r="E49" s="139">
        <f t="shared" ref="E49:H49" si="75">E38*E$42</f>
        <v>420.87549007710652</v>
      </c>
      <c r="F49" s="139">
        <f t="shared" si="75"/>
        <v>920.93493145192599</v>
      </c>
      <c r="G49" s="139">
        <f t="shared" si="75"/>
        <v>5.8760540139998563</v>
      </c>
      <c r="H49" s="139">
        <f t="shared" si="75"/>
        <v>0</v>
      </c>
      <c r="I49" s="120">
        <f>I38</f>
        <v>1054</v>
      </c>
      <c r="J49" s="165">
        <f>SUM(E49:H49)</f>
        <v>1347.6864755430324</v>
      </c>
      <c r="K49" s="129">
        <f>I49/J49</f>
        <v>0.78208101003262254</v>
      </c>
      <c r="L49" s="150"/>
      <c r="M49" s="128"/>
      <c r="N49" s="4" t="s">
        <v>13</v>
      </c>
      <c r="O49" s="139">
        <f t="shared" ref="O49:R49" si="76">O38*O$42</f>
        <v>414.43495778327093</v>
      </c>
      <c r="P49" s="139">
        <f t="shared" si="76"/>
        <v>785.55224478925982</v>
      </c>
      <c r="Q49" s="139">
        <f t="shared" si="76"/>
        <v>32.463770109674336</v>
      </c>
      <c r="R49" s="139">
        <f t="shared" si="76"/>
        <v>0</v>
      </c>
      <c r="S49" s="120">
        <f>S38</f>
        <v>1112.9834646689119</v>
      </c>
      <c r="T49" s="165">
        <f>SUM(O49:R49)</f>
        <v>1232.4509726822052</v>
      </c>
      <c r="U49" s="129">
        <f>S49/T49</f>
        <v>0.90306510306588983</v>
      </c>
      <c r="W49" s="128"/>
      <c r="X49" s="4" t="s">
        <v>13</v>
      </c>
      <c r="Y49" s="139">
        <f t="shared" ref="Y49:AB49" si="77">Y38*Y$42</f>
        <v>411.80646636803323</v>
      </c>
      <c r="Z49" s="139">
        <f t="shared" si="77"/>
        <v>784.37055388952933</v>
      </c>
      <c r="AA49" s="139">
        <f t="shared" si="77"/>
        <v>31.950225730684572</v>
      </c>
      <c r="AB49" s="139">
        <f t="shared" si="77"/>
        <v>0</v>
      </c>
      <c r="AC49" s="120">
        <f>AC38</f>
        <v>1176.364579366546</v>
      </c>
      <c r="AD49" s="165">
        <f>SUM(Y49:AB49)</f>
        <v>1228.1272459882473</v>
      </c>
      <c r="AE49" s="129">
        <f>AC49/AD49</f>
        <v>0.95785235871055929</v>
      </c>
      <c r="AG49" s="128"/>
      <c r="AH49" s="4" t="s">
        <v>13</v>
      </c>
      <c r="AI49" s="139">
        <f t="shared" ref="AI49:AL49" si="78">AI38*AI$42</f>
        <v>463.01410130714055</v>
      </c>
      <c r="AJ49" s="139">
        <f t="shared" si="78"/>
        <v>888.6416400953392</v>
      </c>
      <c r="AK49" s="139">
        <f t="shared" si="78"/>
        <v>35.587845894911005</v>
      </c>
      <c r="AL49" s="139">
        <f t="shared" si="78"/>
        <v>0</v>
      </c>
      <c r="AM49" s="120">
        <f>AM38</f>
        <v>1244.4750082359867</v>
      </c>
      <c r="AN49" s="165">
        <f>SUM(AI49:AL49)</f>
        <v>1387.2435872973906</v>
      </c>
      <c r="AO49" s="129">
        <f>AM49/AN49</f>
        <v>0.89708470785614247</v>
      </c>
      <c r="BA49" s="128"/>
      <c r="BB49" s="4" t="s">
        <v>13</v>
      </c>
      <c r="BC49" s="139">
        <f t="shared" ref="BC49:BF49" si="79">BC38*BC$42</f>
        <v>519.12228884535625</v>
      </c>
      <c r="BD49" s="139">
        <f t="shared" si="79"/>
        <v>1007.948253240524</v>
      </c>
      <c r="BE49" s="139">
        <f t="shared" si="79"/>
        <v>39.18371509892453</v>
      </c>
      <c r="BF49" s="139">
        <f t="shared" si="79"/>
        <v>0</v>
      </c>
      <c r="BG49" s="120">
        <f>BG38</f>
        <v>1396.3384616119097</v>
      </c>
      <c r="BH49" s="165">
        <f>SUM(BC49:BF49)</f>
        <v>1566.2542571848048</v>
      </c>
      <c r="BI49" s="129">
        <f>BG49/BH49</f>
        <v>0.89151455148903924</v>
      </c>
      <c r="BK49" s="128"/>
      <c r="BL49" s="4" t="s">
        <v>13</v>
      </c>
      <c r="BM49" s="139">
        <f t="shared" ref="BM49:BP49" si="80">BM38*BM$42</f>
        <v>583.67200511155283</v>
      </c>
      <c r="BN49" s="139">
        <f t="shared" si="80"/>
        <v>1139.5041668095655</v>
      </c>
      <c r="BO49" s="139">
        <f t="shared" si="80"/>
        <v>43.672040682162574</v>
      </c>
      <c r="BP49" s="139">
        <f t="shared" si="80"/>
        <v>0</v>
      </c>
      <c r="BQ49" s="120">
        <f>BQ38</f>
        <v>1480.8887406556896</v>
      </c>
      <c r="BR49" s="165">
        <f>SUM(BM49:BP49)</f>
        <v>1766.8482126032809</v>
      </c>
      <c r="BS49" s="129">
        <f>BQ49/BR49</f>
        <v>0.8381527796741195</v>
      </c>
    </row>
    <row r="50" spans="3:71" x14ac:dyDescent="0.3">
      <c r="C50" s="128"/>
      <c r="D50" s="4" t="s">
        <v>14</v>
      </c>
      <c r="E50" s="139">
        <f t="shared" ref="E50:H50" si="81">E39*E$42</f>
        <v>443.55418984759012</v>
      </c>
      <c r="F50" s="139">
        <f t="shared" si="81"/>
        <v>969.46253039463932</v>
      </c>
      <c r="G50" s="139">
        <f t="shared" si="81"/>
        <v>0</v>
      </c>
      <c r="H50" s="139">
        <f t="shared" si="81"/>
        <v>4.3931940772899152</v>
      </c>
      <c r="I50" s="120">
        <f>I39</f>
        <v>1108</v>
      </c>
      <c r="J50" s="165">
        <f>SUM(E50:H50)</f>
        <v>1417.4099143195194</v>
      </c>
      <c r="K50" s="129">
        <f>I50/J50</f>
        <v>0.7817075277986445</v>
      </c>
      <c r="L50" s="150"/>
      <c r="M50" s="128"/>
      <c r="N50" s="4" t="s">
        <v>14</v>
      </c>
      <c r="O50" s="139">
        <f t="shared" ref="O50:R50" si="82">O39*O$42</f>
        <v>441.58824316575556</v>
      </c>
      <c r="P50" s="139">
        <f t="shared" si="82"/>
        <v>836.07497816367868</v>
      </c>
      <c r="Q50" s="139">
        <f t="shared" si="82"/>
        <v>0</v>
      </c>
      <c r="R50" s="139">
        <f t="shared" si="82"/>
        <v>22.512606798593367</v>
      </c>
      <c r="S50" s="120">
        <f>S39</f>
        <v>1172.7332381057306</v>
      </c>
      <c r="T50" s="165">
        <f>SUM(O50:R50)</f>
        <v>1300.1758281280277</v>
      </c>
      <c r="U50" s="129">
        <f>S50/T50</f>
        <v>0.90198049581817952</v>
      </c>
      <c r="W50" s="128"/>
      <c r="X50" s="4" t="s">
        <v>14</v>
      </c>
      <c r="Y50" s="139">
        <f t="shared" ref="Y50:AB50" si="83">Y39*Y$42</f>
        <v>439.77285751163231</v>
      </c>
      <c r="Z50" s="139">
        <f t="shared" si="83"/>
        <v>836.69191474229808</v>
      </c>
      <c r="AA50" s="139">
        <f t="shared" si="83"/>
        <v>0</v>
      </c>
      <c r="AB50" s="139">
        <f t="shared" si="83"/>
        <v>22.20134676090629</v>
      </c>
      <c r="AC50" s="120">
        <f>AC39</f>
        <v>1242.3889058947407</v>
      </c>
      <c r="AD50" s="165">
        <f>SUM(Y50:AB50)</f>
        <v>1298.6661190148366</v>
      </c>
      <c r="AE50" s="129">
        <f>AC50/AD50</f>
        <v>0.95666537203358504</v>
      </c>
      <c r="AG50" s="128"/>
      <c r="AH50" s="4" t="s">
        <v>14</v>
      </c>
      <c r="AI50" s="139">
        <f t="shared" ref="AI50:AL50" si="84">AI39*AI$42</f>
        <v>495.54158996714051</v>
      </c>
      <c r="AJ50" s="139">
        <f t="shared" si="84"/>
        <v>949.99557608554585</v>
      </c>
      <c r="AK50" s="139">
        <f t="shared" si="84"/>
        <v>0</v>
      </c>
      <c r="AL50" s="139">
        <f t="shared" si="84"/>
        <v>24.803333716780394</v>
      </c>
      <c r="AM50" s="120">
        <f>AM39</f>
        <v>1317.3433265123847</v>
      </c>
      <c r="AN50" s="165">
        <f>SUM(AI50:AL50)</f>
        <v>1470.3404997694668</v>
      </c>
      <c r="AO50" s="129">
        <f>AM50/AN50</f>
        <v>0.89594439296131045</v>
      </c>
      <c r="BA50" s="128"/>
      <c r="BB50" s="4" t="s">
        <v>14</v>
      </c>
      <c r="BC50" s="139">
        <f t="shared" ref="BC50:BF50" si="85">BC39*BC$42</f>
        <v>558.0148297884333</v>
      </c>
      <c r="BD50" s="139">
        <f t="shared" si="85"/>
        <v>1082.2393796517606</v>
      </c>
      <c r="BE50" s="139">
        <f t="shared" si="85"/>
        <v>0</v>
      </c>
      <c r="BF50" s="139">
        <f t="shared" si="85"/>
        <v>27.447722267775106</v>
      </c>
      <c r="BG50" s="120">
        <f>BG39</f>
        <v>1484.8003122791824</v>
      </c>
      <c r="BH50" s="165">
        <f>SUM(BC50:BF50)</f>
        <v>1667.7019317079689</v>
      </c>
      <c r="BI50" s="129">
        <f>BG50/BH50</f>
        <v>0.89032715262165063</v>
      </c>
      <c r="BK50" s="128"/>
      <c r="BL50" s="4" t="s">
        <v>14</v>
      </c>
      <c r="BM50" s="139">
        <f t="shared" ref="BM50:BP50" si="86">BM39*BM$42</f>
        <v>628.74369851143513</v>
      </c>
      <c r="BN50" s="139">
        <f t="shared" si="86"/>
        <v>1226.1108360586506</v>
      </c>
      <c r="BO50" s="139">
        <f t="shared" si="86"/>
        <v>0</v>
      </c>
      <c r="BP50" s="139">
        <f t="shared" si="86"/>
        <v>30.668944989390589</v>
      </c>
      <c r="BQ50" s="120">
        <f>BQ39</f>
        <v>1578.2089508716722</v>
      </c>
      <c r="BR50" s="165">
        <f>SUM(BM50:BP50)</f>
        <v>1885.5234795594765</v>
      </c>
      <c r="BS50" s="129">
        <f>BQ50/BR50</f>
        <v>0.83701368239678264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1989.5768224362303</v>
      </c>
      <c r="AO52" s="129"/>
      <c r="BA52" s="128"/>
      <c r="BB52" s="120" t="s">
        <v>195</v>
      </c>
      <c r="BC52" s="165">
        <f>SUM(BC47:BC50)</f>
        <v>1706.5580144851415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0.99999999999999989</v>
      </c>
      <c r="R53" s="120">
        <f>R51/R52</f>
        <v>1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0.99999999999999978</v>
      </c>
      <c r="BD53" s="120">
        <f>BD51/BD52</f>
        <v>1.0000000000000002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1252.5781408453022</v>
      </c>
      <c r="F58" s="139">
        <f t="shared" ref="F58:H58" si="87">F47*$K47</f>
        <v>0</v>
      </c>
      <c r="G58" s="139">
        <f t="shared" si="87"/>
        <v>455.81382419214424</v>
      </c>
      <c r="H58" s="139">
        <f t="shared" si="87"/>
        <v>341.60803496255363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491.90319174232985</v>
      </c>
      <c r="P58" s="139">
        <f t="shared" ref="P58:R58" si="88">P47*$U47</f>
        <v>0</v>
      </c>
      <c r="Q58" s="139">
        <f t="shared" si="88"/>
        <v>1004.3214389744508</v>
      </c>
      <c r="R58" s="139">
        <f t="shared" si="88"/>
        <v>690.52192043449929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568.83246365590412</v>
      </c>
      <c r="AJ58" s="139">
        <f t="shared" ref="AJ58:AL58" si="89">AJ47*$AO47</f>
        <v>0</v>
      </c>
      <c r="AK58" s="139">
        <f t="shared" si="89"/>
        <v>1139.5735941368534</v>
      </c>
      <c r="AL58" s="139">
        <f t="shared" si="89"/>
        <v>783.97798216950889</v>
      </c>
      <c r="AM58" s="120">
        <f>AM47</f>
        <v>2492.3840399622668</v>
      </c>
      <c r="AN58" s="165">
        <f>SUM(AI58:AL58)</f>
        <v>2492.3840399622663</v>
      </c>
      <c r="AO58" s="129">
        <f>AM58/AN58</f>
        <v>1.0000000000000002</v>
      </c>
      <c r="BA58" s="128"/>
      <c r="BB58" s="4" t="s">
        <v>11</v>
      </c>
      <c r="BC58" s="139">
        <f>BC47*$BI47</f>
        <v>658.64858659244021</v>
      </c>
      <c r="BD58" s="139">
        <f t="shared" ref="BD58:BF58" si="90">BD47*$BI47</f>
        <v>0</v>
      </c>
      <c r="BE58" s="139">
        <f t="shared" si="90"/>
        <v>1295.8066914789413</v>
      </c>
      <c r="BF58" s="139">
        <f t="shared" si="90"/>
        <v>892.0801570047737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709.04444148586276</v>
      </c>
      <c r="BN58" s="139">
        <f t="shared" ref="BN58:BP58" si="91">BN47*$BS47</f>
        <v>0</v>
      </c>
      <c r="BO58" s="139">
        <f t="shared" si="91"/>
        <v>1382.7975424550209</v>
      </c>
      <c r="BP58" s="139">
        <f t="shared" si="91"/>
        <v>952.33159547843013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210.19623352507935</v>
      </c>
      <c r="G59" s="139">
        <f t="shared" si="92"/>
        <v>812.18520083910846</v>
      </c>
      <c r="H59" s="139">
        <f t="shared" si="92"/>
        <v>1027.6185656358123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39.704307621790782</v>
      </c>
      <c r="Q59" s="139">
        <f t="shared" si="93"/>
        <v>993.65315621619266</v>
      </c>
      <c r="R59" s="139">
        <f t="shared" si="93"/>
        <v>1153.3890873132968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46.65690562767594</v>
      </c>
      <c r="AK59" s="139">
        <f t="shared" si="94"/>
        <v>1131.5253365978274</v>
      </c>
      <c r="AL59" s="139">
        <f t="shared" si="94"/>
        <v>1314.201797736763</v>
      </c>
      <c r="AM59" s="120">
        <f>AM48</f>
        <v>2492.3840399622668</v>
      </c>
      <c r="AN59" s="165">
        <f>SUM(AI59:AL59)</f>
        <v>2492.3840399622663</v>
      </c>
      <c r="AO59" s="129">
        <f>AM59/AN59</f>
        <v>1.0000000000000002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54.842946433182895</v>
      </c>
      <c r="BE59" s="139">
        <f t="shared" si="95"/>
        <v>1291.1046989889874</v>
      </c>
      <c r="BF59" s="139">
        <f t="shared" si="95"/>
        <v>1500.5877896539848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59.462894617187843</v>
      </c>
      <c r="BO59" s="139">
        <f t="shared" si="96"/>
        <v>1380.0884583166928</v>
      </c>
      <c r="BP59" s="139">
        <f t="shared" si="96"/>
        <v>1604.6222264854337</v>
      </c>
      <c r="BQ59" s="120">
        <f>BQ48</f>
        <v>3044.1735794193137</v>
      </c>
      <c r="BR59" s="165">
        <f>SUM(BM59:BP59)</f>
        <v>3044.1735794193146</v>
      </c>
      <c r="BS59" s="129">
        <f>BQ59/BR59</f>
        <v>0.99999999999999967</v>
      </c>
    </row>
    <row r="60" spans="3:71" x14ac:dyDescent="0.3">
      <c r="C60" s="128"/>
      <c r="D60" s="4" t="s">
        <v>13</v>
      </c>
      <c r="E60" s="139">
        <f t="shared" ref="E60:H60" si="97">E49*$K49</f>
        <v>329.1587283774785</v>
      </c>
      <c r="F60" s="139">
        <f t="shared" si="97"/>
        <v>720.24572136424626</v>
      </c>
      <c r="G60" s="139">
        <f t="shared" si="97"/>
        <v>4.5955502582752539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374.26174786465725</v>
      </c>
      <c r="P60" s="139">
        <f t="shared" si="98"/>
        <v>709.40481890425406</v>
      </c>
      <c r="Q60" s="139">
        <f t="shared" si="98"/>
        <v>29.316897900000406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415.36286980439053</v>
      </c>
      <c r="AJ60" s="139">
        <f t="shared" si="99"/>
        <v>797.1868260937307</v>
      </c>
      <c r="AK60" s="139">
        <f t="shared" si="99"/>
        <v>31.925312337865659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462.80507450793124</v>
      </c>
      <c r="BD60" s="139">
        <f t="shared" si="100"/>
        <v>898.60053491188626</v>
      </c>
      <c r="BE60" s="139">
        <f t="shared" si="100"/>
        <v>34.932852192092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489.20631350221487</v>
      </c>
      <c r="BN60" s="139">
        <f t="shared" si="101"/>
        <v>955.07858486167891</v>
      </c>
      <c r="BO60" s="139">
        <f t="shared" si="101"/>
        <v>36.603842291795793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346.72964919049031</v>
      </c>
      <c r="F61" s="139">
        <f t="shared" si="102"/>
        <v>757.83615792821172</v>
      </c>
      <c r="G61" s="139">
        <f t="shared" si="102"/>
        <v>0</v>
      </c>
      <c r="H61" s="139">
        <f t="shared" si="102"/>
        <v>3.4341928812979465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398.30398251812704</v>
      </c>
      <c r="P61" s="139">
        <f t="shared" si="103"/>
        <v>754.12332334524854</v>
      </c>
      <c r="Q61" s="139">
        <f t="shared" si="103"/>
        <v>0</v>
      </c>
      <c r="R61" s="139">
        <f t="shared" si="103"/>
        <v>20.305932242354963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443.97770901019231</v>
      </c>
      <c r="AJ61" s="139">
        <f t="shared" si="104"/>
        <v>851.14320973189479</v>
      </c>
      <c r="AK61" s="139">
        <f t="shared" si="104"/>
        <v>0</v>
      </c>
      <c r="AL61" s="139">
        <f t="shared" si="104"/>
        <v>22.222407770297615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496.81575452619086</v>
      </c>
      <c r="BD61" s="139">
        <f t="shared" si="105"/>
        <v>963.54710534037361</v>
      </c>
      <c r="BE61" s="139">
        <f t="shared" si="105"/>
        <v>0</v>
      </c>
      <c r="BF61" s="139">
        <f t="shared" si="105"/>
        <v>24.437452412618086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526.26707837482877</v>
      </c>
      <c r="BN61" s="139">
        <f t="shared" si="106"/>
        <v>1026.271545916049</v>
      </c>
      <c r="BO61" s="139">
        <f t="shared" si="106"/>
        <v>0</v>
      </c>
      <c r="BP61" s="139">
        <f t="shared" si="106"/>
        <v>25.670326580794171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1928.4665184132709</v>
      </c>
      <c r="F63" s="165">
        <f>SUM(F58:F61)</f>
        <v>1688.2781128175375</v>
      </c>
      <c r="G63" s="165">
        <f>SUM(G58:G61)</f>
        <v>1272.5945752895279</v>
      </c>
      <c r="H63" s="165">
        <f>SUM(H58:H61)</f>
        <v>1372.6607934796639</v>
      </c>
      <c r="K63" s="129"/>
      <c r="M63" s="128"/>
      <c r="N63" s="120" t="s">
        <v>195</v>
      </c>
      <c r="O63" s="165">
        <f>SUM(O58:O61)</f>
        <v>1264.4689221251142</v>
      </c>
      <c r="P63" s="165">
        <f>SUM(P58:P61)</f>
        <v>1503.2324498712933</v>
      </c>
      <c r="Q63" s="165">
        <f>SUM(Q58:Q61)</f>
        <v>2027.2914930906438</v>
      </c>
      <c r="R63" s="165">
        <f>SUM(R58:R61)</f>
        <v>1864.2169399901511</v>
      </c>
      <c r="U63" s="129"/>
      <c r="AG63" s="128"/>
      <c r="AH63" s="120" t="s">
        <v>195</v>
      </c>
      <c r="AI63" s="165">
        <f>SUM(AI58:AI61)</f>
        <v>1428.173042470487</v>
      </c>
      <c r="AJ63" s="165">
        <f>SUM(AJ58:AJ61)</f>
        <v>1694.9869414533014</v>
      </c>
      <c r="AK63" s="165">
        <f>SUM(AK58:AK61)</f>
        <v>2303.0242430725466</v>
      </c>
      <c r="AL63" s="165">
        <f>SUM(AL58:AL61)</f>
        <v>2120.4021876765696</v>
      </c>
      <c r="AO63" s="129"/>
      <c r="BA63" s="128"/>
      <c r="BB63" s="120" t="s">
        <v>195</v>
      </c>
      <c r="BC63" s="165">
        <f>SUM(BC58:BC61)</f>
        <v>1618.2694156265622</v>
      </c>
      <c r="BD63" s="165">
        <f>SUM(BD58:BD61)</f>
        <v>1916.9905866854428</v>
      </c>
      <c r="BE63" s="165">
        <f>SUM(BE58:BE61)</f>
        <v>2621.8442426600209</v>
      </c>
      <c r="BF63" s="165">
        <f>SUM(BF58:BF61)</f>
        <v>2417.1053990713763</v>
      </c>
      <c r="BI63" s="129"/>
      <c r="BK63" s="128"/>
      <c r="BL63" s="120" t="s">
        <v>195</v>
      </c>
      <c r="BM63" s="165">
        <f>SUM(BM58:BM61)</f>
        <v>1724.5178333629065</v>
      </c>
      <c r="BN63" s="165">
        <f>SUM(BN58:BN61)</f>
        <v>2040.8130253949157</v>
      </c>
      <c r="BO63" s="165">
        <f>SUM(BO58:BO61)</f>
        <v>2799.4898430635099</v>
      </c>
      <c r="BP63" s="165">
        <f>SUM(BP58:BP61)</f>
        <v>2582.6241485446581</v>
      </c>
      <c r="BS63" s="129"/>
    </row>
    <row r="64" spans="3:71" x14ac:dyDescent="0.3">
      <c r="C64" s="128"/>
      <c r="D64" s="120" t="s">
        <v>194</v>
      </c>
      <c r="E64" s="120">
        <f>E62/E63</f>
        <v>1.063020789018793</v>
      </c>
      <c r="F64" s="120">
        <f>F62/F63</f>
        <v>1.2142549171467911</v>
      </c>
      <c r="G64" s="120">
        <f>G62/G63</f>
        <v>0.82822921020247509</v>
      </c>
      <c r="H64" s="120">
        <f>H62/H63</f>
        <v>0.80719140902337949</v>
      </c>
      <c r="K64" s="129"/>
      <c r="M64" s="128"/>
      <c r="N64" s="120" t="s">
        <v>194</v>
      </c>
      <c r="O64" s="120">
        <f>O62/O63</f>
        <v>1.0502530997203539</v>
      </c>
      <c r="P64" s="120">
        <f>P62/P63</f>
        <v>1.103259716197744</v>
      </c>
      <c r="Q64" s="120">
        <f>Q62/Q63</f>
        <v>0.94599668512894375</v>
      </c>
      <c r="R64" s="120">
        <f>R62/R63</f>
        <v>0.9413767916122574</v>
      </c>
      <c r="U64" s="129"/>
      <c r="AG64" s="128"/>
      <c r="AH64" s="120" t="s">
        <v>194</v>
      </c>
      <c r="AI64" s="120">
        <f>AI62/AI63</f>
        <v>1.0525329674555681</v>
      </c>
      <c r="AJ64" s="120">
        <f>AJ62/AJ63</f>
        <v>1.1101805177035653</v>
      </c>
      <c r="AK64" s="120">
        <f>AK62/AK63</f>
        <v>0.94313766265175003</v>
      </c>
      <c r="AL64" s="120">
        <f>AL62/AL63</f>
        <v>0.93830162692687524</v>
      </c>
      <c r="AO64" s="129"/>
      <c r="BA64" s="128"/>
      <c r="BB64" s="120" t="s">
        <v>194</v>
      </c>
      <c r="BC64" s="120">
        <f>BC62/BC63</f>
        <v>1.0545574167107368</v>
      </c>
      <c r="BD64" s="120">
        <f>BD62/BD63</f>
        <v>1.1166808461452173</v>
      </c>
      <c r="BE64" s="120">
        <f>BE62/BE63</f>
        <v>0.9405054722404298</v>
      </c>
      <c r="BF64" s="120">
        <f>BF62/BF63</f>
        <v>0.93546855774300508</v>
      </c>
      <c r="BI64" s="129"/>
      <c r="BK64" s="128"/>
      <c r="BL64" s="120" t="s">
        <v>194</v>
      </c>
      <c r="BM64" s="120">
        <f>BM62/BM63</f>
        <v>1.1193612445489283</v>
      </c>
      <c r="BN64" s="120">
        <f>BN62/BN63</f>
        <v>1.1875449625462422</v>
      </c>
      <c r="BO64" s="120">
        <f>BO62/BO63</f>
        <v>0.99611653719353155</v>
      </c>
      <c r="BP64" s="120">
        <f>BP62/BP63</f>
        <v>0.99067398070174406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1331.5166035890661</v>
      </c>
      <c r="F69" s="139">
        <f t="shared" ref="F69:H69" si="107">F58*F$64</f>
        <v>0</v>
      </c>
      <c r="G69" s="139">
        <f t="shared" si="107"/>
        <v>377.51832361002943</v>
      </c>
      <c r="H69" s="139">
        <f t="shared" si="107"/>
        <v>275.74307107513152</v>
      </c>
      <c r="I69" s="120">
        <f>I58</f>
        <v>2050</v>
      </c>
      <c r="J69" s="165">
        <f>SUM(E69:H69)</f>
        <v>1984.7779982742272</v>
      </c>
      <c r="K69" s="129">
        <f>I69/J69</f>
        <v>1.0328611067749056</v>
      </c>
      <c r="M69" s="128"/>
      <c r="N69" s="4" t="s">
        <v>11</v>
      </c>
      <c r="O69" s="139">
        <f>O58*O$64</f>
        <v>516.62285188971748</v>
      </c>
      <c r="P69" s="139">
        <f t="shared" ref="P69:R69" si="108">P58*P$64</f>
        <v>0</v>
      </c>
      <c r="Q69" s="139">
        <f t="shared" si="108"/>
        <v>950.08475207376114</v>
      </c>
      <c r="R69" s="139">
        <f t="shared" si="108"/>
        <v>650.04130999656343</v>
      </c>
      <c r="S69" s="120">
        <f>S58</f>
        <v>2186.7465511512801</v>
      </c>
      <c r="T69" s="165">
        <f>SUM(O69:R69)</f>
        <v>2116.748913960042</v>
      </c>
      <c r="U69" s="129">
        <f>S69/T69</f>
        <v>1.033068464913151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255.23181012356278</v>
      </c>
      <c r="G70" s="139">
        <f t="shared" si="109"/>
        <v>672.6755074291134</v>
      </c>
      <c r="H70" s="139">
        <f t="shared" si="109"/>
        <v>829.48487793415552</v>
      </c>
      <c r="I70" s="120">
        <f>I59</f>
        <v>2050</v>
      </c>
      <c r="J70" s="165">
        <f>SUM(E70:H70)</f>
        <v>1757.3921954868317</v>
      </c>
      <c r="K70" s="129">
        <f>I70/J70</f>
        <v>1.1665011403058554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43.804163158644819</v>
      </c>
      <c r="Q70" s="139">
        <f t="shared" si="110"/>
        <v>939.9925919484308</v>
      </c>
      <c r="R70" s="139">
        <f t="shared" si="110"/>
        <v>1085.7737184955813</v>
      </c>
      <c r="S70" s="120">
        <f>S59</f>
        <v>2186.7465511512801</v>
      </c>
      <c r="T70" s="165">
        <f>SUM(O70:R70)</f>
        <v>2069.5704736026569</v>
      </c>
      <c r="U70" s="129">
        <f>S70/T70</f>
        <v>1.0566185491352929</v>
      </c>
    </row>
    <row r="71" spans="3:21" x14ac:dyDescent="0.3">
      <c r="C71" s="128"/>
      <c r="D71" s="4" t="s">
        <v>13</v>
      </c>
      <c r="E71" s="139">
        <f t="shared" ref="E71:H71" si="111">E60*E$64</f>
        <v>349.90257115224978</v>
      </c>
      <c r="F71" s="139">
        <f t="shared" si="111"/>
        <v>874.56190872047364</v>
      </c>
      <c r="G71" s="139">
        <f t="shared" si="111"/>
        <v>3.8061689608570939</v>
      </c>
      <c r="H71" s="139">
        <f t="shared" si="111"/>
        <v>0</v>
      </c>
      <c r="I71" s="120">
        <f>I60</f>
        <v>1054</v>
      </c>
      <c r="J71" s="165">
        <f>SUM(E71:H71)</f>
        <v>1228.2706488335805</v>
      </c>
      <c r="K71" s="129">
        <f>I71/J71</f>
        <v>0.85811706157834555</v>
      </c>
      <c r="M71" s="128"/>
      <c r="N71" s="4" t="s">
        <v>13</v>
      </c>
      <c r="O71" s="139">
        <f t="shared" ref="O71:R71" si="112">O60*O$64</f>
        <v>393.06956080161382</v>
      </c>
      <c r="P71" s="139">
        <f t="shared" si="112"/>
        <v>782.6577591736193</v>
      </c>
      <c r="Q71" s="139">
        <f t="shared" si="112"/>
        <v>27.733688231664075</v>
      </c>
      <c r="R71" s="139">
        <f t="shared" si="112"/>
        <v>0</v>
      </c>
      <c r="S71" s="120">
        <f>S60</f>
        <v>1112.9834646689119</v>
      </c>
      <c r="T71" s="165">
        <f>SUM(O71:R71)</f>
        <v>1203.4610082068971</v>
      </c>
      <c r="U71" s="129">
        <f>S71/T71</f>
        <v>0.92481888243908072</v>
      </c>
    </row>
    <row r="72" spans="3:21" x14ac:dyDescent="0.3">
      <c r="C72" s="128"/>
      <c r="D72" s="4" t="s">
        <v>14</v>
      </c>
      <c r="E72" s="139">
        <f t="shared" ref="E72:H72" si="113">E61*E$64</f>
        <v>368.58082525868434</v>
      </c>
      <c r="F72" s="139">
        <f t="shared" si="113"/>
        <v>920.20628115596321</v>
      </c>
      <c r="G72" s="139">
        <f t="shared" si="113"/>
        <v>0</v>
      </c>
      <c r="H72" s="139">
        <f t="shared" si="113"/>
        <v>2.7720509907129487</v>
      </c>
      <c r="I72" s="120">
        <f>I61</f>
        <v>1108</v>
      </c>
      <c r="J72" s="165">
        <f>SUM(E72:H72)</f>
        <v>1291.5591574053603</v>
      </c>
      <c r="K72" s="129">
        <f>I72/J72</f>
        <v>0.8578778553402725</v>
      </c>
      <c r="M72" s="128"/>
      <c r="N72" s="4" t="s">
        <v>14</v>
      </c>
      <c r="O72" s="139">
        <f t="shared" ref="O72:R72" si="114">O61*O$64</f>
        <v>418.31999227062454</v>
      </c>
      <c r="P72" s="139">
        <f t="shared" si="114"/>
        <v>831.99388369197845</v>
      </c>
      <c r="Q72" s="139">
        <f t="shared" si="114"/>
        <v>0</v>
      </c>
      <c r="R72" s="139">
        <f t="shared" si="114"/>
        <v>19.115533345004007</v>
      </c>
      <c r="S72" s="120">
        <f>S61</f>
        <v>1172.7332381057306</v>
      </c>
      <c r="T72" s="165">
        <f>SUM(O72:R72)</f>
        <v>1269.4294093076071</v>
      </c>
      <c r="U72" s="129">
        <f>S72/T72</f>
        <v>0.92382705923394504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2049.9999999999995</v>
      </c>
      <c r="G74" s="165">
        <f>SUM(G69:G72)</f>
        <v>1054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1.0000000000000002</v>
      </c>
      <c r="G75" s="120">
        <f>G73/G74</f>
        <v>1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1375.2717128721661</v>
      </c>
      <c r="F80" s="139">
        <f t="shared" ref="F80:H80" si="115">F69*$K69</f>
        <v>0</v>
      </c>
      <c r="G80" s="139">
        <f t="shared" si="115"/>
        <v>389.92399355166197</v>
      </c>
      <c r="H80" s="139">
        <f t="shared" si="115"/>
        <v>284.8042935761718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533.70677654076462</v>
      </c>
      <c r="P80" s="139">
        <f t="shared" ref="P80:R80" si="116">P69*$U69</f>
        <v>0</v>
      </c>
      <c r="Q80" s="139">
        <f t="shared" si="116"/>
        <v>981.502596362232</v>
      </c>
      <c r="R80" s="139">
        <f t="shared" si="116"/>
        <v>671.53717824828345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297.72819755146355</v>
      </c>
      <c r="G81" s="139">
        <f t="shared" si="117"/>
        <v>784.67674647188062</v>
      </c>
      <c r="H81" s="139">
        <f t="shared" si="117"/>
        <v>967.59505597665566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46.284291322772937</v>
      </c>
      <c r="Q81" s="139">
        <f t="shared" si="118"/>
        <v>993.21360870247429</v>
      </c>
      <c r="R81" s="139">
        <f t="shared" si="118"/>
        <v>1147.2486511260331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300.25736619587656</v>
      </c>
      <c r="F82" s="139">
        <f t="shared" si="119"/>
        <v>750.47649527956207</v>
      </c>
      <c r="G82" s="139">
        <f t="shared" si="119"/>
        <v>3.2661385245613945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363.51815194136879</v>
      </c>
      <c r="P82" s="139">
        <f t="shared" si="120"/>
        <v>723.81667417122173</v>
      </c>
      <c r="Q82" s="139">
        <f t="shared" si="120"/>
        <v>25.648638556321455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316.19732789246785</v>
      </c>
      <c r="F83" s="139">
        <f t="shared" si="121"/>
        <v>789.42459094872549</v>
      </c>
      <c r="G83" s="139">
        <f t="shared" si="121"/>
        <v>0</v>
      </c>
      <c r="H83" s="139">
        <f t="shared" si="121"/>
        <v>2.3780811588067019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386.4553282781377</v>
      </c>
      <c r="P83" s="139">
        <f t="shared" si="122"/>
        <v>768.61846287178935</v>
      </c>
      <c r="Q83" s="139">
        <f t="shared" si="122"/>
        <v>0</v>
      </c>
      <c r="R83" s="139">
        <f t="shared" si="122"/>
        <v>17.659446955803467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1991.7264069605105</v>
      </c>
      <c r="F85" s="165">
        <f>SUM(F80:F83)</f>
        <v>1837.6292837797509</v>
      </c>
      <c r="G85" s="165">
        <f>SUM(G80:G83)</f>
        <v>1177.8668785481041</v>
      </c>
      <c r="H85" s="165">
        <f>SUM(H80:H83)</f>
        <v>1254.7774307116342</v>
      </c>
      <c r="K85" s="129"/>
      <c r="M85" s="128"/>
      <c r="N85" s="120" t="s">
        <v>195</v>
      </c>
      <c r="O85" s="165">
        <f>SUM(O80:O83)</f>
        <v>1283.6802567602713</v>
      </c>
      <c r="P85" s="165">
        <f>SUM(P80:P83)</f>
        <v>1538.7194283657841</v>
      </c>
      <c r="Q85" s="165">
        <f>SUM(Q80:Q83)</f>
        <v>2000.3648436210276</v>
      </c>
      <c r="R85" s="165">
        <f>SUM(R80:R83)</f>
        <v>1836.4452763301201</v>
      </c>
      <c r="U85" s="129"/>
    </row>
    <row r="86" spans="3:21" x14ac:dyDescent="0.3">
      <c r="C86" s="128"/>
      <c r="D86" s="120" t="s">
        <v>194</v>
      </c>
      <c r="E86" s="120">
        <f>E84/E85</f>
        <v>1.0292578302099324</v>
      </c>
      <c r="F86" s="120">
        <f>F84/F85</f>
        <v>1.1155677688066832</v>
      </c>
      <c r="G86" s="120">
        <f>G84/G85</f>
        <v>0.89483796445589137</v>
      </c>
      <c r="H86" s="120">
        <f>H84/H85</f>
        <v>0.88302512691163815</v>
      </c>
      <c r="K86" s="129"/>
      <c r="M86" s="128"/>
      <c r="N86" s="120" t="s">
        <v>194</v>
      </c>
      <c r="O86" s="120">
        <f>O84/O85</f>
        <v>1.0345351951689039</v>
      </c>
      <c r="P86" s="120">
        <f>P84/P85</f>
        <v>1.0778156013703069</v>
      </c>
      <c r="Q86" s="120">
        <f>Q84/Q85</f>
        <v>0.95873062275093068</v>
      </c>
      <c r="R86" s="120">
        <f>R84/R85</f>
        <v>0.95561277237954656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1415.5091791399029</v>
      </c>
      <c r="F91" s="139">
        <f t="shared" ref="F91:H91" si="123">F80*F$86</f>
        <v>0</v>
      </c>
      <c r="G91" s="139">
        <f t="shared" si="123"/>
        <v>348.91879268228132</v>
      </c>
      <c r="H91" s="139">
        <f t="shared" si="123"/>
        <v>251.48934748007855</v>
      </c>
      <c r="I91" s="120">
        <f>I80</f>
        <v>2050</v>
      </c>
      <c r="J91" s="165">
        <f>SUM(E91:H91)</f>
        <v>2015.9173193022627</v>
      </c>
      <c r="K91" s="129">
        <f>I91/J91</f>
        <v>1.0169067850012488</v>
      </c>
      <c r="M91" s="128"/>
      <c r="N91" s="4" t="s">
        <v>11</v>
      </c>
      <c r="O91" s="139">
        <f>O80*O$86</f>
        <v>552.1384442315665</v>
      </c>
      <c r="P91" s="139">
        <f t="shared" ref="P91:R91" si="124">P80*P$86</f>
        <v>0</v>
      </c>
      <c r="Q91" s="139">
        <f t="shared" si="124"/>
        <v>940.99659544201802</v>
      </c>
      <c r="R91" s="139">
        <f t="shared" si="124"/>
        <v>641.72950466177986</v>
      </c>
      <c r="S91" s="120">
        <f>S80</f>
        <v>2186.7465511512801</v>
      </c>
      <c r="T91" s="165">
        <f>SUM(O91:R91)</f>
        <v>2134.8645443353644</v>
      </c>
      <c r="U91" s="129">
        <f>S91/T91</f>
        <v>1.0243022476313914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332.13598105332159</v>
      </c>
      <c r="G92" s="139">
        <f t="shared" si="125"/>
        <v>702.15854256876924</v>
      </c>
      <c r="H92" s="139">
        <f t="shared" si="125"/>
        <v>854.41074710286</v>
      </c>
      <c r="I92" s="120">
        <f>I81</f>
        <v>2050</v>
      </c>
      <c r="J92" s="165">
        <f>SUM(E92:H92)</f>
        <v>1888.7052707249509</v>
      </c>
      <c r="K92" s="129">
        <f>I92/J92</f>
        <v>1.0853996289284134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49.885931286052987</v>
      </c>
      <c r="Q92" s="139">
        <f t="shared" si="126"/>
        <v>952.22430159602231</v>
      </c>
      <c r="R92" s="139">
        <f t="shared" si="126"/>
        <v>1096.3254641112437</v>
      </c>
      <c r="S92" s="120">
        <f>S81</f>
        <v>2186.7465511512801</v>
      </c>
      <c r="T92" s="165">
        <f>SUM(O92:R92)</f>
        <v>2098.4356969933187</v>
      </c>
      <c r="U92" s="129">
        <f>S92/T92</f>
        <v>1.0420841364281475</v>
      </c>
    </row>
    <row r="93" spans="3:21" x14ac:dyDescent="0.3">
      <c r="C93" s="128"/>
      <c r="D93" s="4" t="s">
        <v>13</v>
      </c>
      <c r="E93" s="139">
        <f t="shared" ref="E93:H93" si="127">E82*E$86</f>
        <v>309.04224523531701</v>
      </c>
      <c r="F93" s="139">
        <f t="shared" si="127"/>
        <v>837.20738938088039</v>
      </c>
      <c r="G93" s="139">
        <f t="shared" si="127"/>
        <v>2.9226647489494866</v>
      </c>
      <c r="H93" s="139">
        <f t="shared" si="127"/>
        <v>0</v>
      </c>
      <c r="I93" s="120">
        <f>I82</f>
        <v>1054</v>
      </c>
      <c r="J93" s="165">
        <f>SUM(E93:H93)</f>
        <v>1149.172299365147</v>
      </c>
      <c r="K93" s="129">
        <f>I93/J93</f>
        <v>0.91718187131927531</v>
      </c>
      <c r="M93" s="128"/>
      <c r="N93" s="4" t="s">
        <v>13</v>
      </c>
      <c r="O93" s="139">
        <f t="shared" ref="O93:R93" si="128">O82*O$86</f>
        <v>376.07232226610324</v>
      </c>
      <c r="P93" s="139">
        <f t="shared" si="128"/>
        <v>780.14090395371079</v>
      </c>
      <c r="Q93" s="139">
        <f t="shared" si="128"/>
        <v>24.5901352158156</v>
      </c>
      <c r="R93" s="139">
        <f t="shared" si="128"/>
        <v>0</v>
      </c>
      <c r="S93" s="120">
        <f>S82</f>
        <v>1112.9834646689119</v>
      </c>
      <c r="T93" s="165">
        <f>SUM(O93:R93)</f>
        <v>1180.8033614356295</v>
      </c>
      <c r="U93" s="129">
        <f>S93/T93</f>
        <v>0.94256461407404724</v>
      </c>
    </row>
    <row r="94" spans="3:21" x14ac:dyDescent="0.3">
      <c r="C94" s="128"/>
      <c r="D94" s="4" t="s">
        <v>14</v>
      </c>
      <c r="E94" s="139">
        <f t="shared" ref="E94:H94" si="129">E83*E$86</f>
        <v>325.44857562478001</v>
      </c>
      <c r="F94" s="139">
        <f t="shared" si="129"/>
        <v>880.6566295657982</v>
      </c>
      <c r="G94" s="139">
        <f t="shared" si="129"/>
        <v>0</v>
      </c>
      <c r="H94" s="139">
        <f t="shared" si="129"/>
        <v>2.0999054170614633</v>
      </c>
      <c r="I94" s="120">
        <f>I83</f>
        <v>1108</v>
      </c>
      <c r="J94" s="165">
        <f>SUM(E94:H94)</f>
        <v>1208.2051106076397</v>
      </c>
      <c r="K94" s="129">
        <f>I94/J94</f>
        <v>0.9170628316931686</v>
      </c>
      <c r="M94" s="128"/>
      <c r="N94" s="4" t="s">
        <v>14</v>
      </c>
      <c r="O94" s="139">
        <f t="shared" ref="O94:R94" si="130">O83*O$86</f>
        <v>399.80163846428604</v>
      </c>
      <c r="P94" s="139">
        <f t="shared" si="130"/>
        <v>828.42897078447845</v>
      </c>
      <c r="Q94" s="139">
        <f t="shared" si="130"/>
        <v>0</v>
      </c>
      <c r="R94" s="139">
        <f t="shared" si="130"/>
        <v>16.875593064124896</v>
      </c>
      <c r="S94" s="120">
        <f>S83</f>
        <v>1172.7332381057306</v>
      </c>
      <c r="T94" s="165">
        <f>SUM(O94:R94)</f>
        <v>1245.1062023128893</v>
      </c>
      <c r="U94" s="129">
        <f>S94/T94</f>
        <v>0.94187406337489943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1658.4558060242421</v>
      </c>
      <c r="Q96" s="165">
        <f>SUM(Q91:Q94)</f>
        <v>1917.8110322538557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1.0000000000000002</v>
      </c>
      <c r="Q97" s="120">
        <f>Q95/Q96</f>
        <v>1.0000000000000002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1439.4408884989155</v>
      </c>
      <c r="F102" s="139">
        <f t="shared" ref="F102:H102" si="131">F91*$K91</f>
        <v>0</v>
      </c>
      <c r="G102" s="139">
        <f t="shared" si="131"/>
        <v>354.81788769305592</v>
      </c>
      <c r="H102" s="139">
        <f t="shared" si="131"/>
        <v>255.74122380802859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565.55664943009322</v>
      </c>
      <c r="P102" s="139">
        <f t="shared" ref="P102:R102" si="132">P91*$U91</f>
        <v>0</v>
      </c>
      <c r="Q102" s="139">
        <f t="shared" si="132"/>
        <v>963.86492772474617</v>
      </c>
      <c r="R102" s="139">
        <f t="shared" si="132"/>
        <v>657.32497399644058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360.50027058904976</v>
      </c>
      <c r="G103" s="139">
        <f t="shared" si="133"/>
        <v>762.12262155305768</v>
      </c>
      <c r="H103" s="139">
        <f t="shared" si="133"/>
        <v>927.37710785789261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51.985337624140428</v>
      </c>
      <c r="Q103" s="139">
        <f t="shared" si="134"/>
        <v>992.29783901458677</v>
      </c>
      <c r="R103" s="139">
        <f t="shared" si="134"/>
        <v>1142.4633745125534</v>
      </c>
      <c r="S103" s="120">
        <f>S92</f>
        <v>2186.7465511512801</v>
      </c>
      <c r="T103" s="165">
        <f>SUM(O103:R103)</f>
        <v>2186.7465511512805</v>
      </c>
      <c r="U103" s="129">
        <f>S103/T103</f>
        <v>0.99999999999999978</v>
      </c>
    </row>
    <row r="104" spans="3:21" x14ac:dyDescent="0.3">
      <c r="C104" s="128"/>
      <c r="D104" s="4" t="s">
        <v>13</v>
      </c>
      <c r="E104" s="139">
        <f t="shared" ref="E104:H104" si="135">E93*$K93</f>
        <v>283.44794480163847</v>
      </c>
      <c r="F104" s="139">
        <f t="shared" si="135"/>
        <v>767.871440074681</v>
      </c>
      <c r="G104" s="139">
        <f t="shared" si="135"/>
        <v>2.6806151236803699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354.47246330068032</v>
      </c>
      <c r="P104" s="139">
        <f t="shared" si="136"/>
        <v>735.3332100585078</v>
      </c>
      <c r="Q104" s="139">
        <f t="shared" si="136"/>
        <v>23.177791309723869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298.45679233296909</v>
      </c>
      <c r="F105" s="139">
        <f t="shared" si="137"/>
        <v>807.61746245897268</v>
      </c>
      <c r="G105" s="139">
        <f t="shared" si="137"/>
        <v>0</v>
      </c>
      <c r="H105" s="139">
        <f t="shared" si="137"/>
        <v>1.9257452080582098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376.56279376429956</v>
      </c>
      <c r="P105" s="139">
        <f t="shared" si="138"/>
        <v>780.27576093026255</v>
      </c>
      <c r="Q105" s="139">
        <f t="shared" si="138"/>
        <v>0</v>
      </c>
      <c r="R105" s="139">
        <f t="shared" si="138"/>
        <v>15.894683411168586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2021.345625633523</v>
      </c>
      <c r="F107" s="165">
        <f>SUM(F102:F105)</f>
        <v>1935.9891731227035</v>
      </c>
      <c r="G107" s="165">
        <f>SUM(G102:G105)</f>
        <v>1119.621124369794</v>
      </c>
      <c r="H107" s="165">
        <f>SUM(H102:H105)</f>
        <v>1185.0440768739795</v>
      </c>
      <c r="K107" s="129"/>
      <c r="M107" s="128"/>
      <c r="N107" s="120" t="s">
        <v>195</v>
      </c>
      <c r="O107" s="165">
        <f>SUM(O102:O105)</f>
        <v>1296.5919064950731</v>
      </c>
      <c r="P107" s="165">
        <f>SUM(P102:P105)</f>
        <v>1567.5943086129109</v>
      </c>
      <c r="Q107" s="165">
        <f>SUM(Q102:Q105)</f>
        <v>1979.3405580490569</v>
      </c>
      <c r="R107" s="165">
        <f>SUM(R102:R105)</f>
        <v>1815.6830319201626</v>
      </c>
      <c r="U107" s="129"/>
    </row>
    <row r="108" spans="3:21" x14ac:dyDescent="0.3">
      <c r="C108" s="128"/>
      <c r="D108" s="120" t="s">
        <v>194</v>
      </c>
      <c r="E108" s="120">
        <f>E106/E107</f>
        <v>1.0141758905568148</v>
      </c>
      <c r="F108" s="120">
        <f>F106/F107</f>
        <v>1.0588902192533443</v>
      </c>
      <c r="G108" s="120">
        <f>G106/G107</f>
        <v>0.94138988364771126</v>
      </c>
      <c r="H108" s="120">
        <f>H106/H107</f>
        <v>0.93498631959984679</v>
      </c>
      <c r="K108" s="129"/>
      <c r="M108" s="128"/>
      <c r="N108" s="120" t="s">
        <v>194</v>
      </c>
      <c r="O108" s="120">
        <f>O106/O107</f>
        <v>1.0242331440675256</v>
      </c>
      <c r="P108" s="120">
        <f>P106/P107</f>
        <v>1.0579623802613385</v>
      </c>
      <c r="Q108" s="120">
        <f>Q106/Q107</f>
        <v>0.96891412872585825</v>
      </c>
      <c r="R108" s="120">
        <f>R106/R107</f>
        <v>0.96654015650586012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1459.8462449972803</v>
      </c>
      <c r="F113" s="139">
        <f t="shared" ref="F113:H113" si="139">F102*F$108</f>
        <v>0</v>
      </c>
      <c r="G113" s="139">
        <f t="shared" si="139"/>
        <v>334.02197001149261</v>
      </c>
      <c r="H113" s="139">
        <f t="shared" si="139"/>
        <v>239.11454561822936</v>
      </c>
      <c r="I113" s="120">
        <f>I102</f>
        <v>2050</v>
      </c>
      <c r="J113" s="165">
        <f>SUM(E113:H113)</f>
        <v>2032.9827606270023</v>
      </c>
      <c r="K113" s="129">
        <f>I113/J113</f>
        <v>1.0083705773125933</v>
      </c>
      <c r="M113" s="128"/>
      <c r="N113" s="4" t="s">
        <v>11</v>
      </c>
      <c r="O113" s="139">
        <f>O102*O$108</f>
        <v>579.26186519407975</v>
      </c>
      <c r="P113" s="139">
        <f t="shared" ref="P113:R113" si="140">P102*P$108</f>
        <v>0</v>
      </c>
      <c r="Q113" s="139">
        <f t="shared" si="140"/>
        <v>933.90234665583478</v>
      </c>
      <c r="R113" s="139">
        <f t="shared" si="140"/>
        <v>635.33098324173011</v>
      </c>
      <c r="S113" s="120">
        <f>S102</f>
        <v>2186.7465511512801</v>
      </c>
      <c r="T113" s="165">
        <f>SUM(O113:R113)</f>
        <v>2148.4951950916447</v>
      </c>
      <c r="U113" s="129">
        <f>S113/T113</f>
        <v>1.017803789436915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381.73021056492883</v>
      </c>
      <c r="G114" s="139">
        <f t="shared" si="141"/>
        <v>717.45452602912167</v>
      </c>
      <c r="H114" s="139">
        <f t="shared" si="141"/>
        <v>867.08490895720115</v>
      </c>
      <c r="I114" s="120">
        <f>I103</f>
        <v>2050</v>
      </c>
      <c r="J114" s="165">
        <f>SUM(E114:H114)</f>
        <v>1966.2696455512516</v>
      </c>
      <c r="K114" s="129">
        <f>I114/J114</f>
        <v>1.0425833530198623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54.998531531524925</v>
      </c>
      <c r="Q114" s="139">
        <f t="shared" si="142"/>
        <v>961.45139612537025</v>
      </c>
      <c r="R114" s="139">
        <f t="shared" si="142"/>
        <v>1104.2367288035764</v>
      </c>
      <c r="S114" s="120">
        <f>S103</f>
        <v>2186.7465511512801</v>
      </c>
      <c r="T114" s="165">
        <f>SUM(O114:R114)</f>
        <v>2120.6866564604716</v>
      </c>
      <c r="U114" s="129">
        <f>S114/T114</f>
        <v>1.031150238291717</v>
      </c>
    </row>
    <row r="115" spans="3:71" x14ac:dyDescent="0.3">
      <c r="C115" s="128"/>
      <c r="D115" s="4" t="s">
        <v>13</v>
      </c>
      <c r="E115" s="139">
        <f t="shared" ref="E115:H115" si="143">E104*E$108</f>
        <v>287.46607184570058</v>
      </c>
      <c r="F115" s="139">
        <f t="shared" si="143"/>
        <v>813.0915575390602</v>
      </c>
      <c r="G115" s="139">
        <f t="shared" si="143"/>
        <v>2.5235039593857587</v>
      </c>
      <c r="H115" s="139">
        <f t="shared" si="143"/>
        <v>0</v>
      </c>
      <c r="I115" s="120">
        <f>I104</f>
        <v>1054</v>
      </c>
      <c r="J115" s="165">
        <f>SUM(E115:H115)</f>
        <v>1103.0811333441466</v>
      </c>
      <c r="K115" s="129">
        <f>I115/J115</f>
        <v>0.95550541854038407</v>
      </c>
      <c r="M115" s="128"/>
      <c r="N115" s="4" t="s">
        <v>13</v>
      </c>
      <c r="O115" s="139">
        <f t="shared" ref="O115:R115" si="144">O104*O$108</f>
        <v>363.0624455718164</v>
      </c>
      <c r="P115" s="139">
        <f t="shared" si="144"/>
        <v>777.95487319870972</v>
      </c>
      <c r="Q115" s="139">
        <f t="shared" si="144"/>
        <v>22.457289472650871</v>
      </c>
      <c r="R115" s="139">
        <f t="shared" si="144"/>
        <v>0</v>
      </c>
      <c r="S115" s="120">
        <f>S104</f>
        <v>1112.9834646689119</v>
      </c>
      <c r="T115" s="165">
        <f>SUM(O115:R115)</f>
        <v>1163.474608243177</v>
      </c>
      <c r="U115" s="129">
        <f>S115/T115</f>
        <v>0.95660314095680543</v>
      </c>
    </row>
    <row r="116" spans="3:71" x14ac:dyDescent="0.3">
      <c r="C116" s="128"/>
      <c r="D116" s="4" t="s">
        <v>14</v>
      </c>
      <c r="E116" s="139">
        <f t="shared" ref="E116:H116" si="145">E105*E$108</f>
        <v>302.68768315701925</v>
      </c>
      <c r="F116" s="139">
        <f t="shared" si="145"/>
        <v>855.17823189601108</v>
      </c>
      <c r="G116" s="139">
        <f t="shared" si="145"/>
        <v>0</v>
      </c>
      <c r="H116" s="139">
        <f t="shared" si="145"/>
        <v>1.8005454245693868</v>
      </c>
      <c r="I116" s="120">
        <f>I105</f>
        <v>1108</v>
      </c>
      <c r="J116" s="165">
        <f>SUM(E116:H116)</f>
        <v>1159.6664604775997</v>
      </c>
      <c r="K116" s="129">
        <f>I116/J116</f>
        <v>0.9554471373981781</v>
      </c>
      <c r="M116" s="128"/>
      <c r="N116" s="4" t="s">
        <v>14</v>
      </c>
      <c r="O116" s="139">
        <f t="shared" ref="O116:R116" si="146">O105*O$108</f>
        <v>385.68809419605975</v>
      </c>
      <c r="P116" s="139">
        <f t="shared" si="146"/>
        <v>825.50240129400765</v>
      </c>
      <c r="Q116" s="139">
        <f t="shared" si="146"/>
        <v>0</v>
      </c>
      <c r="R116" s="139">
        <f t="shared" si="146"/>
        <v>15.362849791841983</v>
      </c>
      <c r="S116" s="120">
        <f>S105</f>
        <v>1172.7332381057306</v>
      </c>
      <c r="T116" s="165">
        <f>SUM(O116:R116)</f>
        <v>1226.5533452819093</v>
      </c>
      <c r="U116" s="129">
        <f>S116/T116</f>
        <v>0.95612085900445798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1658.4558060242423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1.0000000000000002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1459.8462449972803</v>
      </c>
      <c r="F122" s="159">
        <f t="shared" si="148"/>
        <v>0</v>
      </c>
      <c r="G122" s="159">
        <f t="shared" si="148"/>
        <v>334.02197001149261</v>
      </c>
      <c r="H122" s="158">
        <f t="shared" si="148"/>
        <v>239.11454561822936</v>
      </c>
      <c r="N122" s="150"/>
      <c r="O122" s="160" t="str">
        <f>N36</f>
        <v>A</v>
      </c>
      <c r="P122" s="159">
        <f>O113</f>
        <v>579.26186519407975</v>
      </c>
      <c r="Q122" s="159">
        <f t="shared" ref="Q122:S122" si="149">P113</f>
        <v>0</v>
      </c>
      <c r="R122" s="159">
        <f t="shared" si="149"/>
        <v>933.90234665583478</v>
      </c>
      <c r="S122" s="159">
        <f t="shared" si="149"/>
        <v>635.33098324173011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476.43308108229036</v>
      </c>
      <c r="AA122" s="159">
        <f t="shared" ref="AA122:AC122" si="150">Z47</f>
        <v>0</v>
      </c>
      <c r="AB122" s="159">
        <f t="shared" si="150"/>
        <v>963.45891143127551</v>
      </c>
      <c r="AC122" s="159">
        <f t="shared" si="150"/>
        <v>662.28108706320666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568.83246365590412</v>
      </c>
      <c r="AK122" s="159">
        <f t="shared" ref="AK122:AM122" si="151">AJ58</f>
        <v>0</v>
      </c>
      <c r="AL122" s="159">
        <f t="shared" si="151"/>
        <v>1139.5735941368534</v>
      </c>
      <c r="AM122" s="159">
        <f t="shared" si="151"/>
        <v>783.97798216950889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534.17208033244333</v>
      </c>
      <c r="AU122" s="159">
        <f t="shared" si="147"/>
        <v>0</v>
      </c>
      <c r="AV122" s="159">
        <f t="shared" si="147"/>
        <v>1248.7341093920511</v>
      </c>
      <c r="AW122" s="158">
        <f t="shared" si="147"/>
        <v>880.03297507141122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658.64858659244021</v>
      </c>
      <c r="BE122" s="159">
        <f t="shared" ref="BE122:BG122" si="152">BD58</f>
        <v>0</v>
      </c>
      <c r="BF122" s="159">
        <f t="shared" si="152"/>
        <v>1295.8066914789413</v>
      </c>
      <c r="BG122" s="159">
        <f t="shared" si="152"/>
        <v>892.0801570047737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709.04444148586276</v>
      </c>
      <c r="BO122" s="159">
        <f t="shared" ref="BO122:BQ122" si="153">BN58</f>
        <v>0</v>
      </c>
      <c r="BP122" s="159">
        <f t="shared" si="153"/>
        <v>1382.7975424550209</v>
      </c>
      <c r="BQ122" s="159">
        <f t="shared" si="153"/>
        <v>952.33159547843013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381.73021056492883</v>
      </c>
      <c r="G123" s="159">
        <f t="shared" si="148"/>
        <v>717.45452602912167</v>
      </c>
      <c r="H123" s="158">
        <f t="shared" si="148"/>
        <v>867.08490895720115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54.998531531524925</v>
      </c>
      <c r="R123" s="159">
        <f t="shared" si="154"/>
        <v>961.45139612537025</v>
      </c>
      <c r="S123" s="159">
        <f t="shared" si="154"/>
        <v>1104.2367288035764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37.393337392414992</v>
      </c>
      <c r="AB123" s="159">
        <f t="shared" si="155"/>
        <v>922.40189509189611</v>
      </c>
      <c r="AC123" s="159">
        <f t="shared" si="155"/>
        <v>1070.4481280130358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46.65690562767594</v>
      </c>
      <c r="AL123" s="159">
        <f t="shared" si="156"/>
        <v>1131.5253365978274</v>
      </c>
      <c r="AM123" s="159">
        <f t="shared" si="156"/>
        <v>1314.201797736763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40.938143342707747</v>
      </c>
      <c r="AV123" s="159">
        <f t="shared" si="147"/>
        <v>1197.3831341407108</v>
      </c>
      <c r="AW123" s="158">
        <f t="shared" si="147"/>
        <v>1424.6178873124873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54.842946433182895</v>
      </c>
      <c r="BF123" s="159">
        <f t="shared" si="157"/>
        <v>1291.1046989889874</v>
      </c>
      <c r="BG123" s="159">
        <f t="shared" si="157"/>
        <v>1500.5877896539848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59.462894617187843</v>
      </c>
      <c r="BP123" s="159">
        <f t="shared" si="158"/>
        <v>1380.0884583166928</v>
      </c>
      <c r="BQ123" s="159">
        <f t="shared" si="158"/>
        <v>1604.6222264854337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287.46607184570058</v>
      </c>
      <c r="F124" s="159">
        <f t="shared" si="148"/>
        <v>813.0915575390602</v>
      </c>
      <c r="G124" s="159">
        <f t="shared" si="148"/>
        <v>2.5235039593857587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363.0624455718164</v>
      </c>
      <c r="Q124" s="159">
        <f t="shared" si="159"/>
        <v>777.95487319870972</v>
      </c>
      <c r="R124" s="159">
        <f t="shared" si="159"/>
        <v>22.457289472650871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411.80646636803323</v>
      </c>
      <c r="AA124" s="159">
        <f t="shared" si="160"/>
        <v>784.37055388952933</v>
      </c>
      <c r="AB124" s="159">
        <f t="shared" si="160"/>
        <v>31.950225730684572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415.36286980439053</v>
      </c>
      <c r="AK124" s="159">
        <f t="shared" si="161"/>
        <v>797.1868260937307</v>
      </c>
      <c r="AL124" s="159">
        <f t="shared" si="161"/>
        <v>31.925312337865659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447.17372074470916</v>
      </c>
      <c r="AU124" s="159">
        <f t="shared" si="147"/>
        <v>830.39142891482493</v>
      </c>
      <c r="AV124" s="159">
        <f t="shared" si="147"/>
        <v>40.10647961445769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462.80507450793124</v>
      </c>
      <c r="BE124" s="159">
        <f t="shared" si="162"/>
        <v>898.60053491188626</v>
      </c>
      <c r="BF124" s="159">
        <f t="shared" si="162"/>
        <v>34.932852192092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489.20631350221487</v>
      </c>
      <c r="BO124" s="159">
        <f t="shared" si="163"/>
        <v>955.07858486167891</v>
      </c>
      <c r="BP124" s="159">
        <f t="shared" si="163"/>
        <v>36.603842291795793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302.68768315701925</v>
      </c>
      <c r="F125" s="154">
        <f t="shared" si="148"/>
        <v>855.17823189601108</v>
      </c>
      <c r="G125" s="154">
        <f t="shared" si="148"/>
        <v>0</v>
      </c>
      <c r="H125" s="153">
        <f t="shared" si="148"/>
        <v>1.8005454245693868</v>
      </c>
      <c r="N125" s="152"/>
      <c r="O125" s="155" t="str">
        <f>N39</f>
        <v>D</v>
      </c>
      <c r="P125" s="159">
        <f t="shared" ref="P125:S125" si="164">O116</f>
        <v>385.68809419605975</v>
      </c>
      <c r="Q125" s="159">
        <f t="shared" si="164"/>
        <v>825.50240129400765</v>
      </c>
      <c r="R125" s="159">
        <f t="shared" si="164"/>
        <v>0</v>
      </c>
      <c r="S125" s="159">
        <f t="shared" si="164"/>
        <v>15.362849791841983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439.77285751163231</v>
      </c>
      <c r="AA125" s="159">
        <f t="shared" si="165"/>
        <v>836.69191474229808</v>
      </c>
      <c r="AB125" s="159">
        <f t="shared" si="165"/>
        <v>0</v>
      </c>
      <c r="AC125" s="159">
        <f t="shared" si="165"/>
        <v>22.20134676090629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443.97770901019231</v>
      </c>
      <c r="AK125" s="159">
        <f t="shared" si="166"/>
        <v>851.14320973189479</v>
      </c>
      <c r="AL125" s="159">
        <f t="shared" si="166"/>
        <v>0</v>
      </c>
      <c r="AM125" s="159">
        <f t="shared" si="166"/>
        <v>22.222407770297615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479.63656906597032</v>
      </c>
      <c r="AU125" s="154">
        <f t="shared" si="147"/>
        <v>889.66786389436572</v>
      </c>
      <c r="AV125" s="154">
        <f t="shared" si="147"/>
        <v>0</v>
      </c>
      <c r="AW125" s="153">
        <f t="shared" si="147"/>
        <v>28.697264663483217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496.81575452619086</v>
      </c>
      <c r="BE125" s="159">
        <f t="shared" si="167"/>
        <v>963.54710534037361</v>
      </c>
      <c r="BF125" s="159">
        <f t="shared" si="167"/>
        <v>0</v>
      </c>
      <c r="BG125" s="159">
        <f t="shared" si="167"/>
        <v>24.437452412618086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526.26707837482877</v>
      </c>
      <c r="BO125" s="159">
        <f t="shared" si="168"/>
        <v>1026.271545916049</v>
      </c>
      <c r="BP125" s="159">
        <f t="shared" si="168"/>
        <v>0</v>
      </c>
      <c r="BQ125" s="159">
        <f t="shared" si="168"/>
        <v>25.670326580794171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1.2608917806809124E-85</v>
      </c>
      <c r="F134" s="130" t="e">
        <f t="shared" si="169"/>
        <v>#DIV/0!</v>
      </c>
      <c r="G134" s="148">
        <f t="shared" si="169"/>
        <v>334.02197001149261</v>
      </c>
      <c r="H134" s="148">
        <f t="shared" si="169"/>
        <v>239.11454561822936</v>
      </c>
      <c r="N134" s="130" t="s">
        <v>11</v>
      </c>
      <c r="O134" s="130">
        <f t="shared" ref="O134:R137" si="170">O129*P122</f>
        <v>5.0031743218716198E-86</v>
      </c>
      <c r="P134" s="130" t="e">
        <f t="shared" si="170"/>
        <v>#DIV/0!</v>
      </c>
      <c r="Q134" s="148">
        <f t="shared" si="170"/>
        <v>933.90234665583478</v>
      </c>
      <c r="R134" s="148">
        <f t="shared" si="170"/>
        <v>635.33098324173011</v>
      </c>
      <c r="W134" s="130" t="s">
        <v>11</v>
      </c>
      <c r="X134" s="130">
        <f t="shared" ref="X134:AA137" si="171">X129*Z122</f>
        <v>4.1150262093681087E-86</v>
      </c>
      <c r="Y134" s="130" t="e">
        <f t="shared" si="171"/>
        <v>#DIV/0!</v>
      </c>
      <c r="Z134" s="148">
        <f t="shared" si="171"/>
        <v>963.45891143127551</v>
      </c>
      <c r="AA134" s="148">
        <f t="shared" si="171"/>
        <v>662.28108706320666</v>
      </c>
      <c r="AG134" s="130" t="s">
        <v>11</v>
      </c>
      <c r="AH134" s="130">
        <f t="shared" ref="AH134:AK137" si="172">AH129*AJ122</f>
        <v>4.9130939677112334E-86</v>
      </c>
      <c r="AI134" s="130" t="e">
        <f t="shared" si="172"/>
        <v>#DIV/0!</v>
      </c>
      <c r="AJ134" s="148">
        <f t="shared" si="172"/>
        <v>1139.5735941368534</v>
      </c>
      <c r="AK134" s="148">
        <f t="shared" si="172"/>
        <v>783.97798216950889</v>
      </c>
      <c r="AQ134" s="130" t="s">
        <v>11</v>
      </c>
      <c r="AR134" s="130">
        <f t="shared" ref="AR134:AU137" si="173">AR129*AT122</f>
        <v>4.6137268761591851E-86</v>
      </c>
      <c r="AS134" s="130" t="e">
        <f t="shared" si="173"/>
        <v>#DIV/0!</v>
      </c>
      <c r="AT134" s="148">
        <f t="shared" si="173"/>
        <v>1248.7341093920511</v>
      </c>
      <c r="AU134" s="148">
        <f t="shared" si="173"/>
        <v>880.03297507141122</v>
      </c>
      <c r="BA134" s="130" t="s">
        <v>11</v>
      </c>
      <c r="BB134" s="130">
        <f t="shared" ref="BB134:BE137" si="174">BB129*BD122</f>
        <v>5.6888497130261503E-86</v>
      </c>
      <c r="BC134" s="130" t="e">
        <f t="shared" si="174"/>
        <v>#DIV/0!</v>
      </c>
      <c r="BD134" s="148">
        <f t="shared" si="174"/>
        <v>1295.8066914789413</v>
      </c>
      <c r="BE134" s="148">
        <f t="shared" si="174"/>
        <v>892.0801570047737</v>
      </c>
      <c r="BK134" s="130" t="s">
        <v>11</v>
      </c>
      <c r="BL134" s="130">
        <f t="shared" ref="BL134:BO137" si="175">BL129*BN122</f>
        <v>6.1241265062724333E-86</v>
      </c>
      <c r="BM134" s="130" t="e">
        <f t="shared" si="175"/>
        <v>#DIV/0!</v>
      </c>
      <c r="BN134" s="148">
        <f t="shared" si="175"/>
        <v>1382.7975424550209</v>
      </c>
      <c r="BO134" s="148">
        <f t="shared" si="175"/>
        <v>952.33159547843013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3.2970628693832713E-86</v>
      </c>
      <c r="G135" s="148">
        <f t="shared" si="169"/>
        <v>717.45452602912167</v>
      </c>
      <c r="H135" s="148">
        <f t="shared" si="169"/>
        <v>867.08490895720115</v>
      </c>
      <c r="N135" s="130" t="s">
        <v>12</v>
      </c>
      <c r="O135" s="130" t="e">
        <f t="shared" si="170"/>
        <v>#DIV/0!</v>
      </c>
      <c r="P135" s="130">
        <f t="shared" si="170"/>
        <v>4.750308232477521E-87</v>
      </c>
      <c r="Q135" s="148">
        <f t="shared" si="170"/>
        <v>961.45139612537025</v>
      </c>
      <c r="R135" s="148">
        <f t="shared" si="170"/>
        <v>1104.2367288035764</v>
      </c>
      <c r="W135" s="130" t="s">
        <v>12</v>
      </c>
      <c r="X135" s="130" t="e">
        <f t="shared" si="171"/>
        <v>#DIV/0!</v>
      </c>
      <c r="Y135" s="130">
        <f t="shared" si="171"/>
        <v>3.2297203854103229E-87</v>
      </c>
      <c r="Z135" s="148">
        <f t="shared" si="171"/>
        <v>922.40189509189611</v>
      </c>
      <c r="AA135" s="148">
        <f t="shared" si="171"/>
        <v>1070.4481280130358</v>
      </c>
      <c r="AG135" s="130" t="s">
        <v>12</v>
      </c>
      <c r="AH135" s="130" t="e">
        <f t="shared" si="172"/>
        <v>#DIV/0!</v>
      </c>
      <c r="AI135" s="130">
        <f t="shared" si="172"/>
        <v>4.0298291014922054E-87</v>
      </c>
      <c r="AJ135" s="148">
        <f t="shared" si="172"/>
        <v>1131.5253365978274</v>
      </c>
      <c r="AK135" s="148">
        <f t="shared" si="172"/>
        <v>1314.201797736763</v>
      </c>
      <c r="AQ135" s="130" t="s">
        <v>12</v>
      </c>
      <c r="AR135" s="130" t="e">
        <f t="shared" si="173"/>
        <v>#DIV/0!</v>
      </c>
      <c r="AS135" s="130">
        <f t="shared" si="173"/>
        <v>3.5358907579512508E-87</v>
      </c>
      <c r="AT135" s="148">
        <f t="shared" si="173"/>
        <v>1197.3831341407108</v>
      </c>
      <c r="AU135" s="148">
        <f t="shared" si="173"/>
        <v>1424.6178873124873</v>
      </c>
      <c r="BA135" s="130" t="s">
        <v>12</v>
      </c>
      <c r="BB135" s="130" t="e">
        <f t="shared" si="174"/>
        <v>#DIV/0!</v>
      </c>
      <c r="BC135" s="130">
        <f t="shared" si="174"/>
        <v>4.7368701068962717E-87</v>
      </c>
      <c r="BD135" s="148">
        <f t="shared" si="174"/>
        <v>1291.1046989889874</v>
      </c>
      <c r="BE135" s="148">
        <f t="shared" si="174"/>
        <v>1500.5877896539848</v>
      </c>
      <c r="BK135" s="130" t="s">
        <v>12</v>
      </c>
      <c r="BL135" s="130" t="e">
        <f t="shared" si="175"/>
        <v>#DIV/0!</v>
      </c>
      <c r="BM135" s="130">
        <f t="shared" si="175"/>
        <v>5.1359021770437959E-87</v>
      </c>
      <c r="BN135" s="148">
        <f t="shared" si="175"/>
        <v>1380.0884583166928</v>
      </c>
      <c r="BO135" s="148">
        <f t="shared" si="175"/>
        <v>1604.6222264854337</v>
      </c>
    </row>
    <row r="136" spans="4:67" x14ac:dyDescent="0.3">
      <c r="D136" s="130" t="s">
        <v>13</v>
      </c>
      <c r="E136" s="148">
        <f t="shared" si="169"/>
        <v>287.46607184570058</v>
      </c>
      <c r="F136" s="148">
        <f t="shared" si="169"/>
        <v>813.0915575390602</v>
      </c>
      <c r="G136" s="130">
        <f t="shared" si="169"/>
        <v>2.1795893997803653E-88</v>
      </c>
      <c r="H136" s="130" t="e">
        <f t="shared" si="169"/>
        <v>#DIV/0!</v>
      </c>
      <c r="N136" s="130" t="s">
        <v>13</v>
      </c>
      <c r="O136" s="148">
        <f t="shared" si="170"/>
        <v>363.0624455718164</v>
      </c>
      <c r="P136" s="148">
        <f t="shared" si="170"/>
        <v>777.95487319870972</v>
      </c>
      <c r="Q136" s="130">
        <f t="shared" si="170"/>
        <v>1.939670825573156E-87</v>
      </c>
      <c r="R136" s="130" t="e">
        <f t="shared" si="170"/>
        <v>#DIV/0!</v>
      </c>
      <c r="W136" s="130" t="s">
        <v>13</v>
      </c>
      <c r="X136" s="148">
        <f t="shared" si="171"/>
        <v>411.80646636803323</v>
      </c>
      <c r="Y136" s="148">
        <f t="shared" si="171"/>
        <v>784.37055388952933</v>
      </c>
      <c r="Z136" s="130">
        <f t="shared" si="171"/>
        <v>2.7595904125365632E-87</v>
      </c>
      <c r="AA136" s="130" t="e">
        <f t="shared" si="171"/>
        <v>#DIV/0!</v>
      </c>
      <c r="AG136" s="130" t="s">
        <v>13</v>
      </c>
      <c r="AH136" s="148">
        <f t="shared" si="172"/>
        <v>415.36286980439053</v>
      </c>
      <c r="AI136" s="148">
        <f t="shared" si="172"/>
        <v>797.1868260937307</v>
      </c>
      <c r="AJ136" s="130">
        <f t="shared" si="172"/>
        <v>2.7574386042662137E-87</v>
      </c>
      <c r="AK136" s="130" t="e">
        <f t="shared" si="172"/>
        <v>#DIV/0!</v>
      </c>
      <c r="AQ136" s="130" t="s">
        <v>13</v>
      </c>
      <c r="AR136" s="148">
        <f t="shared" si="173"/>
        <v>447.17372074470916</v>
      </c>
      <c r="AS136" s="148">
        <f t="shared" si="173"/>
        <v>830.39142891482493</v>
      </c>
      <c r="AT136" s="130">
        <f t="shared" si="173"/>
        <v>3.4640586754401992E-87</v>
      </c>
      <c r="AU136" s="130" t="e">
        <f t="shared" si="173"/>
        <v>#DIV/0!</v>
      </c>
      <c r="BA136" s="130" t="s">
        <v>13</v>
      </c>
      <c r="BB136" s="148">
        <f t="shared" si="174"/>
        <v>462.80507450793124</v>
      </c>
      <c r="BC136" s="148">
        <f t="shared" si="174"/>
        <v>898.60053491188626</v>
      </c>
      <c r="BD136" s="130">
        <f t="shared" si="174"/>
        <v>3.0172044731212126E-87</v>
      </c>
      <c r="BE136" s="130" t="e">
        <f t="shared" si="174"/>
        <v>#DIV/0!</v>
      </c>
      <c r="BK136" s="130" t="s">
        <v>13</v>
      </c>
      <c r="BL136" s="148">
        <f t="shared" si="175"/>
        <v>489.20631350221487</v>
      </c>
      <c r="BM136" s="148">
        <f t="shared" si="175"/>
        <v>955.07858486167891</v>
      </c>
      <c r="BN136" s="130">
        <f t="shared" si="175"/>
        <v>3.1615304724883321E-87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302.68768315701925</v>
      </c>
      <c r="F137" s="148">
        <f t="shared" si="169"/>
        <v>855.17823189601108</v>
      </c>
      <c r="G137" s="130" t="e">
        <f t="shared" si="169"/>
        <v>#DIV/0!</v>
      </c>
      <c r="H137" s="130">
        <f t="shared" si="169"/>
        <v>1.5551589315396657E-88</v>
      </c>
      <c r="N137" s="130" t="s">
        <v>14</v>
      </c>
      <c r="O137" s="148">
        <f t="shared" si="170"/>
        <v>385.68809419605975</v>
      </c>
      <c r="P137" s="148">
        <f t="shared" si="170"/>
        <v>825.50240129400765</v>
      </c>
      <c r="Q137" s="130" t="e">
        <f t="shared" si="170"/>
        <v>#DIV/0!</v>
      </c>
      <c r="R137" s="130">
        <f t="shared" si="170"/>
        <v>1.3269130976464655E-87</v>
      </c>
      <c r="W137" s="130" t="s">
        <v>14</v>
      </c>
      <c r="X137" s="148">
        <f t="shared" si="171"/>
        <v>439.77285751163231</v>
      </c>
      <c r="Y137" s="148">
        <f t="shared" si="171"/>
        <v>836.69191474229808</v>
      </c>
      <c r="Z137" s="130" t="e">
        <f t="shared" si="171"/>
        <v>#DIV/0!</v>
      </c>
      <c r="AA137" s="130">
        <f t="shared" si="171"/>
        <v>1.9175646577030919E-87</v>
      </c>
      <c r="AG137" s="130" t="s">
        <v>14</v>
      </c>
      <c r="AH137" s="148">
        <f t="shared" si="172"/>
        <v>443.97770901019231</v>
      </c>
      <c r="AI137" s="148">
        <f t="shared" si="172"/>
        <v>851.14320973189479</v>
      </c>
      <c r="AJ137" s="130" t="e">
        <f t="shared" si="172"/>
        <v>#DIV/0!</v>
      </c>
      <c r="AK137" s="130">
        <f t="shared" si="172"/>
        <v>1.9193837296584686E-87</v>
      </c>
      <c r="AQ137" s="130" t="s">
        <v>14</v>
      </c>
      <c r="AR137" s="148">
        <f t="shared" si="173"/>
        <v>479.63656906597032</v>
      </c>
      <c r="AS137" s="148">
        <f t="shared" si="173"/>
        <v>889.66786389436572</v>
      </c>
      <c r="AT137" s="130" t="e">
        <f t="shared" si="173"/>
        <v>#DIV/0!</v>
      </c>
      <c r="AU137" s="130">
        <f t="shared" si="173"/>
        <v>2.4786271339334224E-87</v>
      </c>
      <c r="BA137" s="130" t="s">
        <v>14</v>
      </c>
      <c r="BB137" s="148">
        <f t="shared" si="174"/>
        <v>496.81575452619086</v>
      </c>
      <c r="BC137" s="148">
        <f t="shared" si="174"/>
        <v>963.54710534037361</v>
      </c>
      <c r="BD137" s="130" t="e">
        <f t="shared" si="174"/>
        <v>#DIV/0!</v>
      </c>
      <c r="BE137" s="130">
        <f t="shared" si="174"/>
        <v>2.110700561339491E-87</v>
      </c>
      <c r="BK137" s="130" t="s">
        <v>14</v>
      </c>
      <c r="BL137" s="148">
        <f t="shared" si="175"/>
        <v>526.26707837482877</v>
      </c>
      <c r="BM137" s="148">
        <f t="shared" si="175"/>
        <v>1026.271545916049</v>
      </c>
      <c r="BN137" s="130" t="e">
        <f t="shared" si="175"/>
        <v>#DIV/0!</v>
      </c>
      <c r="BO137" s="130">
        <f t="shared" si="175"/>
        <v>2.2171858100836104E-87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2.8419258258630724E-74</v>
      </c>
      <c r="H140" s="130">
        <f>'Mode Choice Q'!O38</f>
        <v>4.4153863192197629E-73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7.1103834020776475E-57</v>
      </c>
      <c r="H141" s="130">
        <f>'Mode Choice Q'!O39</f>
        <v>2.4210521155654483E-58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1.5368607818673322E-69</v>
      </c>
      <c r="F142" s="130">
        <f>'Mode Choice Q'!M40</f>
        <v>7.1103834020776475E-57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5.2329386994550161E-71</v>
      </c>
      <c r="F143" s="130">
        <f>'Mode Choice Q'!M41</f>
        <v>2.4210521155654483E-58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1.0064473960960782E-4</v>
      </c>
      <c r="F145" s="130" t="e">
        <f t="shared" si="176"/>
        <v>#DIV/0!</v>
      </c>
      <c r="G145" s="217">
        <f t="shared" si="176"/>
        <v>9.4926566298132149E-72</v>
      </c>
      <c r="H145" s="130">
        <f t="shared" si="176"/>
        <v>1.0557830934491798E-70</v>
      </c>
      <c r="N145" s="130" t="s">
        <v>11</v>
      </c>
      <c r="O145" s="130">
        <f t="shared" ref="O145:R148" si="177">O140*P122</f>
        <v>3.9935479361624494E-5</v>
      </c>
      <c r="P145" s="130" t="e">
        <f t="shared" si="177"/>
        <v>#DIV/0!</v>
      </c>
      <c r="Q145" s="149">
        <f t="shared" si="177"/>
        <v>2.8806607368760964E-84</v>
      </c>
      <c r="R145" s="130">
        <f t="shared" si="177"/>
        <v>1.9597049144366262E-84</v>
      </c>
      <c r="W145" s="130" t="s">
        <v>11</v>
      </c>
      <c r="X145" s="130">
        <f t="shared" ref="X145:AA148" si="178">X140*Z122</f>
        <v>3.2846255933630609E-5</v>
      </c>
      <c r="Y145" s="130" t="e">
        <f t="shared" si="178"/>
        <v>#DIV/0!</v>
      </c>
      <c r="Z145" s="149">
        <f t="shared" si="178"/>
        <v>2.9718291935894023E-84</v>
      </c>
      <c r="AA145" s="130">
        <f t="shared" si="178"/>
        <v>2.0428336336343647E-84</v>
      </c>
      <c r="AG145" s="130" t="s">
        <v>11</v>
      </c>
      <c r="AH145" s="130">
        <f t="shared" ref="AH145:AK148" si="179">AH140*AJ122</f>
        <v>3.9216455419417698E-5</v>
      </c>
      <c r="AI145" s="130" t="e">
        <f t="shared" si="179"/>
        <v>#DIV/0!</v>
      </c>
      <c r="AJ145" s="149">
        <f t="shared" si="179"/>
        <v>3.5150622772988618E-84</v>
      </c>
      <c r="AK145" s="130">
        <f t="shared" si="179"/>
        <v>2.4182127819872769E-84</v>
      </c>
      <c r="AQ145" s="130" t="s">
        <v>11</v>
      </c>
      <c r="AR145" s="130">
        <f t="shared" ref="AR145:AU148" si="180">AR140*AT122</f>
        <v>3.6826898802538909E-5</v>
      </c>
      <c r="AS145" s="130" t="e">
        <f t="shared" si="180"/>
        <v>#DIV/0!</v>
      </c>
      <c r="AT145" s="149">
        <f t="shared" si="180"/>
        <v>3.8517724391683833E-84</v>
      </c>
      <c r="AU145" s="130">
        <f t="shared" si="180"/>
        <v>2.7144984135891786E-84</v>
      </c>
      <c r="BA145" s="130" t="s">
        <v>11</v>
      </c>
      <c r="BB145" s="130">
        <f t="shared" ref="BB145:BE148" si="181">BB140*BD122</f>
        <v>4.540855978429144E-5</v>
      </c>
      <c r="BC145" s="130" t="e">
        <f t="shared" si="181"/>
        <v>#DIV/0!</v>
      </c>
      <c r="BD145" s="149">
        <f t="shared" si="181"/>
        <v>3.9969697817884608E-84</v>
      </c>
      <c r="BE145" s="130">
        <f t="shared" si="181"/>
        <v>2.7516584486931804E-84</v>
      </c>
      <c r="BK145" s="130" t="s">
        <v>11</v>
      </c>
      <c r="BL145" s="130">
        <f t="shared" ref="BL145:BO148" si="182">BL140*BN122</f>
        <v>4.8882951495427801E-5</v>
      </c>
      <c r="BM145" s="130" t="e">
        <f t="shared" si="182"/>
        <v>#DIV/0!</v>
      </c>
      <c r="BN145" s="149">
        <f t="shared" si="182"/>
        <v>4.2652966895979996E-84</v>
      </c>
      <c r="BO145" s="130">
        <f t="shared" si="182"/>
        <v>2.9375065234655318E-84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2.6317249350803788E-5</v>
      </c>
      <c r="G146" s="130">
        <f t="shared" si="176"/>
        <v>5.1013767536229522E-54</v>
      </c>
      <c r="H146" s="130">
        <f t="shared" si="176"/>
        <v>2.0992577532057059E-55</v>
      </c>
      <c r="N146" s="130" t="s">
        <v>12</v>
      </c>
      <c r="O146" s="130" t="e">
        <f t="shared" si="177"/>
        <v>#DIV/0!</v>
      </c>
      <c r="P146" s="130">
        <f t="shared" si="177"/>
        <v>3.7917095063058806E-6</v>
      </c>
      <c r="Q146" s="130">
        <f t="shared" si="177"/>
        <v>8.0018832337348137E-85</v>
      </c>
      <c r="R146" s="130">
        <f t="shared" si="177"/>
        <v>9.1902444594664992E-85</v>
      </c>
      <c r="W146" s="130" t="s">
        <v>12</v>
      </c>
      <c r="X146" s="130" t="e">
        <f t="shared" si="178"/>
        <v>#DIV/0!</v>
      </c>
      <c r="Y146" s="130">
        <f t="shared" si="178"/>
        <v>2.5779719733435553E-6</v>
      </c>
      <c r="Z146" s="130">
        <f t="shared" si="178"/>
        <v>7.6768854763185643E-85</v>
      </c>
      <c r="AA146" s="130">
        <f t="shared" si="178"/>
        <v>8.909031660518178E-85</v>
      </c>
      <c r="AG146" s="130" t="s">
        <v>12</v>
      </c>
      <c r="AH146" s="130" t="e">
        <f t="shared" si="179"/>
        <v>#DIV/0!</v>
      </c>
      <c r="AI146" s="130">
        <f t="shared" si="179"/>
        <v>3.2166210201789017E-6</v>
      </c>
      <c r="AJ146" s="130">
        <f t="shared" si="179"/>
        <v>9.4173596876109161E-85</v>
      </c>
      <c r="AK146" s="130">
        <f t="shared" si="179"/>
        <v>1.0937723293588821E-84</v>
      </c>
      <c r="AQ146" s="130" t="s">
        <v>12</v>
      </c>
      <c r="AR146" s="130" t="e">
        <f t="shared" si="180"/>
        <v>#DIV/0!</v>
      </c>
      <c r="AS146" s="130">
        <f t="shared" si="180"/>
        <v>2.8223580332155436E-6</v>
      </c>
      <c r="AT146" s="130">
        <f t="shared" si="180"/>
        <v>9.965475180596672E-85</v>
      </c>
      <c r="AU146" s="130">
        <f t="shared" si="180"/>
        <v>1.1856684625873723E-84</v>
      </c>
      <c r="BA146" s="130" t="s">
        <v>12</v>
      </c>
      <c r="BB146" s="130" t="e">
        <f t="shared" si="181"/>
        <v>#DIV/0!</v>
      </c>
      <c r="BC146" s="130">
        <f t="shared" si="181"/>
        <v>3.7809831563471571E-6</v>
      </c>
      <c r="BD146" s="130">
        <f t="shared" si="181"/>
        <v>1.0745492788788925E-84</v>
      </c>
      <c r="BE146" s="130">
        <f t="shared" si="181"/>
        <v>1.2488960256513748E-84</v>
      </c>
      <c r="BK146" s="130" t="s">
        <v>12</v>
      </c>
      <c r="BL146" s="130" t="e">
        <f t="shared" si="182"/>
        <v>#DIV/0!</v>
      </c>
      <c r="BM146" s="130">
        <f t="shared" si="182"/>
        <v>4.0994916866683929E-6</v>
      </c>
      <c r="BN146" s="130">
        <f t="shared" si="182"/>
        <v>1.1486079005324215E-84</v>
      </c>
      <c r="BO146" s="130">
        <f t="shared" si="182"/>
        <v>1.335480892985018E-84</v>
      </c>
    </row>
    <row r="147" spans="4:67" x14ac:dyDescent="0.3">
      <c r="D147" s="130" t="s">
        <v>13</v>
      </c>
      <c r="E147" s="130">
        <f t="shared" si="176"/>
        <v>4.417953319371141E-67</v>
      </c>
      <c r="F147" s="130">
        <f t="shared" si="176"/>
        <v>5.781392715095196E-54</v>
      </c>
      <c r="G147" s="130">
        <f t="shared" si="176"/>
        <v>1.7397544417197661E-7</v>
      </c>
      <c r="H147" s="130" t="e">
        <f t="shared" si="176"/>
        <v>#DIV/0!</v>
      </c>
      <c r="N147" s="130" t="s">
        <v>13</v>
      </c>
      <c r="O147" s="130">
        <f t="shared" si="177"/>
        <v>1.1198812549706232E-84</v>
      </c>
      <c r="P147" s="130">
        <f t="shared" si="177"/>
        <v>6.4746944895374759E-85</v>
      </c>
      <c r="Q147" s="130">
        <f t="shared" si="177"/>
        <v>1.5482507552134331E-6</v>
      </c>
      <c r="R147" s="130" t="e">
        <f t="shared" si="177"/>
        <v>#DIV/0!</v>
      </c>
      <c r="W147" s="130" t="s">
        <v>13</v>
      </c>
      <c r="X147" s="130">
        <f t="shared" si="178"/>
        <v>1.2702342199973616E-84</v>
      </c>
      <c r="Y147" s="130">
        <f t="shared" si="178"/>
        <v>6.5280903532907094E-85</v>
      </c>
      <c r="Z147" s="130">
        <f t="shared" si="178"/>
        <v>2.2027128953836716E-6</v>
      </c>
      <c r="AA147" s="130" t="e">
        <f t="shared" si="178"/>
        <v>#DIV/0!</v>
      </c>
      <c r="AG147" s="130" t="s">
        <v>13</v>
      </c>
      <c r="AH147" s="130">
        <f t="shared" si="179"/>
        <v>1.2812040947174444E-84</v>
      </c>
      <c r="AI147" s="130">
        <f t="shared" si="179"/>
        <v>6.6347564979165034E-85</v>
      </c>
      <c r="AJ147" s="130">
        <f t="shared" si="179"/>
        <v>2.2009953159182699E-6</v>
      </c>
      <c r="AK147" s="130" t="e">
        <f t="shared" si="179"/>
        <v>#DIV/0!</v>
      </c>
      <c r="AQ147" s="130" t="s">
        <v>13</v>
      </c>
      <c r="AR147" s="130">
        <f t="shared" si="180"/>
        <v>1.3793259911218488E-84</v>
      </c>
      <c r="AS147" s="130">
        <f t="shared" si="180"/>
        <v>6.9111088498582659E-85</v>
      </c>
      <c r="AT147" s="130">
        <f t="shared" si="180"/>
        <v>2.7650214611900162E-6</v>
      </c>
      <c r="AU147" s="130" t="e">
        <f t="shared" si="180"/>
        <v>#DIV/0!</v>
      </c>
      <c r="BA147" s="130" t="s">
        <v>13</v>
      </c>
      <c r="BB147" s="130">
        <f t="shared" si="181"/>
        <v>1.4275415537137783E-84</v>
      </c>
      <c r="BC147" s="130">
        <f t="shared" si="181"/>
        <v>7.4787936063269697E-85</v>
      </c>
      <c r="BD147" s="130">
        <f t="shared" si="181"/>
        <v>2.4083411693130511E-6</v>
      </c>
      <c r="BE147" s="130" t="e">
        <f t="shared" si="181"/>
        <v>#DIV/0!</v>
      </c>
      <c r="BK147" s="130" t="s">
        <v>13</v>
      </c>
      <c r="BL147" s="130">
        <f t="shared" si="182"/>
        <v>1.508977276461504E-84</v>
      </c>
      <c r="BM147" s="130">
        <f t="shared" si="182"/>
        <v>7.9488441598843884E-85</v>
      </c>
      <c r="BN147" s="130">
        <f t="shared" si="182"/>
        <v>2.5235425914157154E-6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1.5839460910407442E-68</v>
      </c>
      <c r="F148" s="130">
        <f t="shared" si="176"/>
        <v>2.0704310675173572E-55</v>
      </c>
      <c r="G148" s="130" t="e">
        <f t="shared" si="176"/>
        <v>#DIV/0!</v>
      </c>
      <c r="H148" s="130">
        <f t="shared" si="176"/>
        <v>1.2413322706556286E-7</v>
      </c>
      <c r="N148" s="130" t="s">
        <v>14</v>
      </c>
      <c r="O148" s="130">
        <f t="shared" si="177"/>
        <v>1.1896710117600788E-84</v>
      </c>
      <c r="P148" s="130">
        <f t="shared" si="177"/>
        <v>6.8704188801874721E-85</v>
      </c>
      <c r="Q148" s="130" t="e">
        <f t="shared" si="177"/>
        <v>#DIV/0!</v>
      </c>
      <c r="R148" s="130">
        <f t="shared" si="177"/>
        <v>1.0591457985798598E-6</v>
      </c>
      <c r="W148" s="130" t="s">
        <v>14</v>
      </c>
      <c r="X148" s="130">
        <f t="shared" si="178"/>
        <v>1.3564977198246881E-84</v>
      </c>
      <c r="Y148" s="130">
        <f t="shared" si="178"/>
        <v>6.9635459799206028E-85</v>
      </c>
      <c r="Z148" s="130" t="e">
        <f t="shared" si="178"/>
        <v>#DIV/0!</v>
      </c>
      <c r="AA148" s="130">
        <f t="shared" si="178"/>
        <v>1.530605549311247E-6</v>
      </c>
      <c r="AG148" s="130" t="s">
        <v>14</v>
      </c>
      <c r="AH148" s="130">
        <f t="shared" si="179"/>
        <v>1.3694677596363134E-84</v>
      </c>
      <c r="AI148" s="130">
        <f t="shared" si="179"/>
        <v>7.0838199485778085E-85</v>
      </c>
      <c r="AJ148" s="130" t="e">
        <f t="shared" si="179"/>
        <v>#DIV/0!</v>
      </c>
      <c r="AK148" s="130">
        <f t="shared" si="179"/>
        <v>1.5320575377061681E-6</v>
      </c>
      <c r="AQ148" s="130" t="s">
        <v>14</v>
      </c>
      <c r="AR148" s="130">
        <f t="shared" si="180"/>
        <v>1.4794590006394738E-84</v>
      </c>
      <c r="AS148" s="130">
        <f t="shared" si="180"/>
        <v>7.4044495565542799E-85</v>
      </c>
      <c r="AT148" s="130" t="e">
        <f t="shared" si="180"/>
        <v>#DIV/0!</v>
      </c>
      <c r="AU148" s="130">
        <f t="shared" si="180"/>
        <v>1.9784472093974863E-6</v>
      </c>
      <c r="BA148" s="130" t="s">
        <v>14</v>
      </c>
      <c r="BB148" s="130">
        <f t="shared" si="181"/>
        <v>1.5324489146534786E-84</v>
      </c>
      <c r="BC148" s="130">
        <f t="shared" si="181"/>
        <v>8.0193252183196821E-85</v>
      </c>
      <c r="BD148" s="130" t="e">
        <f t="shared" si="181"/>
        <v>#DIV/0!</v>
      </c>
      <c r="BE148" s="130">
        <f t="shared" si="181"/>
        <v>1.6847671754601195E-6</v>
      </c>
      <c r="BK148" s="130" t="s">
        <v>14</v>
      </c>
      <c r="BL148" s="130">
        <f t="shared" si="182"/>
        <v>1.6232927513389635E-84</v>
      </c>
      <c r="BM148" s="130">
        <f t="shared" si="182"/>
        <v>8.5413626831469156E-85</v>
      </c>
      <c r="BN148" s="130" t="e">
        <f t="shared" si="182"/>
        <v>#DIV/0!</v>
      </c>
      <c r="BO148" s="130">
        <f t="shared" si="182"/>
        <v>1.7697640030731023E-6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1.1577995591249138E-49</v>
      </c>
      <c r="H151" s="130">
        <f>'Mode Choice Q'!T38</f>
        <v>1.798826798094317E-48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4.1427125868858885E-35</v>
      </c>
      <c r="H152" s="130">
        <f>'Mode Choice Q'!T39</f>
        <v>1.4105741569053808E-36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6.2611652967472634E-45</v>
      </c>
      <c r="F153" s="130">
        <f>'Mode Choice Q'!R40</f>
        <v>4.1427125868858885E-35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2.1318973437023943E-46</v>
      </c>
      <c r="F154" s="130">
        <f>'Mode Choice Q'!R41</f>
        <v>1.4105741569053808E-36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1459.8461443525407</v>
      </c>
      <c r="F156" s="130" t="e">
        <f t="shared" si="183"/>
        <v>#DIV/0!</v>
      </c>
      <c r="G156" s="130">
        <f t="shared" si="183"/>
        <v>3.8673048961734131E-47</v>
      </c>
      <c r="H156" s="130">
        <f t="shared" si="183"/>
        <v>4.3012565247221699E-46</v>
      </c>
      <c r="N156" s="130" t="s">
        <v>11</v>
      </c>
      <c r="O156" s="148">
        <f t="shared" ref="O156:R159" si="184">O151*P122</f>
        <v>579.26182525860042</v>
      </c>
      <c r="P156" s="130" t="e">
        <f t="shared" si="184"/>
        <v>#DIV/0!</v>
      </c>
      <c r="Q156" s="130">
        <f t="shared" si="184"/>
        <v>1.1735801479374323E-59</v>
      </c>
      <c r="R156" s="130">
        <f t="shared" si="184"/>
        <v>7.9838307717288518E-60</v>
      </c>
      <c r="W156" s="130" t="s">
        <v>11</v>
      </c>
      <c r="X156" s="148">
        <f t="shared" ref="X156:AA159" si="185">X151*Z122</f>
        <v>476.43304823603444</v>
      </c>
      <c r="Y156" s="130" t="e">
        <f t="shared" si="185"/>
        <v>#DIV/0!</v>
      </c>
      <c r="Z156" s="130">
        <f t="shared" si="185"/>
        <v>1.2107221444062205E-59</v>
      </c>
      <c r="AA156" s="130">
        <f t="shared" si="185"/>
        <v>8.3224968746998235E-60</v>
      </c>
      <c r="AG156" s="130" t="s">
        <v>11</v>
      </c>
      <c r="AH156" s="148">
        <f t="shared" ref="AH156:AK159" si="186">AH151*AJ122</f>
        <v>568.83242443944869</v>
      </c>
      <c r="AI156" s="130" t="e">
        <f t="shared" si="186"/>
        <v>#DIV/0!</v>
      </c>
      <c r="AJ156" s="130">
        <f t="shared" si="186"/>
        <v>1.4320351072911231E-59</v>
      </c>
      <c r="AK156" s="130">
        <f t="shared" si="186"/>
        <v>9.8517901747306168E-60</v>
      </c>
      <c r="AQ156" s="130" t="s">
        <v>11</v>
      </c>
      <c r="AR156" s="148">
        <f t="shared" ref="AR156:AU159" si="187">AR151*AT122</f>
        <v>534.17204350554448</v>
      </c>
      <c r="AS156" s="130" t="e">
        <f t="shared" si="187"/>
        <v>#DIV/0!</v>
      </c>
      <c r="AT156" s="130">
        <f t="shared" si="187"/>
        <v>1.5692107061113412E-59</v>
      </c>
      <c r="AU156" s="130">
        <f t="shared" si="187"/>
        <v>1.1058856772042492E-59</v>
      </c>
      <c r="BA156" s="130" t="s">
        <v>11</v>
      </c>
      <c r="BB156" s="148">
        <f t="shared" ref="BB156:BE159" si="188">BB151*BD122</f>
        <v>658.64854118388041</v>
      </c>
      <c r="BC156" s="130" t="e">
        <f t="shared" si="188"/>
        <v>#DIV/0!</v>
      </c>
      <c r="BD156" s="130">
        <f t="shared" si="188"/>
        <v>1.6283640512626283E-59</v>
      </c>
      <c r="BE156" s="130">
        <f t="shared" si="188"/>
        <v>1.1210246621379654E-59</v>
      </c>
      <c r="BK156" s="130" t="s">
        <v>11</v>
      </c>
      <c r="BL156" s="148">
        <f t="shared" ref="BL156:BO159" si="189">BL151*BN122</f>
        <v>709.04439260291133</v>
      </c>
      <c r="BM156" s="130" t="e">
        <f t="shared" si="189"/>
        <v>#DIV/0!</v>
      </c>
      <c r="BN156" s="130">
        <f t="shared" si="189"/>
        <v>1.7376803369784554E-59</v>
      </c>
      <c r="BO156" s="130">
        <f t="shared" si="189"/>
        <v>1.1967391009447189E-59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381.73018424767946</v>
      </c>
      <c r="G157" s="130">
        <f t="shared" si="183"/>
        <v>2.9722078954990913E-32</v>
      </c>
      <c r="H157" s="130">
        <f t="shared" si="183"/>
        <v>1.2230875644176829E-33</v>
      </c>
      <c r="N157" s="130" t="s">
        <v>12</v>
      </c>
      <c r="O157" s="130" t="e">
        <f t="shared" si="184"/>
        <v>#DIV/0!</v>
      </c>
      <c r="P157" s="148">
        <f t="shared" si="184"/>
        <v>54.998527739815422</v>
      </c>
      <c r="Q157" s="130">
        <f t="shared" si="184"/>
        <v>4.6621258681350591E-63</v>
      </c>
      <c r="R157" s="130">
        <f t="shared" si="184"/>
        <v>5.3544990819574375E-63</v>
      </c>
      <c r="W157" s="130" t="s">
        <v>12</v>
      </c>
      <c r="X157" s="130" t="e">
        <f t="shared" si="185"/>
        <v>#DIV/0!</v>
      </c>
      <c r="Y157" s="148">
        <f t="shared" si="185"/>
        <v>37.393334814443016</v>
      </c>
      <c r="Z157" s="130">
        <f t="shared" si="185"/>
        <v>4.4727728861334732E-63</v>
      </c>
      <c r="AA157" s="130">
        <f t="shared" si="185"/>
        <v>5.1906564681461747E-63</v>
      </c>
      <c r="AG157" s="130" t="s">
        <v>12</v>
      </c>
      <c r="AH157" s="130" t="e">
        <f t="shared" si="186"/>
        <v>#DIV/0!</v>
      </c>
      <c r="AI157" s="148">
        <f t="shared" si="186"/>
        <v>46.656902411054922</v>
      </c>
      <c r="AJ157" s="130">
        <f t="shared" si="186"/>
        <v>5.4868229048939631E-63</v>
      </c>
      <c r="AK157" s="130">
        <f t="shared" si="186"/>
        <v>6.3726301941728346E-63</v>
      </c>
      <c r="AQ157" s="130" t="s">
        <v>12</v>
      </c>
      <c r="AR157" s="130" t="e">
        <f t="shared" si="187"/>
        <v>#DIV/0!</v>
      </c>
      <c r="AS157" s="148">
        <f t="shared" si="187"/>
        <v>40.938140520349712</v>
      </c>
      <c r="AT157" s="130">
        <f t="shared" si="187"/>
        <v>5.8061706564084263E-63</v>
      </c>
      <c r="AU157" s="130">
        <f t="shared" si="187"/>
        <v>6.9080433305454373E-63</v>
      </c>
      <c r="BA157" s="130" t="s">
        <v>12</v>
      </c>
      <c r="BB157" s="130" t="e">
        <f t="shared" si="188"/>
        <v>#DIV/0!</v>
      </c>
      <c r="BC157" s="148">
        <f t="shared" si="188"/>
        <v>54.842942652199739</v>
      </c>
      <c r="BD157" s="130">
        <f t="shared" si="188"/>
        <v>6.2606312080724148E-63</v>
      </c>
      <c r="BE157" s="130">
        <f t="shared" si="188"/>
        <v>7.2764251835786053E-63</v>
      </c>
      <c r="BK157" s="130" t="s">
        <v>12</v>
      </c>
      <c r="BL157" s="130" t="e">
        <f t="shared" si="189"/>
        <v>#DIV/0!</v>
      </c>
      <c r="BM157" s="148">
        <f t="shared" si="189"/>
        <v>59.46289051769616</v>
      </c>
      <c r="BN157" s="130">
        <f t="shared" si="189"/>
        <v>6.6921179039963595E-63</v>
      </c>
      <c r="BO157" s="130">
        <f t="shared" si="189"/>
        <v>7.7808933668725168E-63</v>
      </c>
    </row>
    <row r="158" spans="4:67" x14ac:dyDescent="0.3">
      <c r="D158" s="130" t="s">
        <v>13</v>
      </c>
      <c r="E158" s="130">
        <f t="shared" si="183"/>
        <v>1.799872593032556E-42</v>
      </c>
      <c r="F158" s="130">
        <f t="shared" si="183"/>
        <v>3.3684046297077161E-32</v>
      </c>
      <c r="G158" s="148">
        <f t="shared" si="183"/>
        <v>2.5235037854103144</v>
      </c>
      <c r="H158" s="130" t="e">
        <f t="shared" si="183"/>
        <v>#DIV/0!</v>
      </c>
      <c r="N158" s="130" t="s">
        <v>13</v>
      </c>
      <c r="O158" s="130">
        <f t="shared" si="184"/>
        <v>4.5623922041789231E-60</v>
      </c>
      <c r="P158" s="130">
        <f t="shared" si="184"/>
        <v>3.772342058265101E-63</v>
      </c>
      <c r="Q158" s="148">
        <f t="shared" si="184"/>
        <v>22.457287924400116</v>
      </c>
      <c r="R158" s="130" t="e">
        <f t="shared" si="184"/>
        <v>#DIV/0!</v>
      </c>
      <c r="W158" s="130" t="s">
        <v>13</v>
      </c>
      <c r="X158" s="130">
        <f t="shared" si="185"/>
        <v>5.1749296428301059E-60</v>
      </c>
      <c r="Y158" s="130">
        <f t="shared" si="185"/>
        <v>3.803452014557124E-63</v>
      </c>
      <c r="Z158" s="148">
        <f t="shared" si="185"/>
        <v>31.950223527971676</v>
      </c>
      <c r="AA158" s="130" t="e">
        <f t="shared" si="185"/>
        <v>#DIV/0!</v>
      </c>
      <c r="AG158" s="130" t="s">
        <v>13</v>
      </c>
      <c r="AH158" s="130">
        <f t="shared" si="186"/>
        <v>5.2196208729775715E-60</v>
      </c>
      <c r="AI158" s="130">
        <f t="shared" si="186"/>
        <v>3.8655987589656956E-63</v>
      </c>
      <c r="AJ158" s="148">
        <f t="shared" si="186"/>
        <v>31.925310136870344</v>
      </c>
      <c r="AK158" s="130" t="e">
        <f t="shared" si="186"/>
        <v>#DIV/0!</v>
      </c>
      <c r="AQ158" s="130" t="s">
        <v>13</v>
      </c>
      <c r="AR158" s="130">
        <f t="shared" si="187"/>
        <v>5.6193691259532404E-60</v>
      </c>
      <c r="AS158" s="130">
        <f t="shared" si="187"/>
        <v>4.0266095374379416E-63</v>
      </c>
      <c r="AT158" s="148">
        <f t="shared" si="187"/>
        <v>40.106476849436227</v>
      </c>
      <c r="AU158" s="130" t="e">
        <f t="shared" si="187"/>
        <v>#DIV/0!</v>
      </c>
      <c r="BA158" s="130" t="s">
        <v>13</v>
      </c>
      <c r="BB158" s="130">
        <f t="shared" si="188"/>
        <v>5.8157991545059468E-60</v>
      </c>
      <c r="BC158" s="130">
        <f t="shared" si="188"/>
        <v>4.3573589011528389E-63</v>
      </c>
      <c r="BD158" s="148">
        <f t="shared" si="188"/>
        <v>34.932849783750832</v>
      </c>
      <c r="BE158" s="130" t="e">
        <f t="shared" si="188"/>
        <v>#DIV/0!</v>
      </c>
      <c r="BK158" s="130" t="s">
        <v>13</v>
      </c>
      <c r="BL158" s="130">
        <f t="shared" si="189"/>
        <v>6.1475679960298159E-60</v>
      </c>
      <c r="BM158" s="130">
        <f t="shared" si="189"/>
        <v>4.6312237878375711E-63</v>
      </c>
      <c r="BN158" s="148">
        <f t="shared" si="189"/>
        <v>36.603839768253202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6.4529906769388128E-44</v>
      </c>
      <c r="F159" s="130">
        <f t="shared" si="183"/>
        <v>1.2062923134605501E-33</v>
      </c>
      <c r="G159" s="130" t="e">
        <f t="shared" si="183"/>
        <v>#DIV/0!</v>
      </c>
      <c r="H159" s="148">
        <f t="shared" si="183"/>
        <v>1.8005453004361598</v>
      </c>
      <c r="N159" s="130" t="s">
        <v>14</v>
      </c>
      <c r="O159" s="130">
        <f t="shared" si="184"/>
        <v>4.8467154222830667E-60</v>
      </c>
      <c r="P159" s="130">
        <f t="shared" si="184"/>
        <v>4.0029023981765131E-63</v>
      </c>
      <c r="Q159" s="130" t="e">
        <f t="shared" si="184"/>
        <v>#DIV/0!</v>
      </c>
      <c r="R159" s="148">
        <f t="shared" si="184"/>
        <v>15.362848732696184</v>
      </c>
      <c r="W159" s="130" t="s">
        <v>14</v>
      </c>
      <c r="X159" s="130">
        <f t="shared" si="185"/>
        <v>5.5263668308092079E-60</v>
      </c>
      <c r="Y159" s="130">
        <f t="shared" si="185"/>
        <v>4.0571609080807596E-63</v>
      </c>
      <c r="Z159" s="130" t="e">
        <f t="shared" si="185"/>
        <v>#DIV/0!</v>
      </c>
      <c r="AA159" s="148">
        <f t="shared" si="185"/>
        <v>22.201345230300742</v>
      </c>
      <c r="AG159" s="130" t="s">
        <v>14</v>
      </c>
      <c r="AH159" s="130">
        <f t="shared" si="186"/>
        <v>5.5792067263443835E-60</v>
      </c>
      <c r="AI159" s="130">
        <f t="shared" si="186"/>
        <v>4.1272359596856186E-63</v>
      </c>
      <c r="AJ159" s="130" t="e">
        <f t="shared" si="186"/>
        <v>#DIV/0!</v>
      </c>
      <c r="AK159" s="148">
        <f t="shared" si="186"/>
        <v>22.222406238240076</v>
      </c>
      <c r="AQ159" s="130" t="s">
        <v>14</v>
      </c>
      <c r="AR159" s="130">
        <f t="shared" si="187"/>
        <v>6.0273106465175532E-60</v>
      </c>
      <c r="AS159" s="130">
        <f t="shared" si="187"/>
        <v>4.3140439329806024E-63</v>
      </c>
      <c r="AT159" s="130" t="e">
        <f t="shared" si="187"/>
        <v>#DIV/0!</v>
      </c>
      <c r="AU159" s="148">
        <f t="shared" si="187"/>
        <v>28.697262685036009</v>
      </c>
      <c r="BA159" s="130" t="s">
        <v>14</v>
      </c>
      <c r="BB159" s="130">
        <f t="shared" si="188"/>
        <v>6.2431913655889238E-60</v>
      </c>
      <c r="BC159" s="130">
        <f t="shared" si="188"/>
        <v>4.6722880668512196E-63</v>
      </c>
      <c r="BD159" s="130" t="e">
        <f t="shared" si="188"/>
        <v>#DIV/0!</v>
      </c>
      <c r="BE159" s="148">
        <f t="shared" si="188"/>
        <v>24.437450727850912</v>
      </c>
      <c r="BK159" s="130" t="s">
        <v>14</v>
      </c>
      <c r="BL159" s="130">
        <f t="shared" si="189"/>
        <v>6.6132888294512262E-60</v>
      </c>
      <c r="BM159" s="130">
        <f t="shared" si="189"/>
        <v>4.9764420138428625E-63</v>
      </c>
      <c r="BN159" s="130" t="e">
        <f t="shared" si="189"/>
        <v>#DIV/0!</v>
      </c>
      <c r="BO159" s="148">
        <f t="shared" si="189"/>
        <v>25.67032481103017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-289.7781850485008</v>
      </c>
      <c r="J28" s="206">
        <f t="shared" si="7"/>
        <v>-292.52138354318453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-276.85170586604346</v>
      </c>
      <c r="J29" s="206">
        <f t="shared" si="10"/>
        <v>-273.4717668105319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-300.67637046602965</v>
      </c>
      <c r="H30" s="206">
        <f t="shared" si="10"/>
        <v>-276.85170586604346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-297.2964314105181</v>
      </c>
      <c r="H31" s="206">
        <f t="shared" si="10"/>
        <v>-273.4717668105319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1.4155762170719344E-126</v>
      </c>
      <c r="J33" s="206">
        <f t="shared" si="13"/>
        <v>9.1112358442175293E-128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5.8187786527175614E-121</v>
      </c>
      <c r="J34" s="206">
        <f t="shared" si="16"/>
        <v>1.7089160074930337E-119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2.6176493389897424E-131</v>
      </c>
      <c r="H35" s="206">
        <f t="shared" si="16"/>
        <v>5.8187786527175614E-121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7.6877694175803204E-130</v>
      </c>
      <c r="H36" s="206">
        <f t="shared" si="16"/>
        <v>1.7089160074930337E-119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2.8419258258630724E-74</v>
      </c>
      <c r="O38" s="206">
        <f t="shared" si="20"/>
        <v>4.4153863192197629E-73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1.1577995591249138E-49</v>
      </c>
      <c r="T38" s="206">
        <f t="shared" si="21"/>
        <v>1.798826798094317E-48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7.1103834020776475E-57</v>
      </c>
      <c r="O39" s="206">
        <f t="shared" si="20"/>
        <v>2.4210521155654483E-58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4.1427125868858885E-35</v>
      </c>
      <c r="T39" s="206">
        <f t="shared" si="21"/>
        <v>1.4105741569053808E-36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1.5368607818673322E-69</v>
      </c>
      <c r="M40" s="206">
        <f t="shared" si="20"/>
        <v>7.1103834020776475E-57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6.2611652967472634E-45</v>
      </c>
      <c r="R40" s="206">
        <f t="shared" si="21"/>
        <v>4.1427125868858885E-35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5.2329386994550161E-71</v>
      </c>
      <c r="M41" s="206">
        <f t="shared" si="20"/>
        <v>2.4210521155654483E-58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2.1318973437023943E-46</v>
      </c>
      <c r="R41" s="206">
        <f t="shared" si="21"/>
        <v>1.4105741569053808E-36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13.874450253165467</v>
      </c>
      <c r="J46">
        <f>'Trip Length Frequency'!L28</f>
        <v>14.000754341506722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13.279281084121894</v>
      </c>
      <c r="J47">
        <f>'Trip Length Frequency'!L29</f>
        <v>13.123659782242823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14.376231431743157</v>
      </c>
      <c r="H48">
        <f>'Trip Length Frequency'!J30</f>
        <v>13.279281084121894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14.220610129864085</v>
      </c>
      <c r="H49">
        <f>'Trip Length Frequency'!J31</f>
        <v>13.123659782242822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9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5.0031743218716198E-86</v>
      </c>
      <c r="G25" s="4" t="e">
        <f>Gravity!P134</f>
        <v>#DIV/0!</v>
      </c>
      <c r="H25" s="4">
        <f>Gravity!Q134</f>
        <v>933.90234665583478</v>
      </c>
      <c r="I25" s="4">
        <f>Gravity!R134</f>
        <v>635.33098324173011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4.750308232477521E-87</v>
      </c>
      <c r="H26" s="4">
        <f>Gravity!Q135</f>
        <v>961.45139612537025</v>
      </c>
      <c r="I26" s="4">
        <f>Gravity!R135</f>
        <v>1104.2367288035764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363.0624455718164</v>
      </c>
      <c r="G27" s="4">
        <f>Gravity!P136</f>
        <v>777.95487319870972</v>
      </c>
      <c r="H27" s="4">
        <f>Gravity!Q136</f>
        <v>1.939670825573156E-87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385.68809419605975</v>
      </c>
      <c r="G28" s="4">
        <f>Gravity!P137</f>
        <v>825.50240129400765</v>
      </c>
      <c r="H28" s="4" t="e">
        <f>Gravity!Q137</f>
        <v>#DIV/0!</v>
      </c>
      <c r="I28" s="4">
        <f>Gravity!R137</f>
        <v>1.3269130976464655E-87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933.90234665583478</v>
      </c>
      <c r="D36" s="31">
        <f>E36-H36</f>
        <v>0</v>
      </c>
      <c r="E36">
        <f>W6*G66+(W6*0.17/X6^3.8)*(G66^4.8/4.8)</f>
        <v>2405.7632395536116</v>
      </c>
      <c r="F36" s="258"/>
      <c r="G36" s="32" t="s">
        <v>62</v>
      </c>
      <c r="H36" s="33">
        <f>W6*G66+0.17*W6/X6^3.8*G66^4.8/4.8</f>
        <v>2405.7632395536116</v>
      </c>
      <c r="I36" s="32" t="s">
        <v>63</v>
      </c>
      <c r="J36" s="33">
        <f>W6*(1+0.17*(G66/X6)^3.8)</f>
        <v>2.5056382180493699</v>
      </c>
      <c r="K36" s="34">
        <v>1</v>
      </c>
      <c r="L36" s="35" t="s">
        <v>61</v>
      </c>
      <c r="M36" s="36" t="s">
        <v>64</v>
      </c>
      <c r="N36" s="37">
        <f>J36+J54+J51</f>
        <v>15.015715942289676</v>
      </c>
      <c r="O36" s="38" t="s">
        <v>65</v>
      </c>
      <c r="P36" s="39">
        <v>0</v>
      </c>
      <c r="Q36" s="39">
        <f>IF(P36&lt;=0,0,P36)</f>
        <v>0</v>
      </c>
      <c r="R36" s="40">
        <f>G58</f>
        <v>933.90234665583489</v>
      </c>
      <c r="S36" s="40" t="s">
        <v>39</v>
      </c>
      <c r="T36" s="40">
        <f>I58</f>
        <v>933.90234665583478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635.33098324173011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13.869895071300112</v>
      </c>
      <c r="O37" s="48" t="s">
        <v>70</v>
      </c>
      <c r="P37" s="39">
        <v>589.92670906227988</v>
      </c>
      <c r="Q37" s="39">
        <f t="shared" ref="Q37:Q60" si="5">IF(P37&lt;=0,0,P37)</f>
        <v>589.92670906227988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961.45139612537025</v>
      </c>
      <c r="D38" s="31">
        <f t="shared" si="1"/>
        <v>0</v>
      </c>
      <c r="E38">
        <f t="shared" si="2"/>
        <v>1519.0304615526743</v>
      </c>
      <c r="F38" s="258"/>
      <c r="G38" s="44" t="s">
        <v>72</v>
      </c>
      <c r="H38" s="33">
        <f t="shared" si="3"/>
        <v>1519.0304615526743</v>
      </c>
      <c r="I38" s="44" t="s">
        <v>73</v>
      </c>
      <c r="J38" s="33">
        <f t="shared" si="4"/>
        <v>2.5045880135900966</v>
      </c>
      <c r="K38" s="34">
        <v>3</v>
      </c>
      <c r="L38" s="45"/>
      <c r="M38" s="46" t="s">
        <v>74</v>
      </c>
      <c r="N38" s="47">
        <f>J36+J47+J39+J49+J43</f>
        <v>14.207757612880956</v>
      </c>
      <c r="O38" s="48" t="s">
        <v>75</v>
      </c>
      <c r="P38" s="39">
        <v>1.7763568394002505E-15</v>
      </c>
      <c r="Q38" s="39">
        <f t="shared" si="5"/>
        <v>1.7763568394002505E-15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1104.2367288035764</v>
      </c>
      <c r="D39" s="31">
        <f t="shared" si="1"/>
        <v>0</v>
      </c>
      <c r="E39">
        <f t="shared" si="2"/>
        <v>5902.3864322259878</v>
      </c>
      <c r="F39" s="258"/>
      <c r="G39" s="44" t="s">
        <v>77</v>
      </c>
      <c r="H39" s="33">
        <f t="shared" si="3"/>
        <v>5902.3864322259878</v>
      </c>
      <c r="I39" s="44" t="s">
        <v>78</v>
      </c>
      <c r="J39" s="33">
        <f t="shared" si="4"/>
        <v>3.8043290375652044</v>
      </c>
      <c r="K39" s="34">
        <v>4</v>
      </c>
      <c r="L39" s="45"/>
      <c r="M39" s="46" t="s">
        <v>79</v>
      </c>
      <c r="N39" s="47">
        <f>J36+J47+J48+J42+J43</f>
        <v>14.250922758530528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2339.3339189333319</v>
      </c>
      <c r="F40" s="258"/>
      <c r="G40" s="44" t="s">
        <v>81</v>
      </c>
      <c r="H40" s="33">
        <f t="shared" si="3"/>
        <v>2339.3339189333319</v>
      </c>
      <c r="I40" s="44" t="s">
        <v>82</v>
      </c>
      <c r="J40" s="33">
        <f t="shared" si="4"/>
        <v>2.5235299237534443</v>
      </c>
      <c r="K40" s="34">
        <v>5</v>
      </c>
      <c r="L40" s="45"/>
      <c r="M40" s="46" t="s">
        <v>83</v>
      </c>
      <c r="N40" s="47">
        <f>J45+J38+J39+J40+J51</f>
        <v>13.869895066715292</v>
      </c>
      <c r="O40" s="48" t="s">
        <v>84</v>
      </c>
      <c r="P40" s="39">
        <v>343.97563759355501</v>
      </c>
      <c r="Q40" s="39">
        <f t="shared" si="5"/>
        <v>343.97563759355501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5781.258044385836</v>
      </c>
      <c r="F41" s="258"/>
      <c r="G41" s="44" t="s">
        <v>85</v>
      </c>
      <c r="H41" s="33">
        <f t="shared" si="3"/>
        <v>5781.258044385836</v>
      </c>
      <c r="I41" s="44" t="s">
        <v>86</v>
      </c>
      <c r="J41" s="33">
        <f t="shared" si="4"/>
        <v>3.9337987802522285</v>
      </c>
      <c r="K41" s="34">
        <v>6</v>
      </c>
      <c r="L41" s="45"/>
      <c r="M41" s="46" t="s">
        <v>87</v>
      </c>
      <c r="N41" s="47">
        <f>J45+J38+J39+J49+J43</f>
        <v>14.207757608296136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5208.5197015593931</v>
      </c>
      <c r="F42" s="258"/>
      <c r="G42" s="44" t="s">
        <v>89</v>
      </c>
      <c r="H42" s="33">
        <f t="shared" si="3"/>
        <v>5208.5197015593931</v>
      </c>
      <c r="I42" s="44" t="s">
        <v>90</v>
      </c>
      <c r="J42" s="33">
        <f t="shared" si="4"/>
        <v>2.6029376437670306</v>
      </c>
      <c r="K42" s="34">
        <v>7</v>
      </c>
      <c r="L42" s="45"/>
      <c r="M42" s="46" t="s">
        <v>91</v>
      </c>
      <c r="N42" s="47">
        <f>J45+J38+J48+J42+J43</f>
        <v>14.250922753945709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2476.9445131546199</v>
      </c>
      <c r="F43" s="258"/>
      <c r="G43" s="44" t="s">
        <v>93</v>
      </c>
      <c r="H43" s="33">
        <f t="shared" si="3"/>
        <v>2476.9445131546199</v>
      </c>
      <c r="I43" s="44" t="s">
        <v>94</v>
      </c>
      <c r="J43" s="33">
        <f t="shared" si="4"/>
        <v>2.8660267290223378</v>
      </c>
      <c r="K43" s="34">
        <v>8</v>
      </c>
      <c r="L43" s="53"/>
      <c r="M43" s="54" t="s">
        <v>95</v>
      </c>
      <c r="N43" s="55">
        <f>J45+J46+J41+J42+J43</f>
        <v>14.430133520607839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14.001602897937587</v>
      </c>
      <c r="O44" s="38" t="s">
        <v>100</v>
      </c>
      <c r="P44" s="39">
        <v>371.92665850767469</v>
      </c>
      <c r="Q44" s="39">
        <f t="shared" si="5"/>
        <v>371.92665850767469</v>
      </c>
      <c r="R44" s="40">
        <f>G59</f>
        <v>635.33098324173011</v>
      </c>
      <c r="S44" s="40" t="s">
        <v>39</v>
      </c>
      <c r="T44" s="40">
        <f>I59</f>
        <v>635.33098324173011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1521.9132834901254</v>
      </c>
      <c r="F45" s="258"/>
      <c r="G45" s="44" t="s">
        <v>101</v>
      </c>
      <c r="H45" s="33">
        <f t="shared" si="3"/>
        <v>1521.9132834901254</v>
      </c>
      <c r="I45" s="44" t="s">
        <v>102</v>
      </c>
      <c r="J45" s="33">
        <f t="shared" si="4"/>
        <v>2.5273703675662422</v>
      </c>
      <c r="K45" s="34">
        <v>10</v>
      </c>
      <c r="L45" s="45"/>
      <c r="M45" s="46" t="s">
        <v>103</v>
      </c>
      <c r="N45" s="47">
        <f>J36+J47+J48+J42+J50</f>
        <v>14.044768043587162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14.001602893352768</v>
      </c>
      <c r="O46" s="48" t="s">
        <v>108</v>
      </c>
      <c r="P46" s="39">
        <v>263.40432473405536</v>
      </c>
      <c r="Q46" s="39">
        <f t="shared" si="5"/>
        <v>263.40432473405536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2409.9076151601685</v>
      </c>
      <c r="F47" s="258"/>
      <c r="G47" s="44" t="s">
        <v>109</v>
      </c>
      <c r="H47" s="33">
        <f t="shared" si="3"/>
        <v>2409.9076151601685</v>
      </c>
      <c r="I47" s="44" t="s">
        <v>110</v>
      </c>
      <c r="J47" s="33">
        <f t="shared" si="4"/>
        <v>2.526320167691789</v>
      </c>
      <c r="K47" s="34">
        <v>12</v>
      </c>
      <c r="L47" s="45"/>
      <c r="M47" s="46" t="s">
        <v>111</v>
      </c>
      <c r="N47" s="47">
        <f>J45+J38+J48+J42+J50</f>
        <v>14.044768039002342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14.223978805664473</v>
      </c>
      <c r="O48" s="48" t="s">
        <v>116</v>
      </c>
      <c r="P48" s="39">
        <v>1.4210854715202004E-14</v>
      </c>
      <c r="Q48" s="39">
        <f t="shared" si="5"/>
        <v>1.4210854715202004E-14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1589.0479579261798</v>
      </c>
      <c r="F49" s="258"/>
      <c r="G49" s="44" t="s">
        <v>117</v>
      </c>
      <c r="H49" s="33">
        <f t="shared" si="3"/>
        <v>1589.0479579261798</v>
      </c>
      <c r="I49" s="44" t="s">
        <v>118</v>
      </c>
      <c r="J49" s="33">
        <f t="shared" si="4"/>
        <v>2.5054434605522555</v>
      </c>
      <c r="K49" s="34">
        <v>14</v>
      </c>
      <c r="L49" s="53"/>
      <c r="M49" s="54" t="s">
        <v>119</v>
      </c>
      <c r="N49" s="55">
        <f>J45+J46+J53+J44</f>
        <v>15.027370367566242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4406.8584871448147</v>
      </c>
      <c r="F50" s="258"/>
      <c r="G50" s="44" t="s">
        <v>121</v>
      </c>
      <c r="H50" s="33">
        <f t="shared" si="3"/>
        <v>4406.8584871448147</v>
      </c>
      <c r="I50" s="44" t="s">
        <v>122</v>
      </c>
      <c r="J50" s="33">
        <f t="shared" si="4"/>
        <v>2.65987201407897</v>
      </c>
      <c r="K50" s="34">
        <v>15</v>
      </c>
      <c r="L50" s="35" t="s">
        <v>71</v>
      </c>
      <c r="M50" s="36" t="s">
        <v>123</v>
      </c>
      <c r="N50" s="37">
        <f>J37+J46+J41+J42+J43</f>
        <v>14.402763153041597</v>
      </c>
      <c r="O50" s="38" t="s">
        <v>124</v>
      </c>
      <c r="P50" s="39">
        <v>0</v>
      </c>
      <c r="Q50" s="39">
        <f t="shared" si="5"/>
        <v>0</v>
      </c>
      <c r="R50" s="40">
        <f>G60</f>
        <v>961.45139612537037</v>
      </c>
      <c r="S50" s="40" t="s">
        <v>39</v>
      </c>
      <c r="T50" s="40">
        <f>I60</f>
        <v>961.45139612537025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2336.7166187889561</v>
      </c>
      <c r="F51" s="258"/>
      <c r="G51" s="44" t="s">
        <v>125</v>
      </c>
      <c r="H51" s="33">
        <f t="shared" si="3"/>
        <v>2336.7166187889561</v>
      </c>
      <c r="I51" s="44" t="s">
        <v>126</v>
      </c>
      <c r="J51" s="33">
        <f t="shared" si="4"/>
        <v>2.5100777242403054</v>
      </c>
      <c r="K51" s="34">
        <v>16</v>
      </c>
      <c r="L51" s="45"/>
      <c r="M51" s="46" t="s">
        <v>127</v>
      </c>
      <c r="N51" s="47">
        <f>J37+J38+J39+J40+J51</f>
        <v>13.842524699149051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5781.258044385836</v>
      </c>
      <c r="F52" s="258"/>
      <c r="G52" s="44" t="s">
        <v>129</v>
      </c>
      <c r="H52" s="33">
        <f t="shared" si="3"/>
        <v>5781.258044385836</v>
      </c>
      <c r="I52" s="44" t="s">
        <v>130</v>
      </c>
      <c r="J52" s="33">
        <f t="shared" si="4"/>
        <v>3.9337987802522285</v>
      </c>
      <c r="K52" s="34">
        <v>17</v>
      </c>
      <c r="L52" s="45"/>
      <c r="M52" s="46" t="s">
        <v>131</v>
      </c>
      <c r="N52" s="47">
        <f>J37+J38+J39+J49+J43</f>
        <v>14.180387240729894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14.223552386379463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13.336561933293826</v>
      </c>
      <c r="O54" s="56" t="s">
        <v>140</v>
      </c>
      <c r="P54" s="39">
        <v>961.45139612537037</v>
      </c>
      <c r="Q54" s="39">
        <f t="shared" si="5"/>
        <v>961.45139612537037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43678.938318261535</v>
      </c>
      <c r="K55" s="34">
        <v>20</v>
      </c>
      <c r="L55" s="35" t="s">
        <v>76</v>
      </c>
      <c r="M55" s="36" t="s">
        <v>142</v>
      </c>
      <c r="N55" s="37">
        <f>J37+J38+J39+J49+J50</f>
        <v>13.974232525786526</v>
      </c>
      <c r="O55" s="38" t="s">
        <v>143</v>
      </c>
      <c r="P55" s="39">
        <v>0</v>
      </c>
      <c r="Q55" s="39">
        <f t="shared" si="5"/>
        <v>0</v>
      </c>
      <c r="R55" s="40">
        <f>G61</f>
        <v>1104.2367288035766</v>
      </c>
      <c r="S55" s="40" t="s">
        <v>39</v>
      </c>
      <c r="T55" s="40">
        <f>I61</f>
        <v>1104.2367288035764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14.017397671436097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14.196608438098231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933.90234665583489</v>
      </c>
      <c r="H58" s="68" t="s">
        <v>39</v>
      </c>
      <c r="I58" s="69">
        <f>C36</f>
        <v>933.90234665583478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635.33098324173011</v>
      </c>
      <c r="H59" s="68" t="s">
        <v>39</v>
      </c>
      <c r="I59" s="69">
        <f t="shared" ref="I59:I60" si="6">C37</f>
        <v>635.33098324173011</v>
      </c>
      <c r="K59" s="34">
        <v>24</v>
      </c>
      <c r="L59" s="45"/>
      <c r="M59" s="46" t="s">
        <v>151</v>
      </c>
      <c r="N59" s="47">
        <f>J52+J53+J44</f>
        <v>13.933798780252229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961.45139612537037</v>
      </c>
      <c r="H60" s="68" t="s">
        <v>39</v>
      </c>
      <c r="I60" s="69">
        <f t="shared" si="6"/>
        <v>961.45139612537025</v>
      </c>
      <c r="K60" s="34">
        <v>25</v>
      </c>
      <c r="L60" s="53"/>
      <c r="M60" s="54" t="s">
        <v>153</v>
      </c>
      <c r="N60" s="55">
        <f>J52+J41+J42+J50</f>
        <v>13.130407218350459</v>
      </c>
      <c r="O60" s="56" t="s">
        <v>154</v>
      </c>
      <c r="P60" s="39">
        <v>1104.2367288035766</v>
      </c>
      <c r="Q60" s="71">
        <f t="shared" si="5"/>
        <v>1104.2367288035766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1104.2367288035766</v>
      </c>
      <c r="H61" s="74" t="s">
        <v>39</v>
      </c>
      <c r="I61" s="69">
        <f>C39</f>
        <v>1104.2367288035764</v>
      </c>
      <c r="K61" s="264" t="s">
        <v>155</v>
      </c>
      <c r="L61" s="264"/>
      <c r="M61" s="264"/>
      <c r="N61" s="76">
        <f>SUM(N36:N60)</f>
        <v>353.68532542819418</v>
      </c>
      <c r="U61" s="77" t="s">
        <v>156</v>
      </c>
      <c r="V61" s="78">
        <f>SUMPRODUCT($Q$36:$Q$60,V36:V60)</f>
        <v>961.85336756995457</v>
      </c>
      <c r="W61" s="78">
        <f>SUMPRODUCT($Q$36:$Q$60,W36:W60)</f>
        <v>0</v>
      </c>
      <c r="X61" s="78">
        <f t="shared" ref="X61:AN61" si="7">SUMPRODUCT($Q$36:$Q$60,X36:X60)</f>
        <v>607.37996232761043</v>
      </c>
      <c r="Y61" s="78">
        <f t="shared" si="7"/>
        <v>1569.2333298975648</v>
      </c>
      <c r="Z61" s="78">
        <f t="shared" si="7"/>
        <v>933.90234665583489</v>
      </c>
      <c r="AA61" s="78">
        <f t="shared" si="7"/>
        <v>2065.6881249289472</v>
      </c>
      <c r="AB61" s="78">
        <f t="shared" si="7"/>
        <v>2065.6881249289472</v>
      </c>
      <c r="AC61" s="78">
        <f t="shared" si="7"/>
        <v>961.45139612537037</v>
      </c>
      <c r="AD61" s="78">
        <f t="shared" si="7"/>
        <v>0</v>
      </c>
      <c r="AE61" s="78">
        <f t="shared" si="7"/>
        <v>607.37996232761043</v>
      </c>
      <c r="AF61" s="78">
        <f t="shared" si="7"/>
        <v>1.4210854715202004E-14</v>
      </c>
      <c r="AG61" s="78">
        <f t="shared" si="7"/>
        <v>961.85336756995457</v>
      </c>
      <c r="AH61" s="78">
        <f t="shared" si="7"/>
        <v>0</v>
      </c>
      <c r="AI61" s="78">
        <f t="shared" si="7"/>
        <v>635.33098324173011</v>
      </c>
      <c r="AJ61" s="78">
        <f t="shared" si="7"/>
        <v>1739.5677120453067</v>
      </c>
      <c r="AK61" s="78">
        <f t="shared" si="7"/>
        <v>933.90234665583489</v>
      </c>
      <c r="AL61" s="78">
        <f t="shared" si="7"/>
        <v>2065.6881249289472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0.32061778918998485</v>
      </c>
      <c r="W64">
        <f t="shared" ref="W64:AN64" si="8">W61/W63</f>
        <v>0</v>
      </c>
      <c r="X64">
        <f t="shared" si="8"/>
        <v>0.30368998116380519</v>
      </c>
      <c r="Y64">
        <f t="shared" si="8"/>
        <v>0.52307777663252164</v>
      </c>
      <c r="Z64">
        <f t="shared" si="8"/>
        <v>0.46695117332791747</v>
      </c>
      <c r="AA64">
        <f t="shared" si="8"/>
        <v>1.3771254166192981</v>
      </c>
      <c r="AB64">
        <f t="shared" si="8"/>
        <v>0.68856270830964905</v>
      </c>
      <c r="AC64">
        <f t="shared" si="8"/>
        <v>0.96145139612537034</v>
      </c>
      <c r="AD64">
        <f t="shared" si="8"/>
        <v>0</v>
      </c>
      <c r="AE64">
        <f t="shared" si="8"/>
        <v>0.48590396986208834</v>
      </c>
      <c r="AF64">
        <f t="shared" si="8"/>
        <v>7.105427357601002E-18</v>
      </c>
      <c r="AG64">
        <f t="shared" si="8"/>
        <v>0.48092668378497727</v>
      </c>
      <c r="AH64">
        <f t="shared" si="8"/>
        <v>0</v>
      </c>
      <c r="AI64">
        <f t="shared" si="8"/>
        <v>0.31766549162086505</v>
      </c>
      <c r="AJ64">
        <f t="shared" si="8"/>
        <v>0.77314120535346964</v>
      </c>
      <c r="AK64">
        <f t="shared" si="8"/>
        <v>0.37356093866233397</v>
      </c>
      <c r="AL64">
        <f t="shared" si="8"/>
        <v>1.3771254166192981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961.85336756995457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2.5056382180493699</v>
      </c>
      <c r="W67" s="82">
        <f t="shared" ref="W67:AN67" si="9">AB15*(1+0.17*(W61/AB16)^3.8)</f>
        <v>2.5</v>
      </c>
      <c r="X67" s="82">
        <f t="shared" si="9"/>
        <v>2.5045880135900966</v>
      </c>
      <c r="Y67" s="82">
        <f t="shared" si="9"/>
        <v>3.8043290375652044</v>
      </c>
      <c r="Z67" s="82">
        <f t="shared" si="9"/>
        <v>2.5235299237534443</v>
      </c>
      <c r="AA67" s="82">
        <f t="shared" si="9"/>
        <v>3.9337987802522285</v>
      </c>
      <c r="AB67" s="82">
        <f t="shared" si="9"/>
        <v>2.6029376437670306</v>
      </c>
      <c r="AC67" s="82">
        <f t="shared" si="9"/>
        <v>2.8660267290223378</v>
      </c>
      <c r="AD67" s="82">
        <f t="shared" si="9"/>
        <v>2.5</v>
      </c>
      <c r="AE67" s="82">
        <f t="shared" si="9"/>
        <v>2.5273703675662422</v>
      </c>
      <c r="AF67" s="82">
        <f t="shared" si="9"/>
        <v>2.5</v>
      </c>
      <c r="AG67" s="82">
        <f t="shared" si="9"/>
        <v>2.526320167691789</v>
      </c>
      <c r="AH67" s="82">
        <f t="shared" si="9"/>
        <v>3.75</v>
      </c>
      <c r="AI67" s="82">
        <f t="shared" si="9"/>
        <v>2.5054434605522555</v>
      </c>
      <c r="AJ67" s="82">
        <f t="shared" si="9"/>
        <v>2.65987201407897</v>
      </c>
      <c r="AK67" s="82">
        <f t="shared" si="9"/>
        <v>2.5100777242403054</v>
      </c>
      <c r="AL67" s="82">
        <f t="shared" si="9"/>
        <v>3.9337987802522285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607.37996232761043</v>
      </c>
      <c r="H68" s="6"/>
    </row>
    <row r="69" spans="6:40" x14ac:dyDescent="0.3">
      <c r="F69" s="4" t="s">
        <v>45</v>
      </c>
      <c r="G69" s="4">
        <f>Y61</f>
        <v>1569.2333298975648</v>
      </c>
      <c r="H69" s="6"/>
    </row>
    <row r="70" spans="6:40" x14ac:dyDescent="0.3">
      <c r="F70" s="4" t="s">
        <v>46</v>
      </c>
      <c r="G70" s="4">
        <f>Z61</f>
        <v>933.90234665583489</v>
      </c>
      <c r="U70" s="41" t="s">
        <v>65</v>
      </c>
      <c r="V70">
        <f t="shared" ref="V70:V94" si="10">SUMPRODUCT($V$67:$AN$67,V36:AN36)</f>
        <v>15.015715942289676</v>
      </c>
      <c r="X70">
        <v>15.000195603366421</v>
      </c>
    </row>
    <row r="71" spans="6:40" x14ac:dyDescent="0.3">
      <c r="F71" s="4" t="s">
        <v>47</v>
      </c>
      <c r="G71" s="4">
        <f>AA61</f>
        <v>2065.6881249289472</v>
      </c>
      <c r="U71" s="41" t="s">
        <v>70</v>
      </c>
      <c r="V71">
        <f t="shared" si="10"/>
        <v>13.869895071300114</v>
      </c>
      <c r="X71">
        <v>13.75090229828113</v>
      </c>
    </row>
    <row r="72" spans="6:40" x14ac:dyDescent="0.3">
      <c r="F72" s="4" t="s">
        <v>48</v>
      </c>
      <c r="G72" s="4">
        <f>AB61</f>
        <v>2065.6881249289472</v>
      </c>
      <c r="U72" s="41" t="s">
        <v>75</v>
      </c>
      <c r="V72">
        <f t="shared" si="10"/>
        <v>14.207757612880958</v>
      </c>
      <c r="X72">
        <v>14.225219683523857</v>
      </c>
    </row>
    <row r="73" spans="6:40" x14ac:dyDescent="0.3">
      <c r="F73" s="4" t="s">
        <v>49</v>
      </c>
      <c r="G73" s="4">
        <f>AC61</f>
        <v>961.45139612537037</v>
      </c>
      <c r="U73" s="41" t="s">
        <v>80</v>
      </c>
      <c r="V73">
        <f t="shared" si="10"/>
        <v>14.250922758530528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13.869895066715292</v>
      </c>
      <c r="X74">
        <v>13.805151472614</v>
      </c>
    </row>
    <row r="75" spans="6:40" x14ac:dyDescent="0.3">
      <c r="F75" s="4" t="s">
        <v>51</v>
      </c>
      <c r="G75" s="4">
        <f>AE61</f>
        <v>607.37996232761043</v>
      </c>
      <c r="U75" s="41" t="s">
        <v>88</v>
      </c>
      <c r="V75">
        <f t="shared" si="10"/>
        <v>14.207757608296136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14.250922753945707</v>
      </c>
      <c r="X76">
        <v>14.326575531725375</v>
      </c>
    </row>
    <row r="77" spans="6:40" x14ac:dyDescent="0.3">
      <c r="F77" s="4" t="s">
        <v>53</v>
      </c>
      <c r="G77" s="4">
        <f>AG61</f>
        <v>961.85336756995457</v>
      </c>
      <c r="U77" s="41" t="s">
        <v>96</v>
      </c>
      <c r="V77">
        <f t="shared" si="10"/>
        <v>14.430133520607839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14.001602897937587</v>
      </c>
      <c r="X78">
        <v>13.750771910176033</v>
      </c>
    </row>
    <row r="79" spans="6:40" x14ac:dyDescent="0.3">
      <c r="F79" s="4" t="s">
        <v>55</v>
      </c>
      <c r="G79" s="4">
        <f>AI61</f>
        <v>635.33098324173011</v>
      </c>
      <c r="U79" s="41" t="s">
        <v>104</v>
      </c>
      <c r="V79">
        <f t="shared" si="10"/>
        <v>14.044768043587158</v>
      </c>
      <c r="X79">
        <v>13.801434953032715</v>
      </c>
    </row>
    <row r="80" spans="6:40" x14ac:dyDescent="0.3">
      <c r="F80" s="4" t="s">
        <v>56</v>
      </c>
      <c r="G80" s="4">
        <f>AJ61</f>
        <v>1739.5677120453067</v>
      </c>
      <c r="U80" s="41" t="s">
        <v>108</v>
      </c>
      <c r="V80">
        <f t="shared" si="10"/>
        <v>14.001602893352768</v>
      </c>
      <c r="X80">
        <v>13.808577453496937</v>
      </c>
    </row>
    <row r="81" spans="6:24" x14ac:dyDescent="0.3">
      <c r="F81" s="4" t="s">
        <v>57</v>
      </c>
      <c r="G81" s="4">
        <f>AK61</f>
        <v>933.90234665583489</v>
      </c>
      <c r="U81" s="41" t="s">
        <v>112</v>
      </c>
      <c r="V81">
        <f t="shared" si="10"/>
        <v>14.044768039002339</v>
      </c>
      <c r="X81">
        <v>13.855684127365585</v>
      </c>
    </row>
    <row r="82" spans="6:24" x14ac:dyDescent="0.3">
      <c r="F82" s="4" t="s">
        <v>58</v>
      </c>
      <c r="G82" s="4">
        <f>AL61</f>
        <v>2065.6881249289472</v>
      </c>
      <c r="U82" s="41" t="s">
        <v>116</v>
      </c>
      <c r="V82">
        <f t="shared" si="10"/>
        <v>14.223978805664473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15.027370367566242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14.402763153041597</v>
      </c>
      <c r="X84">
        <v>13.696318465991869</v>
      </c>
    </row>
    <row r="85" spans="6:24" x14ac:dyDescent="0.3">
      <c r="U85" s="41" t="s">
        <v>128</v>
      </c>
      <c r="V85">
        <f t="shared" si="10"/>
        <v>13.842524699149051</v>
      </c>
      <c r="X85">
        <v>13.75056790087643</v>
      </c>
    </row>
    <row r="86" spans="6:24" x14ac:dyDescent="0.3">
      <c r="U86" s="41" t="s">
        <v>132</v>
      </c>
      <c r="V86">
        <f t="shared" si="10"/>
        <v>14.180387240729894</v>
      </c>
      <c r="X86">
        <v>14.224885286119157</v>
      </c>
    </row>
    <row r="87" spans="6:24" x14ac:dyDescent="0.3">
      <c r="U87" s="41" t="s">
        <v>136</v>
      </c>
      <c r="V87">
        <f t="shared" si="10"/>
        <v>14.223552386379465</v>
      </c>
      <c r="X87">
        <v>14.271991959987805</v>
      </c>
    </row>
    <row r="88" spans="6:24" x14ac:dyDescent="0.3">
      <c r="U88" s="41" t="s">
        <v>140</v>
      </c>
      <c r="V88">
        <f t="shared" si="10"/>
        <v>13.336561933293826</v>
      </c>
      <c r="X88">
        <v>11.68222407686552</v>
      </c>
    </row>
    <row r="89" spans="6:24" x14ac:dyDescent="0.3">
      <c r="U89" s="41" t="s">
        <v>143</v>
      </c>
      <c r="V89">
        <f t="shared" si="10"/>
        <v>13.974232525786526</v>
      </c>
      <c r="X89">
        <v>13.753993881759367</v>
      </c>
    </row>
    <row r="90" spans="6:24" x14ac:dyDescent="0.3">
      <c r="U90" s="41" t="s">
        <v>145</v>
      </c>
      <c r="V90">
        <f t="shared" si="10"/>
        <v>14.017397671436097</v>
      </c>
      <c r="X90">
        <v>13.801100555628015</v>
      </c>
    </row>
    <row r="91" spans="6:24" x14ac:dyDescent="0.3">
      <c r="U91" s="41" t="s">
        <v>148</v>
      </c>
      <c r="V91">
        <f t="shared" si="10"/>
        <v>14.196608438098231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13.933798780252229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13.130407218350458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2.5056382180493699</v>
      </c>
      <c r="K97" s="4" t="s">
        <v>61</v>
      </c>
      <c r="L97" s="76">
        <f>MIN(N36:N43)</f>
        <v>13.869895066715292</v>
      </c>
      <c r="M97" s="135" t="s">
        <v>11</v>
      </c>
      <c r="N97" s="4">
        <v>15</v>
      </c>
      <c r="O97" s="4">
        <v>99999</v>
      </c>
      <c r="P97" s="76">
        <f>L97</f>
        <v>13.869895066715292</v>
      </c>
      <c r="Q97" s="76">
        <f>L98</f>
        <v>14.001602893352768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14.001602893352768</v>
      </c>
      <c r="M98" s="135" t="s">
        <v>12</v>
      </c>
      <c r="N98" s="4">
        <v>99999</v>
      </c>
      <c r="O98" s="4">
        <v>15</v>
      </c>
      <c r="P98" s="76">
        <f>L99</f>
        <v>13.336561933293826</v>
      </c>
      <c r="Q98" s="76">
        <f>L100</f>
        <v>13.130407218350459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2.5045880135900966</v>
      </c>
      <c r="K99" s="4" t="s">
        <v>71</v>
      </c>
      <c r="L99" s="76">
        <f>MIN(N50:N54)</f>
        <v>13.336561933293826</v>
      </c>
      <c r="M99" s="135" t="s">
        <v>13</v>
      </c>
      <c r="N99" s="76">
        <f>L101</f>
        <v>14.430133520607839</v>
      </c>
      <c r="O99" s="76">
        <f>L102</f>
        <v>13.336561933293826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3.8043290375652044</v>
      </c>
      <c r="K100" s="4" t="s">
        <v>76</v>
      </c>
      <c r="L100" s="76">
        <f>MIN(N55:N60)</f>
        <v>13.130407218350459</v>
      </c>
      <c r="M100" s="135" t="s">
        <v>14</v>
      </c>
      <c r="N100" s="76">
        <f>L104</f>
        <v>14.223978805664471</v>
      </c>
      <c r="O100" s="76">
        <f>L105</f>
        <v>13.130407218350458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2.5235299237534443</v>
      </c>
      <c r="K101" s="4" t="s">
        <v>252</v>
      </c>
      <c r="L101" s="76">
        <f>J104+J103+J102+J107+J106</f>
        <v>14.430133520607839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3.9337987802522285</v>
      </c>
      <c r="K102" s="4" t="s">
        <v>253</v>
      </c>
      <c r="L102" s="76">
        <f>J104+J103+J102+J113</f>
        <v>13.336561933293826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2.6029376437670306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2.8660267290223378</v>
      </c>
      <c r="K104" s="4" t="s">
        <v>255</v>
      </c>
      <c r="L104" s="76">
        <f>J111+J103+J102+J107+J106</f>
        <v>14.223978805664471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13.130407218350458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2.5273703675662422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2.526320167691789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2.5054434605522555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2.65987201407897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2.5100777242403054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3.9337987802522285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2024-01-07T16:53:46Z</dcterms:modified>
</cp:coreProperties>
</file>