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5\"/>
    </mc:Choice>
  </mc:AlternateContent>
  <xr:revisionPtr revIDLastSave="0" documentId="13_ncr:1_{D8B98A4F-CD0D-429D-B601-ADD7617283B2}" xr6:coauthVersionLast="47" xr6:coauthVersionMax="47" xr10:uidLastSave="{00000000-0000-0000-0000-000000000000}"/>
  <bookViews>
    <workbookView xWindow="408" yWindow="180" windowWidth="15684" windowHeight="11424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N68" i="4" s="1"/>
  <c r="E64" i="4"/>
  <c r="W67" i="4"/>
  <c r="E69" i="4"/>
  <c r="N70" i="4"/>
  <c r="L68" i="4"/>
  <c r="F64" i="4"/>
  <c r="J74" i="4"/>
  <c r="F69" i="4"/>
  <c r="U79" i="4"/>
  <c r="T68" i="4"/>
  <c r="E54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D37" i="7" l="1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8" i="7" l="1"/>
  <c r="Q97" i="7" s="1"/>
  <c r="L99" i="7"/>
  <c r="P98" i="7" s="1"/>
  <c r="L97" i="7"/>
  <c r="L100" i="7"/>
  <c r="Q98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H16" i="5" l="1"/>
  <c r="BI16" i="5" s="1"/>
  <c r="BE19" i="5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X76" i="4" l="1"/>
  <c r="Y76" i="4" s="1"/>
  <c r="T80" i="4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7" i="4"/>
  <c r="U89" i="4"/>
  <c r="T89" i="4"/>
  <c r="T88" i="4"/>
  <c r="T87" i="4" l="1"/>
  <c r="T91" i="4" s="1"/>
  <c r="T92" i="4" s="1"/>
  <c r="U86" i="4"/>
  <c r="U91" i="4" s="1"/>
  <c r="U92" i="4" s="1"/>
  <c r="V91" i="4"/>
  <c r="V92" i="4" s="1"/>
  <c r="S87" i="4"/>
  <c r="X87" i="4" s="1"/>
  <c r="Y87" i="4" s="1"/>
  <c r="S98" i="4" s="1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6" i="4" l="1"/>
  <c r="Y86" i="4" s="1"/>
  <c r="S91" i="4"/>
  <c r="S92" i="4" s="1"/>
  <c r="J38" i="5"/>
  <c r="K38" i="5" s="1"/>
  <c r="R37" i="5"/>
  <c r="O37" i="5"/>
  <c r="P37" i="5"/>
  <c r="P38" i="5"/>
  <c r="O38" i="5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O41" i="5" l="1"/>
  <c r="O42" i="5" s="1"/>
  <c r="O50" i="5" s="1"/>
  <c r="T38" i="5"/>
  <c r="U38" i="5" s="1"/>
  <c r="T39" i="5"/>
  <c r="U39" i="5" s="1"/>
  <c r="T37" i="5"/>
  <c r="U37" i="5" s="1"/>
  <c r="AB41" i="5"/>
  <c r="AB42" i="5" s="1"/>
  <c r="AB50" i="5" s="1"/>
  <c r="AC125" i="5" s="1"/>
  <c r="AA148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AA137" i="5" l="1"/>
  <c r="AA159" i="5"/>
  <c r="G52" i="5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122" i="5" s="1"/>
  <c r="BD58" i="5"/>
  <c r="BE122" i="5" s="1"/>
  <c r="J59" i="5"/>
  <c r="K59" i="5" s="1"/>
  <c r="BF58" i="5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BH58" i="5" l="1"/>
  <c r="BI58" i="5" s="1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F96" i="5" l="1"/>
  <c r="F97" i="5" s="1"/>
  <c r="H96" i="5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T92" i="5" l="1"/>
  <c r="U92" i="5" s="1"/>
  <c r="O103" i="5" s="1"/>
  <c r="P96" i="5"/>
  <c r="P97" i="5" s="1"/>
  <c r="T93" i="5"/>
  <c r="U93" i="5" s="1"/>
  <c r="O104" i="5" s="1"/>
  <c r="T91" i="5"/>
  <c r="U91" i="5" s="1"/>
  <c r="O102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H102" i="5"/>
  <c r="F102" i="5"/>
  <c r="G102" i="5"/>
  <c r="E102" i="5"/>
  <c r="R105" i="5"/>
  <c r="P105" i="5"/>
  <c r="O105" i="5"/>
  <c r="T105" i="5" s="1"/>
  <c r="U105" i="5" s="1"/>
  <c r="P103" i="5"/>
  <c r="R103" i="5"/>
  <c r="Q103" i="5"/>
  <c r="Q102" i="5" l="1"/>
  <c r="G107" i="5"/>
  <c r="G108" i="5" s="1"/>
  <c r="G115" i="5" s="1"/>
  <c r="G124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H27" i="7" s="1"/>
  <c r="F107" i="5"/>
  <c r="F108" i="5" s="1"/>
  <c r="F114" i="5" s="1"/>
  <c r="F123" i="5" s="1"/>
  <c r="G113" i="5"/>
  <c r="G116" i="5"/>
  <c r="G125" i="5" s="1"/>
  <c r="G114" i="5"/>
  <c r="G123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H26" i="7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G28" i="7" s="1"/>
  <c r="E114" i="5"/>
  <c r="E116" i="5"/>
  <c r="E115" i="5"/>
  <c r="E113" i="5"/>
  <c r="O116" i="5"/>
  <c r="O113" i="5"/>
  <c r="O114" i="5"/>
  <c r="Q159" i="5"/>
  <c r="G135" i="5"/>
  <c r="G157" i="5"/>
  <c r="G146" i="5"/>
  <c r="O115" i="5"/>
  <c r="G137" i="5"/>
  <c r="G159" i="5"/>
  <c r="G148" i="5"/>
  <c r="Q137" i="5"/>
  <c r="H28" i="7" s="1"/>
  <c r="G136" i="5"/>
  <c r="G158" i="5"/>
  <c r="G147" i="5"/>
  <c r="P157" i="5"/>
  <c r="P135" i="5"/>
  <c r="G26" i="7" s="1"/>
  <c r="P146" i="5"/>
  <c r="G122" i="5"/>
  <c r="G118" i="5"/>
  <c r="G119" i="5" s="1"/>
  <c r="F145" i="5"/>
  <c r="F157" i="5"/>
  <c r="F146" i="5"/>
  <c r="F135" i="5"/>
  <c r="H134" i="5"/>
  <c r="C38" i="7" l="1"/>
  <c r="I60" i="7" s="1"/>
  <c r="T50" i="7" s="1"/>
  <c r="H158" i="5"/>
  <c r="H145" i="5"/>
  <c r="Q146" i="5"/>
  <c r="Q145" i="5"/>
  <c r="Q134" i="5"/>
  <c r="H25" i="7" s="1"/>
  <c r="H159" i="5"/>
  <c r="R116" i="5"/>
  <c r="S125" i="5" s="1"/>
  <c r="R137" i="5" s="1"/>
  <c r="I28" i="7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G27" i="7" s="1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J113" i="5"/>
  <c r="K113" i="5" s="1"/>
  <c r="E122" i="5"/>
  <c r="E118" i="5"/>
  <c r="E119" i="5" s="1"/>
  <c r="J115" i="5"/>
  <c r="K115" i="5" s="1"/>
  <c r="E124" i="5"/>
  <c r="R157" i="5"/>
  <c r="R146" i="5"/>
  <c r="R135" i="5"/>
  <c r="I26" i="7" s="1"/>
  <c r="C39" i="7" s="1"/>
  <c r="I61" i="7" s="1"/>
  <c r="T55" i="7" s="1"/>
  <c r="J116" i="5"/>
  <c r="K116" i="5" s="1"/>
  <c r="E125" i="5"/>
  <c r="E123" i="5"/>
  <c r="J114" i="5"/>
  <c r="K114" i="5" s="1"/>
  <c r="G134" i="5"/>
  <c r="G156" i="5"/>
  <c r="G145" i="5"/>
  <c r="P145" i="5"/>
  <c r="P134" i="5"/>
  <c r="G25" i="7" s="1"/>
  <c r="P156" i="5"/>
  <c r="T114" i="5"/>
  <c r="U114" i="5" s="1"/>
  <c r="P123" i="5"/>
  <c r="R159" i="5" l="1"/>
  <c r="C36" i="7"/>
  <c r="I58" i="7" s="1"/>
  <c r="T36" i="7" s="1"/>
  <c r="R148" i="5"/>
  <c r="R136" i="5"/>
  <c r="I27" i="7" s="1"/>
  <c r="T113" i="5"/>
  <c r="U113" i="5" s="1"/>
  <c r="R118" i="5"/>
  <c r="R119" i="5" s="1"/>
  <c r="T115" i="5"/>
  <c r="U115" i="5" s="1"/>
  <c r="R158" i="5"/>
  <c r="O146" i="5"/>
  <c r="O157" i="5"/>
  <c r="O135" i="5"/>
  <c r="F26" i="7" s="1"/>
  <c r="E134" i="5"/>
  <c r="E145" i="5"/>
  <c r="E156" i="5"/>
  <c r="E137" i="5"/>
  <c r="E148" i="5"/>
  <c r="E159" i="5"/>
  <c r="E147" i="5"/>
  <c r="E158" i="5"/>
  <c r="E136" i="5"/>
  <c r="R134" i="5"/>
  <c r="I25" i="7" s="1"/>
  <c r="C37" i="7" s="1"/>
  <c r="I59" i="7" s="1"/>
  <c r="T44" i="7" s="1"/>
  <c r="R145" i="5"/>
  <c r="R156" i="5"/>
  <c r="O156" i="5"/>
  <c r="O134" i="5"/>
  <c r="F25" i="7" s="1"/>
  <c r="O145" i="5"/>
  <c r="O137" i="5"/>
  <c r="F28" i="7" s="1"/>
  <c r="O159" i="5"/>
  <c r="O148" i="5"/>
  <c r="E146" i="5"/>
  <c r="E157" i="5"/>
  <c r="E135" i="5"/>
  <c r="O158" i="5"/>
  <c r="O136" i="5"/>
  <c r="F27" i="7" s="1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<sst xmlns="http://schemas.openxmlformats.org/spreadsheetml/2006/main" count="2044" uniqueCount="259">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</sst>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33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33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5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6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5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6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5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6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5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6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5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7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5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8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5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8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5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9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5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7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5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8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5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8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5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9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5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5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5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5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33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33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33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33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33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33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33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33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33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33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33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33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33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33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33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33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33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33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33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33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33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33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33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33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33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33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33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33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33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33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33"/>
      <c r="B33" s="99" t="s">
        <v>182</v>
      </c>
      <c r="C33" s="229">
        <f>C32/D32</f>
        <v>0.94847076160997024</v>
      </c>
      <c r="D33" s="229"/>
      <c r="E33" s="233"/>
      <c r="F33" s="99" t="s">
        <v>182</v>
      </c>
      <c r="G33" s="229">
        <f>G32/H32</f>
        <v>0.94685129920355626</v>
      </c>
      <c r="H33" s="229"/>
      <c r="I33" s="233"/>
      <c r="J33" s="99" t="s">
        <v>182</v>
      </c>
      <c r="K33" s="229">
        <f>K32/L32</f>
        <v>0.94550035421067213</v>
      </c>
      <c r="L33" s="229"/>
      <c r="M33" s="233"/>
      <c r="N33" s="99" t="s">
        <v>182</v>
      </c>
      <c r="O33" s="229">
        <f>O32/P32</f>
        <v>0.94440505594782898</v>
      </c>
      <c r="P33" s="229"/>
      <c r="Q33" s="233"/>
      <c r="R33" s="99" t="s">
        <v>182</v>
      </c>
      <c r="S33" s="229">
        <f>S32/T32</f>
        <v>0.94355280409454845</v>
      </c>
      <c r="T33" s="229"/>
      <c r="U33" s="233"/>
      <c r="V33" s="99" t="s">
        <v>182</v>
      </c>
      <c r="W33" s="229">
        <f>W32/X32</f>
        <v>0.94293131098627969</v>
      </c>
      <c r="X33" s="229"/>
    </row>
    <row r="34" spans="1:24" x14ac:dyDescent="0.3">
      <c r="A34" s="233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33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4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4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4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4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33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33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4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4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4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4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33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33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4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4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4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4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33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33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4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4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4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4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33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33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33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33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33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33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0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1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1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1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1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1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1"/>
      <c r="B45" s="112" t="s">
        <v>182</v>
      </c>
      <c r="C45" s="229">
        <f>C44/D44</f>
        <v>0.95037183184094698</v>
      </c>
      <c r="D45" s="229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1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1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1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1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2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A15" zoomScale="70" zoomScaleNormal="70" workbookViewId="0">
      <selection activeCell="J34" sqref="J34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0" t="s">
        <v>188</v>
      </c>
      <c r="D2" s="241"/>
      <c r="E2" s="242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13.869895066715292</v>
      </c>
      <c r="L28" s="147">
        <v>14.001602893352768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13.336561933293826</v>
      </c>
      <c r="L29" s="147">
        <v>13.130407218350459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14.430133520607839</v>
      </c>
      <c r="J30" s="4">
        <v>13.336561933293826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14.223978805664471</v>
      </c>
      <c r="J31" s="4">
        <v>13.130407218350458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4" t="s">
        <v>210</v>
      </c>
      <c r="I38" s="245"/>
      <c r="J38" s="245"/>
      <c r="K38" s="245"/>
      <c r="L38" s="245"/>
      <c r="M38" s="245"/>
      <c r="N38" s="246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13.842731282679559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33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33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33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33"/>
      <c r="D41" s="99" t="s">
        <v>12</v>
      </c>
      <c r="E41" s="67">
        <f>'[1]Trip Rate'!C47</f>
        <v>2050</v>
      </c>
      <c r="F41" s="67">
        <f>'[1]Trip Rate'!D47</f>
        <v>1558.6098042191531</v>
      </c>
      <c r="H41" s="233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33"/>
      <c r="D42" s="99" t="s">
        <v>13</v>
      </c>
      <c r="E42" s="67">
        <f>'[1]Trip Rate'!C48</f>
        <v>1054</v>
      </c>
      <c r="F42" s="67">
        <f>'[1]Trip Rate'!D48</f>
        <v>1803.8057368341174</v>
      </c>
      <c r="H42" s="233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33"/>
      <c r="D43" s="99" t="s">
        <v>14</v>
      </c>
      <c r="E43" s="73">
        <f>'[1]Trip Rate'!C49</f>
        <v>1108</v>
      </c>
      <c r="F43" s="73">
        <f>'[1]Trip Rate'!D49</f>
        <v>1649.845500075884</v>
      </c>
      <c r="H43" s="233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33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33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4.803243788084301E-11</v>
      </c>
      <c r="V44" s="215">
        <f t="shared" si="1"/>
        <v>3.7594593238040283E-11</v>
      </c>
      <c r="W44" s="120"/>
      <c r="X44" s="120"/>
      <c r="Y44" s="129"/>
    </row>
    <row r="45" spans="3:25" ht="15.6" x14ac:dyDescent="0.3">
      <c r="C45" s="233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33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1.2939399149603921E-10</v>
      </c>
      <c r="V45" s="215">
        <f t="shared" si="1"/>
        <v>1.8968985908504975E-10</v>
      </c>
      <c r="W45" s="120"/>
      <c r="X45" s="120"/>
      <c r="Y45" s="129"/>
    </row>
    <row r="46" spans="3:25" ht="15.6" x14ac:dyDescent="0.3">
      <c r="C46" s="233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33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1.6926983965047597E-11</v>
      </c>
      <c r="T46" s="215">
        <f t="shared" si="1"/>
        <v>1.2939399149603921E-10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33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33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2.4851644583995961E-11</v>
      </c>
      <c r="T47" s="215">
        <f t="shared" si="1"/>
        <v>1.8968985908505034E-10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33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33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33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33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33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33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33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33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3" t="s">
        <v>205</v>
      </c>
      <c r="S51" s="243"/>
      <c r="T51" s="243"/>
      <c r="U51" s="243"/>
      <c r="V51" s="243"/>
      <c r="W51" s="120"/>
      <c r="X51" s="120"/>
      <c r="Y51" s="129"/>
    </row>
    <row r="52" spans="3:25" ht="15.6" x14ac:dyDescent="0.3">
      <c r="C52" s="233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33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33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33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4.803243788084301E-11</v>
      </c>
      <c r="V53" s="216">
        <f t="shared" si="2"/>
        <v>3.7594593238040283E-11</v>
      </c>
      <c r="W53" s="165">
        <f>N40</f>
        <v>2050</v>
      </c>
      <c r="X53" s="165">
        <f>SUM(S53:V53)</f>
        <v>9.1474938398752795E-11</v>
      </c>
      <c r="Y53" s="129">
        <f>W53/X53</f>
        <v>22410509762397.941</v>
      </c>
    </row>
    <row r="54" spans="3:25" ht="15.6" x14ac:dyDescent="0.3">
      <c r="C54" s="233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33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1.2939399149603921E-10</v>
      </c>
      <c r="V54" s="216">
        <f t="shared" si="2"/>
        <v>1.8968985908504975E-10</v>
      </c>
      <c r="W54" s="165">
        <f>N41</f>
        <v>2050</v>
      </c>
      <c r="X54" s="165">
        <f>SUM(S54:V54)</f>
        <v>3.2493175786095846E-10</v>
      </c>
      <c r="Y54" s="129">
        <f>W54/X54</f>
        <v>6309017048672.7725</v>
      </c>
    </row>
    <row r="55" spans="3:25" ht="15.6" x14ac:dyDescent="0.3">
      <c r="C55" s="233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33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1.6926983965047597E-11</v>
      </c>
      <c r="T55" s="216">
        <f t="shared" si="2"/>
        <v>1.2939399149603921E-10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1.521688827409563E-10</v>
      </c>
      <c r="Y55" s="129">
        <f>W55/X55</f>
        <v>6926514679050.8408</v>
      </c>
    </row>
    <row r="56" spans="3:25" ht="15.6" x14ac:dyDescent="0.3">
      <c r="C56" s="233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33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2.4851644583995961E-11</v>
      </c>
      <c r="T56" s="216">
        <f t="shared" si="2"/>
        <v>1.8968985908505034E-10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2.2038941094891581E-10</v>
      </c>
      <c r="Y56" s="129">
        <f>W56/X56</f>
        <v>5027464773508.6689</v>
      </c>
    </row>
    <row r="57" spans="3:25" ht="15.6" x14ac:dyDescent="0.3">
      <c r="C57" s="233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33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33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33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4.7626535828913069E-11</v>
      </c>
      <c r="T58" s="165">
        <f>SUM(T53:T56)</f>
        <v>3.2493175786095903E-10</v>
      </c>
      <c r="U58" s="165">
        <f>SUM(U53:U56)</f>
        <v>1.8327433665675173E-10</v>
      </c>
      <c r="V58" s="165">
        <f>SUM(V53:V56)</f>
        <v>2.3313235960295953E-10</v>
      </c>
      <c r="W58" s="120"/>
      <c r="X58" s="120"/>
      <c r="Y58" s="129"/>
    </row>
    <row r="59" spans="3:25" ht="15.6" x14ac:dyDescent="0.3">
      <c r="C59" s="233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33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43043231348257.922</v>
      </c>
      <c r="T59" s="120">
        <f>T57/T58</f>
        <v>6309017048672.7607</v>
      </c>
      <c r="U59" s="120">
        <f>U57/U58</f>
        <v>5750941562396.708</v>
      </c>
      <c r="V59" s="120">
        <f>V57/V58</f>
        <v>4752664974896.665</v>
      </c>
      <c r="W59" s="120"/>
      <c r="X59" s="120"/>
      <c r="Y59" s="129"/>
    </row>
    <row r="60" spans="3:25" ht="15.6" x14ac:dyDescent="0.3">
      <c r="C60" s="233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33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33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33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33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33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3" t="s">
        <v>204</v>
      </c>
      <c r="S62" s="243"/>
      <c r="T62" s="243"/>
      <c r="U62" s="243"/>
      <c r="V62" s="243"/>
      <c r="W62" s="120"/>
      <c r="X62" s="120"/>
      <c r="Y62" s="129"/>
    </row>
    <row r="63" spans="3:25" ht="15.6" x14ac:dyDescent="0.3">
      <c r="C63" s="233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33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33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33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251.71282595058486</v>
      </c>
      <c r="T64" s="216">
        <f t="shared" si="3"/>
        <v>0</v>
      </c>
      <c r="U64" s="216">
        <f t="shared" si="3"/>
        <v>276.23174335217811</v>
      </c>
      <c r="V64" s="216">
        <f t="shared" si="3"/>
        <v>178.67450652792107</v>
      </c>
      <c r="W64" s="165">
        <f>W53</f>
        <v>2050</v>
      </c>
      <c r="X64" s="165">
        <f>SUM(S64:V64)</f>
        <v>706.61907583068398</v>
      </c>
      <c r="Y64" s="129">
        <f>W64/X64</f>
        <v>2.9011387749333974</v>
      </c>
    </row>
    <row r="65" spans="3:25" ht="15.6" x14ac:dyDescent="0.3">
      <c r="C65" s="233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33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36.894546727754268</v>
      </c>
      <c r="U65" s="216">
        <f t="shared" si="3"/>
        <v>744.13728361897813</v>
      </c>
      <c r="V65" s="216">
        <f t="shared" si="3"/>
        <v>901.53234936659987</v>
      </c>
      <c r="W65" s="165">
        <f>W54</f>
        <v>2050</v>
      </c>
      <c r="X65" s="165">
        <f>SUM(S65:V65)</f>
        <v>1682.5641797133321</v>
      </c>
      <c r="Y65" s="129">
        <f>W65/X65</f>
        <v>1.2183784872617875</v>
      </c>
    </row>
    <row r="66" spans="3:25" ht="15.6" x14ac:dyDescent="0.3">
      <c r="C66" s="233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33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728.59208683579584</v>
      </c>
      <c r="T66" s="216">
        <f t="shared" si="3"/>
        <v>816.34889834432965</v>
      </c>
      <c r="U66" s="216">
        <f t="shared" si="3"/>
        <v>33.630973028843819</v>
      </c>
      <c r="V66" s="216">
        <f t="shared" si="3"/>
        <v>0</v>
      </c>
      <c r="W66" s="165">
        <f>W55</f>
        <v>1054</v>
      </c>
      <c r="X66" s="165">
        <f>SUM(S66:V66)</f>
        <v>1578.5719582089694</v>
      </c>
      <c r="Y66" s="129">
        <f>W66/X66</f>
        <v>0.66769208367026678</v>
      </c>
    </row>
    <row r="67" spans="3:25" ht="15.6" x14ac:dyDescent="0.3">
      <c r="C67" s="233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33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1069.6950872136192</v>
      </c>
      <c r="T67" s="216">
        <f t="shared" si="3"/>
        <v>1196.7565549279161</v>
      </c>
      <c r="U67" s="216">
        <f t="shared" si="3"/>
        <v>0</v>
      </c>
      <c r="V67" s="216">
        <f t="shared" si="3"/>
        <v>27.793144105479033</v>
      </c>
      <c r="W67" s="165">
        <f>W56</f>
        <v>1108</v>
      </c>
      <c r="X67" s="165">
        <f>SUM(S67:V67)</f>
        <v>2294.2447862470144</v>
      </c>
      <c r="Y67" s="129">
        <f>W67/X67</f>
        <v>0.48294759418958749</v>
      </c>
    </row>
    <row r="68" spans="3:25" ht="15.6" x14ac:dyDescent="0.3">
      <c r="C68" s="233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33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33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33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</v>
      </c>
      <c r="V69" s="165">
        <f>SUM(V64:V67)</f>
        <v>1108</v>
      </c>
      <c r="W69" s="120"/>
      <c r="X69" s="120"/>
      <c r="Y69" s="129"/>
    </row>
    <row r="70" spans="3:25" ht="15.6" x14ac:dyDescent="0.3">
      <c r="C70" s="233" t="s">
        <v>178</v>
      </c>
      <c r="D70" s="99" t="s">
        <v>11</v>
      </c>
      <c r="E70" s="81">
        <v>3044.1735794193137</v>
      </c>
      <c r="F70" s="81">
        <v>1930.3584281999242</v>
      </c>
      <c r="H70" s="233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</v>
      </c>
      <c r="V70" s="120">
        <f>V68/V69</f>
        <v>1</v>
      </c>
      <c r="W70" s="120"/>
      <c r="X70" s="120"/>
      <c r="Y70" s="129"/>
    </row>
    <row r="71" spans="3:25" ht="15.6" x14ac:dyDescent="0.3">
      <c r="C71" s="233"/>
      <c r="D71" s="99" t="s">
        <v>12</v>
      </c>
      <c r="E71" s="67">
        <v>3044.1735794193137</v>
      </c>
      <c r="F71" s="67">
        <v>2423.5572278064883</v>
      </c>
      <c r="H71" s="233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33"/>
      <c r="D72" s="99" t="s">
        <v>13</v>
      </c>
      <c r="E72" s="67">
        <v>1480.8887406556896</v>
      </c>
      <c r="F72" s="67">
        <v>2788.6181283808864</v>
      </c>
      <c r="H72" s="233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33"/>
      <c r="D73" s="99" t="s">
        <v>14</v>
      </c>
      <c r="E73" s="73">
        <v>1578.2089508716722</v>
      </c>
      <c r="F73" s="73">
        <v>2558.5385458951887</v>
      </c>
      <c r="H73" s="233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33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33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33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730.25383951330321</v>
      </c>
      <c r="T75" s="216">
        <f t="shared" si="4"/>
        <v>0</v>
      </c>
      <c r="U75" s="216">
        <f t="shared" si="4"/>
        <v>801.38662150645462</v>
      </c>
      <c r="V75" s="216">
        <f t="shared" si="4"/>
        <v>518.35953898024229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33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44.951522030370576</v>
      </c>
      <c r="U76" s="216">
        <f t="shared" si="4"/>
        <v>906.6408579307863</v>
      </c>
      <c r="V76" s="216">
        <f t="shared" si="4"/>
        <v>1098.4076200388433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33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486.47516860506045</v>
      </c>
      <c r="T77" s="216">
        <f t="shared" si="4"/>
        <v>545.06969693745225</v>
      </c>
      <c r="U77" s="216">
        <f t="shared" si="4"/>
        <v>22.455134457487272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33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516.60666888623837</v>
      </c>
      <c r="T78" s="216">
        <f t="shared" si="4"/>
        <v>577.97069903305601</v>
      </c>
      <c r="U78" s="216">
        <f t="shared" si="4"/>
        <v>0</v>
      </c>
      <c r="V78" s="216">
        <f t="shared" si="4"/>
        <v>13.422632080705615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33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33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1733.3356770046021</v>
      </c>
      <c r="T80" s="165">
        <f>SUM(T75:T78)</f>
        <v>1167.9919180008787</v>
      </c>
      <c r="U80" s="165">
        <f>SUM(U75:U78)</f>
        <v>1730.482613894728</v>
      </c>
      <c r="V80" s="165">
        <f>SUM(V75:V78)</f>
        <v>1630.1897910997914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1.1826907085548652</v>
      </c>
      <c r="T81" s="120">
        <f>T79/T80</f>
        <v>1.7551491310905267</v>
      </c>
      <c r="U81" s="120">
        <f>U79/U80</f>
        <v>0.6090786417251568</v>
      </c>
      <c r="V81" s="120">
        <f>V79/V80</f>
        <v>0.67967546235981446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3" t="s">
        <v>201</v>
      </c>
      <c r="S84" s="243"/>
      <c r="T84" s="243"/>
      <c r="U84" s="243"/>
      <c r="V84" s="243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863.66443087889945</v>
      </c>
      <c r="T86" s="131">
        <f t="shared" si="5"/>
        <v>0</v>
      </c>
      <c r="U86" s="131">
        <f t="shared" si="5"/>
        <v>488.10747492386372</v>
      </c>
      <c r="V86" s="131">
        <f t="shared" si="5"/>
        <v>352.31625932501646</v>
      </c>
      <c r="W86" s="165">
        <f>W75</f>
        <v>2050</v>
      </c>
      <c r="X86" s="165">
        <f>SUM(S86:V86)</f>
        <v>1704.0881651277798</v>
      </c>
      <c r="Y86" s="129">
        <f>W86/X86</f>
        <v>1.2029894004024624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78.896624832801592</v>
      </c>
      <c r="U87" s="131">
        <f t="shared" si="5"/>
        <v>552.21558228101412</v>
      </c>
      <c r="V87" s="131">
        <f t="shared" si="5"/>
        <v>746.56070700944429</v>
      </c>
      <c r="W87" s="165">
        <f>W76</f>
        <v>2050</v>
      </c>
      <c r="X87" s="165">
        <f>SUM(S87:V87)</f>
        <v>1377.6729141232599</v>
      </c>
      <c r="Y87" s="129">
        <f>W87/X87</f>
        <v>1.4880164798076208</v>
      </c>
    </row>
    <row r="88" spans="17:25" ht="15.6" x14ac:dyDescent="0.3">
      <c r="Q88" s="128"/>
      <c r="R88" s="131">
        <v>3</v>
      </c>
      <c r="S88" s="131">
        <f t="shared" si="5"/>
        <v>575.34966185186647</v>
      </c>
      <c r="T88" s="131">
        <f t="shared" si="5"/>
        <v>956.67860496354604</v>
      </c>
      <c r="U88" s="131">
        <f t="shared" si="5"/>
        <v>13.676942795122114</v>
      </c>
      <c r="V88" s="131">
        <f t="shared" si="5"/>
        <v>0</v>
      </c>
      <c r="W88" s="165">
        <f>W77</f>
        <v>1054</v>
      </c>
      <c r="X88" s="165">
        <f>SUM(S88:V88)</f>
        <v>1545.7052096105347</v>
      </c>
      <c r="Y88" s="129">
        <f>W88/X88</f>
        <v>0.68188940132094933</v>
      </c>
    </row>
    <row r="89" spans="17:25" ht="15.6" x14ac:dyDescent="0.3">
      <c r="Q89" s="128"/>
      <c r="R89" s="131">
        <v>4</v>
      </c>
      <c r="S89" s="131">
        <f t="shared" si="5"/>
        <v>610.98590726923396</v>
      </c>
      <c r="T89" s="131">
        <f t="shared" si="5"/>
        <v>1014.4247702036525</v>
      </c>
      <c r="U89" s="131">
        <f t="shared" si="5"/>
        <v>0</v>
      </c>
      <c r="V89" s="131">
        <f t="shared" si="5"/>
        <v>9.1230336655392676</v>
      </c>
      <c r="W89" s="165">
        <f>W78</f>
        <v>1108</v>
      </c>
      <c r="X89" s="165">
        <f>SUM(S89:V89)</f>
        <v>1634.5337111384258</v>
      </c>
      <c r="Y89" s="129">
        <f>W89/X89</f>
        <v>0.67786916381693729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3" t="s">
        <v>200</v>
      </c>
      <c r="S95" s="243"/>
      <c r="T95" s="243"/>
      <c r="U95" s="243"/>
      <c r="V95" s="243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1038.9791558519412</v>
      </c>
      <c r="T97" s="131">
        <f t="shared" si="6"/>
        <v>0</v>
      </c>
      <c r="U97" s="131">
        <f t="shared" si="6"/>
        <v>587.18811859061873</v>
      </c>
      <c r="V97" s="131">
        <f t="shared" si="6"/>
        <v>423.83272555743997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117.39947795240793</v>
      </c>
      <c r="U98" s="131">
        <f t="shared" si="6"/>
        <v>821.70588684071015</v>
      </c>
      <c r="V98" s="131">
        <f t="shared" si="6"/>
        <v>1110.8946352068817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392.32483647037986</v>
      </c>
      <c r="T99" s="131">
        <f t="shared" si="6"/>
        <v>652.34900119515339</v>
      </c>
      <c r="U99" s="131">
        <f t="shared" si="6"/>
        <v>9.3261623344666891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414.1685060645284</v>
      </c>
      <c r="T100" s="131">
        <f t="shared" si="6"/>
        <v>687.64727073313873</v>
      </c>
      <c r="U100" s="131">
        <f t="shared" si="6"/>
        <v>0</v>
      </c>
      <c r="V100" s="131">
        <f t="shared" si="6"/>
        <v>6.1842232023328716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1845.4724983868493</v>
      </c>
      <c r="T102" s="165">
        <f>SUM(T97:T100)</f>
        <v>1457.3957498806999</v>
      </c>
      <c r="U102" s="165">
        <f>SUM(U97:U100)</f>
        <v>1418.2201677657956</v>
      </c>
      <c r="V102" s="165">
        <f>SUM(V97:V100)</f>
        <v>1540.9115839666545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1.1108266320912019</v>
      </c>
      <c r="T103" s="120">
        <f>T101/T102</f>
        <v>1.4066186210353706</v>
      </c>
      <c r="U103" s="120">
        <f>U101/U102</f>
        <v>0.74318503146124859</v>
      </c>
      <c r="V103" s="120">
        <f>V101/V102</f>
        <v>0.71905488382906291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3" t="s">
        <v>244</v>
      </c>
      <c r="S106" s="243"/>
      <c r="T106" s="243"/>
      <c r="U106" s="243"/>
      <c r="V106" s="243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1154.1257165079719</v>
      </c>
      <c r="T108" s="131">
        <f t="shared" ref="T108:V108" si="7">T97*T$103</f>
        <v>0</v>
      </c>
      <c r="U108" s="131">
        <f t="shared" si="7"/>
        <v>436.38942038844033</v>
      </c>
      <c r="V108" s="131">
        <f t="shared" si="7"/>
        <v>304.75899123866009</v>
      </c>
      <c r="W108" s="165">
        <f>W97</f>
        <v>2050</v>
      </c>
      <c r="X108" s="165">
        <f>SUM(S108:V108)</f>
        <v>1895.2741281350723</v>
      </c>
      <c r="Y108" s="129">
        <f>W108/X108</f>
        <v>1.0816377270010942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165.13629178768844</v>
      </c>
      <c r="U109" s="131">
        <f t="shared" si="8"/>
        <v>610.67951536360636</v>
      </c>
      <c r="V109" s="131">
        <f t="shared" si="8"/>
        <v>798.79421286501361</v>
      </c>
      <c r="W109" s="165">
        <f>W98</f>
        <v>2050</v>
      </c>
      <c r="X109" s="165">
        <f>SUM(S109:V109)</f>
        <v>1574.6100200163085</v>
      </c>
      <c r="Y109" s="129">
        <f>W109/X109</f>
        <v>1.3019096626723916</v>
      </c>
    </row>
    <row r="110" spans="17:25" ht="15.6" x14ac:dyDescent="0.3">
      <c r="Q110" s="70"/>
      <c r="R110" s="131">
        <v>3</v>
      </c>
      <c r="S110" s="131">
        <f t="shared" ref="S110:V110" si="9">S99*S$103</f>
        <v>435.80487678212359</v>
      </c>
      <c r="T110" s="131">
        <f t="shared" si="9"/>
        <v>917.60625249492796</v>
      </c>
      <c r="U110" s="131">
        <f t="shared" si="9"/>
        <v>6.931064247953338</v>
      </c>
      <c r="V110" s="131">
        <f t="shared" si="9"/>
        <v>0</v>
      </c>
      <c r="W110" s="165">
        <f>W99</f>
        <v>1054</v>
      </c>
      <c r="X110" s="165">
        <f>SUM(S110:V110)</f>
        <v>1360.3421935250049</v>
      </c>
      <c r="Y110" s="129">
        <f>W110/X110</f>
        <v>0.77480504906549175</v>
      </c>
    </row>
    <row r="111" spans="17:25" ht="15.6" x14ac:dyDescent="0.3">
      <c r="Q111" s="70"/>
      <c r="R111" s="131">
        <v>4</v>
      </c>
      <c r="S111" s="131">
        <f t="shared" ref="S111:V111" si="10">S100*S$103</f>
        <v>460.06940670990463</v>
      </c>
      <c r="T111" s="131">
        <f t="shared" si="10"/>
        <v>967.25745571738378</v>
      </c>
      <c r="U111" s="131">
        <f t="shared" si="10"/>
        <v>0</v>
      </c>
      <c r="V111" s="131">
        <f t="shared" si="10"/>
        <v>4.4467958963264582</v>
      </c>
      <c r="W111" s="165">
        <f>W100</f>
        <v>1108</v>
      </c>
      <c r="X111" s="165">
        <f>SUM(S111:V111)</f>
        <v>1431.7736583236149</v>
      </c>
      <c r="Y111" s="129">
        <f>W111/X111</f>
        <v>0.77386533378278266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1054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13.842731282679559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0" t="s">
        <v>188</v>
      </c>
      <c r="R122" s="241"/>
      <c r="S122" s="242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11" zoomScale="55" zoomScaleNormal="55" workbookViewId="0">
      <selection activeCell="O134" sqref="O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4.803243788084301E-11</v>
      </c>
      <c r="H7" s="132">
        <f>'Trip Length Frequency'!V44</f>
        <v>3.7594593238040283E-11</v>
      </c>
      <c r="I7" s="120">
        <f>SUMPRODUCT(E18:H18,E7:H7)</f>
        <v>1.0426920875788966E-7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4.803243788084301E-11</v>
      </c>
      <c r="R7" s="132">
        <f t="shared" si="0"/>
        <v>3.7594593238040283E-11</v>
      </c>
      <c r="S7" s="120">
        <f>SUMPRODUCT(O18:R18,O7:R7)</f>
        <v>1.6585913331793589E-7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4.803243788084301E-11</v>
      </c>
      <c r="AB7" s="132">
        <f t="shared" si="1"/>
        <v>3.7594593238040283E-11</v>
      </c>
      <c r="AC7" s="120">
        <f>SUMPRODUCT(Y18:AB18,Y7:AB7)</f>
        <v>1.6585913331793589E-7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4.803243788084301E-11</v>
      </c>
      <c r="AL7" s="132">
        <f t="shared" si="2"/>
        <v>3.7594593238040283E-11</v>
      </c>
      <c r="AM7" s="120">
        <f>SUMPRODUCT(AI18:AL18,AI7:AL7)</f>
        <v>1.8791766555211792E-7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4.803243788084301E-11</v>
      </c>
      <c r="AV7" s="132">
        <f t="shared" si="3"/>
        <v>3.7594593238040283E-11</v>
      </c>
      <c r="AW7" s="120">
        <f>SUMPRODUCT(AS18:AV18,AS7:AV7)</f>
        <v>2.0020896158898349E-7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4.803243788084301E-11</v>
      </c>
      <c r="BF7" s="132">
        <f t="shared" si="4"/>
        <v>3.7594593238040283E-11</v>
      </c>
      <c r="BG7" s="120">
        <f>SUMPRODUCT(BC18:BF18,BC7:BF7)</f>
        <v>2.1342712148514438E-7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4.803243788084301E-11</v>
      </c>
      <c r="BP7" s="132">
        <f t="shared" si="5"/>
        <v>3.7594593238040283E-11</v>
      </c>
      <c r="BQ7" s="120">
        <f>SUMPRODUCT(BM18:BP18,BM7:BP7)</f>
        <v>2.4141990004665209E-7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1.2939399149603921E-10</v>
      </c>
      <c r="H8" s="132">
        <f>'Trip Length Frequency'!V45</f>
        <v>1.8968985908504975E-10</v>
      </c>
      <c r="I8" s="120">
        <f>SUMPRODUCT(E18:H18,E8:H8)</f>
        <v>3.5854584082679298E-7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1.2939399149603921E-10</v>
      </c>
      <c r="R8" s="132">
        <f t="shared" si="0"/>
        <v>1.8968985908504975E-10</v>
      </c>
      <c r="S8" s="120">
        <f>SUMPRODUCT(O18:R18,O8:R8)</f>
        <v>5.9074425115879255E-7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1.2939399149603921E-10</v>
      </c>
      <c r="AB8" s="132">
        <f t="shared" si="1"/>
        <v>1.8968985908504975E-10</v>
      </c>
      <c r="AC8" s="120">
        <f>SUMPRODUCT(Y18:AB18,Y8:AB8)</f>
        <v>5.9074425115879255E-7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1.2939399149603921E-10</v>
      </c>
      <c r="AL8" s="132">
        <f t="shared" si="2"/>
        <v>1.8968985908504975E-10</v>
      </c>
      <c r="AM8" s="120">
        <f>SUMPRODUCT(AI18:AL18,AI8:AL8)</f>
        <v>6.6945946177533448E-7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1.2939399149603921E-10</v>
      </c>
      <c r="AV8" s="132">
        <f t="shared" si="3"/>
        <v>1.8968985908504975E-10</v>
      </c>
      <c r="AW8" s="120">
        <f>SUMPRODUCT(AS18:AV18,AS8:AV8)</f>
        <v>7.1332391149194915E-7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1.2939399149603921E-10</v>
      </c>
      <c r="BF8" s="132">
        <f t="shared" si="4"/>
        <v>1.8968985908504975E-10</v>
      </c>
      <c r="BG8" s="120">
        <f>SUMPRODUCT(BC18:BF18,BC8:BF8)</f>
        <v>7.6049843183683667E-7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1.2939399149603921E-10</v>
      </c>
      <c r="BP8" s="132">
        <f t="shared" si="5"/>
        <v>1.8968985908504975E-10</v>
      </c>
      <c r="BQ8" s="120">
        <f>SUMPRODUCT(BM18:BP18,BM8:BP8)</f>
        <v>8.6033198457961355E-7</v>
      </c>
      <c r="BS8" s="129"/>
    </row>
    <row r="9" spans="2:71" x14ac:dyDescent="0.3">
      <c r="C9" s="128"/>
      <c r="D9" s="4" t="s">
        <v>13</v>
      </c>
      <c r="E9" s="132">
        <f>'Trip Length Frequency'!S46</f>
        <v>1.6926983965047597E-11</v>
      </c>
      <c r="F9" s="132">
        <f>'Trip Length Frequency'!T46</f>
        <v>1.2939399149603921E-10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3.0612169396821042E-7</v>
      </c>
      <c r="K9" s="129"/>
      <c r="M9" s="128"/>
      <c r="N9" s="4" t="s">
        <v>13</v>
      </c>
      <c r="O9" s="132">
        <f t="shared" si="0"/>
        <v>1.6926983965047597E-11</v>
      </c>
      <c r="P9" s="132">
        <f t="shared" si="0"/>
        <v>1.2939399149603921E-10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2.482886422423644E-7</v>
      </c>
      <c r="U9" s="129"/>
      <c r="W9" s="128"/>
      <c r="X9" s="4" t="s">
        <v>13</v>
      </c>
      <c r="Y9" s="132">
        <f t="shared" si="1"/>
        <v>1.6926983965047597E-11</v>
      </c>
      <c r="Z9" s="132">
        <f t="shared" si="1"/>
        <v>1.2939399149603921E-10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2.482886422423644E-7</v>
      </c>
      <c r="AE9" s="129"/>
      <c r="AG9" s="128"/>
      <c r="AH9" s="4" t="s">
        <v>13</v>
      </c>
      <c r="AI9" s="132">
        <f t="shared" si="2"/>
        <v>1.6926983965047597E-11</v>
      </c>
      <c r="AJ9" s="132">
        <f t="shared" si="2"/>
        <v>1.2939399149603921E-10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2.8163272755554372E-7</v>
      </c>
      <c r="AO9" s="129"/>
      <c r="AQ9" s="128"/>
      <c r="AR9" s="4" t="s">
        <v>13</v>
      </c>
      <c r="AS9" s="132">
        <f t="shared" si="3"/>
        <v>1.6926983965047597E-11</v>
      </c>
      <c r="AT9" s="132">
        <f t="shared" si="3"/>
        <v>1.2939399149603921E-10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3.0024925013371779E-7</v>
      </c>
      <c r="AY9" s="129"/>
      <c r="BA9" s="128"/>
      <c r="BB9" s="4" t="s">
        <v>13</v>
      </c>
      <c r="BC9" s="132">
        <f t="shared" si="4"/>
        <v>1.6926983965047597E-11</v>
      </c>
      <c r="BD9" s="132">
        <f t="shared" si="4"/>
        <v>1.2939399149603921E-10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3.2029639905560659E-7</v>
      </c>
      <c r="BI9" s="129"/>
      <c r="BK9" s="128"/>
      <c r="BL9" s="4" t="s">
        <v>13</v>
      </c>
      <c r="BM9" s="132">
        <f t="shared" si="5"/>
        <v>1.6926983965047597E-11</v>
      </c>
      <c r="BN9" s="132">
        <f t="shared" si="5"/>
        <v>1.2939399149603921E-10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3.6257646973962637E-7</v>
      </c>
      <c r="BS9" s="129"/>
    </row>
    <row r="10" spans="2:71" x14ac:dyDescent="0.3">
      <c r="C10" s="128"/>
      <c r="D10" s="4" t="s">
        <v>14</v>
      </c>
      <c r="E10" s="132">
        <f>'Trip Length Frequency'!S47</f>
        <v>2.4851644583995961E-11</v>
      </c>
      <c r="F10" s="132">
        <f>'Trip Length Frequency'!T47</f>
        <v>1.8968985908505034E-10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4.4628956378764033E-7</v>
      </c>
      <c r="K10" s="129"/>
      <c r="M10" s="128"/>
      <c r="N10" s="4" t="s">
        <v>14</v>
      </c>
      <c r="O10" s="132">
        <f t="shared" si="0"/>
        <v>2.4851644583995961E-11</v>
      </c>
      <c r="P10" s="132">
        <f t="shared" si="0"/>
        <v>1.8968985908505034E-10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3.5785821164300735E-7</v>
      </c>
      <c r="U10" s="129"/>
      <c r="W10" s="128"/>
      <c r="X10" s="4" t="s">
        <v>14</v>
      </c>
      <c r="Y10" s="132">
        <f t="shared" si="1"/>
        <v>2.4851644583995961E-11</v>
      </c>
      <c r="Z10" s="132">
        <f t="shared" si="1"/>
        <v>1.8968985908505034E-10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3.5785821164300735E-7</v>
      </c>
      <c r="AE10" s="129"/>
      <c r="AG10" s="128"/>
      <c r="AH10" s="4" t="s">
        <v>14</v>
      </c>
      <c r="AI10" s="132">
        <f t="shared" si="2"/>
        <v>2.4851644583995961E-11</v>
      </c>
      <c r="AJ10" s="132">
        <f t="shared" si="2"/>
        <v>1.8968985908505034E-10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4.0593910950706277E-7</v>
      </c>
      <c r="AO10" s="129"/>
      <c r="AQ10" s="128"/>
      <c r="AR10" s="4" t="s">
        <v>14</v>
      </c>
      <c r="AS10" s="132">
        <f t="shared" si="3"/>
        <v>2.4851644583995961E-11</v>
      </c>
      <c r="AT10" s="132">
        <f t="shared" si="3"/>
        <v>1.8968985908505034E-10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4.3278547806076308E-7</v>
      </c>
      <c r="AY10" s="129"/>
      <c r="BA10" s="128"/>
      <c r="BB10" s="4" t="s">
        <v>14</v>
      </c>
      <c r="BC10" s="132">
        <f t="shared" si="4"/>
        <v>2.4851644583995961E-11</v>
      </c>
      <c r="BD10" s="132">
        <f t="shared" si="4"/>
        <v>1.8968985908505034E-10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4.6169638808288216E-7</v>
      </c>
      <c r="BI10" s="129"/>
      <c r="BK10" s="128"/>
      <c r="BL10" s="4" t="s">
        <v>14</v>
      </c>
      <c r="BM10" s="132">
        <f t="shared" si="5"/>
        <v>2.4851644583995961E-11</v>
      </c>
      <c r="BN10" s="132">
        <f t="shared" si="5"/>
        <v>1.8968985908505034E-10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5.2265890679288086E-7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235.69595124401519</v>
      </c>
      <c r="F14" s="139">
        <f t="shared" si="6"/>
        <v>0</v>
      </c>
      <c r="G14" s="139">
        <f t="shared" si="6"/>
        <v>995.3435895933618</v>
      </c>
      <c r="H14" s="139">
        <f t="shared" si="6"/>
        <v>818.96045916262301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102.39097264114822</v>
      </c>
      <c r="P14" s="139">
        <f t="shared" si="7"/>
        <v>0</v>
      </c>
      <c r="Q14" s="139">
        <f t="shared" si="7"/>
        <v>1214.5055420195097</v>
      </c>
      <c r="R14" s="139">
        <f t="shared" si="7"/>
        <v>869.8500364906223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109.28311225003128</v>
      </c>
      <c r="Z14" s="139">
        <f t="shared" ref="Z14:AB14" si="8">$AC14*(Z$18*Z7*1)/$AC7</f>
        <v>0</v>
      </c>
      <c r="AA14" s="139">
        <f t="shared" si="8"/>
        <v>1296.2563207790497</v>
      </c>
      <c r="AB14" s="139">
        <f t="shared" si="8"/>
        <v>928.40136905093152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116.59082355691729</v>
      </c>
      <c r="AJ14" s="139">
        <f t="shared" ref="AJ14:AL14" si="9">$AM14*(AJ$18*AJ7*1)/$AM7</f>
        <v>0</v>
      </c>
      <c r="AK14" s="139">
        <f t="shared" si="9"/>
        <v>1383.7434569851944</v>
      </c>
      <c r="AL14" s="139">
        <f t="shared" si="9"/>
        <v>992.04975942015517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124.53564396176162</v>
      </c>
      <c r="AT14" s="139">
        <f t="shared" ref="AT14:AV14" si="10">$AW14*(AT$18*AT7*1)/$AW7</f>
        <v>0</v>
      </c>
      <c r="AU14" s="139">
        <f t="shared" si="10"/>
        <v>1478.1254770516891</v>
      </c>
      <c r="AV14" s="139">
        <f t="shared" si="10"/>
        <v>1060.2780437824551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133.10320785493008</v>
      </c>
      <c r="BD14" s="139">
        <f t="shared" ref="BD14:BF14" si="11">$BG14*(BD$18*BD7*1)/$BG7</f>
        <v>0</v>
      </c>
      <c r="BE14" s="139">
        <f t="shared" si="11"/>
        <v>1579.6825901198279</v>
      </c>
      <c r="BF14" s="139">
        <f t="shared" si="11"/>
        <v>1133.749637101397</v>
      </c>
      <c r="BG14" s="120">
        <v>2846.535435076155</v>
      </c>
      <c r="BH14" s="165">
        <f>SUM(BC14:BF14)</f>
        <v>2846.535435076155</v>
      </c>
      <c r="BI14" s="129">
        <f>BG14/BH14</f>
        <v>1</v>
      </c>
      <c r="BK14" s="128"/>
      <c r="BL14" s="4" t="s">
        <v>11</v>
      </c>
      <c r="BM14" s="139">
        <f>$BQ14*(BM$18*BM7*1)/$BQ7</f>
        <v>142.34256282208389</v>
      </c>
      <c r="BN14" s="139">
        <f t="shared" ref="BN14:BP14" si="12">$BQ14*(BN$18*BN7*1)/$BQ7</f>
        <v>0</v>
      </c>
      <c r="BO14" s="139">
        <f t="shared" si="12"/>
        <v>1688.9625607857179</v>
      </c>
      <c r="BP14" s="139">
        <f t="shared" si="12"/>
        <v>1212.8684558115117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68.543063522869701</v>
      </c>
      <c r="G15" s="139">
        <f t="shared" si="6"/>
        <v>779.76527849489889</v>
      </c>
      <c r="H15" s="139">
        <f t="shared" si="6"/>
        <v>1201.6916579822312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35.900733963488506</v>
      </c>
      <c r="Q15" s="139">
        <f t="shared" si="7"/>
        <v>918.58398375602656</v>
      </c>
      <c r="R15" s="139">
        <f t="shared" si="7"/>
        <v>1232.2618334317651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38.317283627538629</v>
      </c>
      <c r="AA15" s="139">
        <f t="shared" si="13"/>
        <v>980.41569504095514</v>
      </c>
      <c r="AB15" s="139">
        <f t="shared" si="13"/>
        <v>1315.2078234115186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40.968599133697303</v>
      </c>
      <c r="AK15" s="139">
        <f t="shared" si="14"/>
        <v>1046.353388966882</v>
      </c>
      <c r="AL15" s="139">
        <f t="shared" si="14"/>
        <v>1405.0620518616872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43.802101701996854</v>
      </c>
      <c r="AU15" s="139">
        <f t="shared" si="15"/>
        <v>1117.6028834532726</v>
      </c>
      <c r="AV15" s="139">
        <f t="shared" si="15"/>
        <v>1501.5341796406365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46.856279006698387</v>
      </c>
      <c r="BE15" s="139">
        <f t="shared" si="16"/>
        <v>1194.2647015057605</v>
      </c>
      <c r="BF15" s="139">
        <f t="shared" si="16"/>
        <v>1605.4144545636962</v>
      </c>
      <c r="BG15" s="120">
        <v>2846.535435076155</v>
      </c>
      <c r="BH15" s="165">
        <f>SUM(BC15:BF15)</f>
        <v>2846.535435076155</v>
      </c>
      <c r="BI15" s="129">
        <f>BG15/BH15</f>
        <v>1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50.14840225167891</v>
      </c>
      <c r="BO15" s="139">
        <f t="shared" si="17"/>
        <v>1276.7518615255165</v>
      </c>
      <c r="BP15" s="139">
        <f t="shared" si="17"/>
        <v>1717.2733156421184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119.47579989896576</v>
      </c>
      <c r="F16" s="139">
        <f t="shared" si="6"/>
        <v>913.30213746473464</v>
      </c>
      <c r="G16" s="139">
        <f t="shared" si="6"/>
        <v>21.222062636299643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100.76589652180549</v>
      </c>
      <c r="P16" s="139">
        <f t="shared" si="7"/>
        <v>961.94418068394771</v>
      </c>
      <c r="Q16" s="139">
        <f t="shared" si="7"/>
        <v>50.27338746315867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106.50421613552803</v>
      </c>
      <c r="Z16" s="139">
        <f t="shared" si="18"/>
        <v>1016.7240551242098</v>
      </c>
      <c r="AA16" s="139">
        <f t="shared" si="18"/>
        <v>53.136308106808066</v>
      </c>
      <c r="AB16" s="139">
        <f t="shared" si="18"/>
        <v>0</v>
      </c>
      <c r="AC16" s="120">
        <v>1176.364579366546</v>
      </c>
      <c r="AD16" s="165">
        <f>SUM(Y16:AB16)</f>
        <v>1176.3645793665457</v>
      </c>
      <c r="AE16" s="129">
        <f>AC16/AD16</f>
        <v>1.0000000000000002</v>
      </c>
      <c r="AG16" s="128"/>
      <c r="AH16" s="4" t="s">
        <v>13</v>
      </c>
      <c r="AI16" s="139">
        <f t="shared" ref="AI16:AL16" si="19">$AM16*(AI$18*AI9*1)/$AM9</f>
        <v>112.43439309634002</v>
      </c>
      <c r="AJ16" s="139">
        <f t="shared" si="19"/>
        <v>1075.9129296190192</v>
      </c>
      <c r="AK16" s="139">
        <f t="shared" si="19"/>
        <v>56.127685520627338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118.93791126537596</v>
      </c>
      <c r="AT16" s="139">
        <f t="shared" si="20"/>
        <v>1139.355838667502</v>
      </c>
      <c r="AU16" s="139">
        <f t="shared" si="20"/>
        <v>59.377879341113633</v>
      </c>
      <c r="AV16" s="139">
        <f t="shared" si="20"/>
        <v>0</v>
      </c>
      <c r="AW16" s="120">
        <v>1317.6716292739918</v>
      </c>
      <c r="AX16" s="165">
        <f>SUM(AS16:AV16)</f>
        <v>1317.6716292739916</v>
      </c>
      <c r="AY16" s="129">
        <f>AW16/AX16</f>
        <v>1.0000000000000002</v>
      </c>
      <c r="BA16" s="128"/>
      <c r="BB16" s="4" t="s">
        <v>13</v>
      </c>
      <c r="BC16" s="139">
        <f t="shared" ref="BC16:BF16" si="21">$BG16*(BC$18*BC9*1)/$BG9</f>
        <v>125.93292307881093</v>
      </c>
      <c r="BD16" s="139">
        <f t="shared" si="21"/>
        <v>1207.5407676250243</v>
      </c>
      <c r="BE16" s="139">
        <f t="shared" si="21"/>
        <v>62.864770908074327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133.45669144982196</v>
      </c>
      <c r="BN16" s="139">
        <f t="shared" si="22"/>
        <v>1280.8262046444786</v>
      </c>
      <c r="BO16" s="139">
        <f t="shared" si="22"/>
        <v>66.605844561389006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126.48296103770939</v>
      </c>
      <c r="F17" s="139">
        <f t="shared" si="6"/>
        <v>965.43047583071393</v>
      </c>
      <c r="G17" s="139">
        <f t="shared" si="6"/>
        <v>0</v>
      </c>
      <c r="H17" s="139">
        <f t="shared" si="6"/>
        <v>16.086563131576732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108.15472882170604</v>
      </c>
      <c r="P17" s="139">
        <f t="shared" si="7"/>
        <v>1030.9468215203476</v>
      </c>
      <c r="Q17" s="139">
        <f t="shared" si="7"/>
        <v>0</v>
      </c>
      <c r="R17" s="139">
        <f t="shared" si="7"/>
        <v>33.631687763677014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114.57868749860337</v>
      </c>
      <c r="Z17" s="139">
        <f t="shared" si="23"/>
        <v>1092.1809427804826</v>
      </c>
      <c r="AA17" s="139">
        <f t="shared" si="23"/>
        <v>0</v>
      </c>
      <c r="AB17" s="139">
        <f t="shared" si="23"/>
        <v>35.629275615654649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121.2299019505449</v>
      </c>
      <c r="AJ17" s="139">
        <f t="shared" si="24"/>
        <v>1158.3562687484198</v>
      </c>
      <c r="AK17" s="139">
        <f t="shared" si="24"/>
        <v>0</v>
      </c>
      <c r="AL17" s="139">
        <f t="shared" si="24"/>
        <v>37.757155813419999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128.53032735476054</v>
      </c>
      <c r="AT17" s="139">
        <f t="shared" si="25"/>
        <v>1229.416793874849</v>
      </c>
      <c r="AU17" s="139">
        <f t="shared" si="25"/>
        <v>0</v>
      </c>
      <c r="AV17" s="139">
        <f t="shared" si="25"/>
        <v>40.054576394209917</v>
      </c>
      <c r="AW17" s="120">
        <v>1398.0016976238194</v>
      </c>
      <c r="AX17" s="165">
        <f>SUM(AS17:AV17)</f>
        <v>1398.0016976238196</v>
      </c>
      <c r="AY17" s="129">
        <f>AW17/AX17</f>
        <v>0.99999999999999989</v>
      </c>
      <c r="BA17" s="128"/>
      <c r="BB17" s="4" t="s">
        <v>14</v>
      </c>
      <c r="BC17" s="139">
        <f t="shared" ref="BC17:BF17" si="26">$BG17*(BC$18*BC10*1)/$BG10</f>
        <v>136.39164388787049</v>
      </c>
      <c r="BD17" s="139">
        <f t="shared" si="26"/>
        <v>1305.8844015501654</v>
      </c>
      <c r="BE17" s="139">
        <f t="shared" si="26"/>
        <v>0</v>
      </c>
      <c r="BF17" s="139">
        <f t="shared" si="26"/>
        <v>42.524266841146563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144.85691654306956</v>
      </c>
      <c r="BN17" s="139">
        <f t="shared" si="27"/>
        <v>1388.1728288823983</v>
      </c>
      <c r="BO17" s="139">
        <f t="shared" si="27"/>
        <v>0</v>
      </c>
      <c r="BP17" s="139">
        <f t="shared" si="27"/>
        <v>45.179205446204229</v>
      </c>
      <c r="BQ17" s="120">
        <v>1578.2089508716722</v>
      </c>
      <c r="BR17" s="165">
        <f>SUM(BM17:BP17)</f>
        <v>1578.208950871672</v>
      </c>
      <c r="BS17" s="129">
        <f>BQ17/BR17</f>
        <v>1.0000000000000002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481.65471218069035</v>
      </c>
      <c r="F19" s="165">
        <f>SUM(F14:F17)</f>
        <v>1947.2756768183183</v>
      </c>
      <c r="G19" s="165">
        <f>SUM(G14:G17)</f>
        <v>1796.3309307245604</v>
      </c>
      <c r="H19" s="165">
        <f>SUM(H14:H17)</f>
        <v>2036.7386802764308</v>
      </c>
      <c r="K19" s="129"/>
      <c r="M19" s="128"/>
      <c r="N19" s="120" t="s">
        <v>195</v>
      </c>
      <c r="O19" s="165">
        <f>SUM(O14:O17)</f>
        <v>311.31159798465978</v>
      </c>
      <c r="P19" s="165">
        <f>SUM(P14:P17)</f>
        <v>2028.7917361677837</v>
      </c>
      <c r="Q19" s="165">
        <f>SUM(Q14:Q17)</f>
        <v>2183.362913238695</v>
      </c>
      <c r="R19" s="165">
        <f>SUM(R14:R17)</f>
        <v>2135.7435576860644</v>
      </c>
      <c r="U19" s="129"/>
      <c r="W19" s="128"/>
      <c r="X19" s="120" t="s">
        <v>195</v>
      </c>
      <c r="Y19" s="165">
        <f>SUM(Y14:Y17)</f>
        <v>330.36601588416266</v>
      </c>
      <c r="Z19" s="165">
        <f>SUM(Z14:Z17)</f>
        <v>2147.2222815322311</v>
      </c>
      <c r="AA19" s="165">
        <f>SUM(AA14:AA17)</f>
        <v>2329.808323926813</v>
      </c>
      <c r="AB19" s="165">
        <f>SUM(AB14:AB17)</f>
        <v>2279.2384680781047</v>
      </c>
      <c r="AE19" s="129"/>
      <c r="AG19" s="128"/>
      <c r="AH19" s="120" t="s">
        <v>195</v>
      </c>
      <c r="AI19" s="165">
        <f>SUM(AI14:AI17)</f>
        <v>350.2551186038022</v>
      </c>
      <c r="AJ19" s="165">
        <f>SUM(AJ14:AJ17)</f>
        <v>2275.2377975011364</v>
      </c>
      <c r="AK19" s="165">
        <f>SUM(AK14:AK17)</f>
        <v>2486.2245314727038</v>
      </c>
      <c r="AL19" s="165">
        <f>SUM(AL14:AL17)</f>
        <v>2434.8689670952622</v>
      </c>
      <c r="AO19" s="129"/>
      <c r="AQ19" s="128"/>
      <c r="AR19" s="120" t="s">
        <v>195</v>
      </c>
      <c r="AS19" s="165">
        <f>SUM(AS14:AS17)</f>
        <v>372.0038825818981</v>
      </c>
      <c r="AT19" s="165">
        <f>SUM(AT14:AT17)</f>
        <v>2412.5747342443478</v>
      </c>
      <c r="AU19" s="165">
        <f>SUM(AU14:AU17)</f>
        <v>2655.1062398460754</v>
      </c>
      <c r="AV19" s="165">
        <f>SUM(AV14:AV17)</f>
        <v>2601.8667998173014</v>
      </c>
      <c r="AY19" s="129"/>
      <c r="BA19" s="128"/>
      <c r="BB19" s="120" t="s">
        <v>195</v>
      </c>
      <c r="BC19" s="165">
        <f>SUM(BC14:BC17)</f>
        <v>395.42777482161148</v>
      </c>
      <c r="BD19" s="165">
        <f>SUM(BD14:BD17)</f>
        <v>2560.2814481818878</v>
      </c>
      <c r="BE19" s="165">
        <f>SUM(BE14:BE17)</f>
        <v>2836.8120625336624</v>
      </c>
      <c r="BF19" s="165">
        <f>SUM(BF14:BF17)</f>
        <v>2781.6883585062396</v>
      </c>
      <c r="BI19" s="129"/>
      <c r="BK19" s="128"/>
      <c r="BL19" s="120" t="s">
        <v>195</v>
      </c>
      <c r="BM19" s="165">
        <f>SUM(BM14:BM17)</f>
        <v>420.65617081497544</v>
      </c>
      <c r="BN19" s="165">
        <f>SUM(BN14:BN17)</f>
        <v>2719.1474357785555</v>
      </c>
      <c r="BO19" s="165">
        <f>SUM(BO14:BO17)</f>
        <v>3032.3202668726235</v>
      </c>
      <c r="BP19" s="165">
        <f>SUM(BP14:BP17)</f>
        <v>2975.3209768998345</v>
      </c>
      <c r="BS19" s="129"/>
    </row>
    <row r="20" spans="3:71" x14ac:dyDescent="0.3">
      <c r="C20" s="128"/>
      <c r="D20" s="120" t="s">
        <v>194</v>
      </c>
      <c r="E20" s="120">
        <f>E18/E19</f>
        <v>4.2561609969902108</v>
      </c>
      <c r="F20" s="120">
        <f>F18/F19</f>
        <v>1.0527528404963824</v>
      </c>
      <c r="G20" s="120">
        <f>G18/G19</f>
        <v>0.58675157342798911</v>
      </c>
      <c r="H20" s="120">
        <f>H18/H19</f>
        <v>0.5440069512744854</v>
      </c>
      <c r="K20" s="129"/>
      <c r="M20" s="128"/>
      <c r="N20" s="120" t="s">
        <v>194</v>
      </c>
      <c r="O20" s="120">
        <f>O18/O19</f>
        <v>4.2658622857584483</v>
      </c>
      <c r="P20" s="120">
        <f>P18/P19</f>
        <v>0.81745985872208127</v>
      </c>
      <c r="Q20" s="120">
        <f>Q18/Q19</f>
        <v>0.87837483206539757</v>
      </c>
      <c r="R20" s="120">
        <f>R18/R19</f>
        <v>0.82169535547540118</v>
      </c>
      <c r="U20" s="129"/>
      <c r="W20" s="128"/>
      <c r="X20" s="120" t="s">
        <v>194</v>
      </c>
      <c r="Y20" s="120">
        <f>Y18/Y19</f>
        <v>4.0198214740937557</v>
      </c>
      <c r="Z20" s="120">
        <f>Z18/Z19</f>
        <v>0.7723726696990072</v>
      </c>
      <c r="AA20" s="120">
        <f>AA18/AA19</f>
        <v>0.8231625806115459</v>
      </c>
      <c r="AB20" s="120">
        <f>AB18/AB19</f>
        <v>0.76996355862532362</v>
      </c>
      <c r="AE20" s="129"/>
      <c r="AG20" s="128"/>
      <c r="AH20" s="120" t="s">
        <v>194</v>
      </c>
      <c r="AI20" s="120">
        <f>AI18/AI19</f>
        <v>4.291726603235972</v>
      </c>
      <c r="AJ20" s="120">
        <f>AJ18/AJ19</f>
        <v>0.8270526633436297</v>
      </c>
      <c r="AK20" s="120">
        <f>AK18/AK19</f>
        <v>0.87364148899099714</v>
      </c>
      <c r="AL20" s="120">
        <f>AL18/AL19</f>
        <v>0.81711864142313417</v>
      </c>
      <c r="AO20" s="129"/>
      <c r="AQ20" s="128"/>
      <c r="AR20" s="120" t="s">
        <v>194</v>
      </c>
      <c r="AS20" s="120">
        <f>AS18/AS19</f>
        <v>4.3039576380097166</v>
      </c>
      <c r="AT20" s="120">
        <f>AT18/AT19</f>
        <v>0.83164739792891251</v>
      </c>
      <c r="AU20" s="120">
        <f>AU18/AU19</f>
        <v>0.87139896049915089</v>
      </c>
      <c r="AV20" s="120">
        <f>AV18/AV19</f>
        <v>0.81495116789639455</v>
      </c>
      <c r="AY20" s="129"/>
      <c r="BA20" s="128"/>
      <c r="BB20" s="120" t="s">
        <v>194</v>
      </c>
      <c r="BC20" s="120">
        <f>BC18/BC19</f>
        <v>4.3157262163868406</v>
      </c>
      <c r="BD20" s="120">
        <f>BD18/BD19</f>
        <v>0.8361059960468219</v>
      </c>
      <c r="BE20" s="120">
        <f>BE18/BE19</f>
        <v>0.86923588987472955</v>
      </c>
      <c r="BF20" s="120">
        <f>BF18/BF19</f>
        <v>0.81286104342628474</v>
      </c>
      <c r="BI20" s="129"/>
      <c r="BK20" s="128"/>
      <c r="BL20" s="120" t="s">
        <v>194</v>
      </c>
      <c r="BM20" s="120">
        <f>BM18/BM19</f>
        <v>4.5889221699994689</v>
      </c>
      <c r="BN20" s="120">
        <f>BN18/BN19</f>
        <v>0.89129305602090947</v>
      </c>
      <c r="BO20" s="120">
        <f>BO18/BO19</f>
        <v>0.91963179445320309</v>
      </c>
      <c r="BP20" s="120">
        <f>BP18/BP19</f>
        <v>0.85992017861584924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1003.1599148332838</v>
      </c>
      <c r="F25" s="139">
        <f t="shared" si="28"/>
        <v>0</v>
      </c>
      <c r="G25" s="139">
        <f t="shared" si="28"/>
        <v>584.0194172953677</v>
      </c>
      <c r="H25" s="139">
        <f t="shared" si="28"/>
        <v>445.52018260341123</v>
      </c>
      <c r="I25" s="120">
        <f>I14</f>
        <v>2050</v>
      </c>
      <c r="J25" s="165">
        <f>SUM(E25:H25)</f>
        <v>2032.6995147320627</v>
      </c>
      <c r="K25" s="129">
        <f>I25/J25</f>
        <v>1.0085110884036481</v>
      </c>
      <c r="M25" s="128"/>
      <c r="N25" s="4" t="s">
        <v>11</v>
      </c>
      <c r="O25" s="139">
        <f t="shared" ref="O25:R28" si="29">O14*O$20</f>
        <v>436.78578859199928</v>
      </c>
      <c r="P25" s="139">
        <f t="shared" si="29"/>
        <v>0</v>
      </c>
      <c r="Q25" s="139">
        <f t="shared" si="29"/>
        <v>1066.7911015138814</v>
      </c>
      <c r="R25" s="139">
        <f t="shared" si="29"/>
        <v>714.75173494445255</v>
      </c>
      <c r="S25" s="120">
        <f>S14</f>
        <v>2186.7465511512801</v>
      </c>
      <c r="T25" s="165">
        <f>SUM(O25:R25)</f>
        <v>2218.3286250503334</v>
      </c>
      <c r="U25" s="129">
        <f>S25/T25</f>
        <v>0.98576312204494199</v>
      </c>
      <c r="W25" s="128"/>
      <c r="X25" s="4" t="s">
        <v>11</v>
      </c>
      <c r="Y25" s="139">
        <f>Y14*Y$20</f>
        <v>439.29860137847413</v>
      </c>
      <c r="Z25" s="139">
        <f t="shared" ref="Z25:AB25" si="30">Z14*Z$20</f>
        <v>0</v>
      </c>
      <c r="AA25" s="139">
        <f t="shared" si="30"/>
        <v>1067.0296981465103</v>
      </c>
      <c r="AB25" s="139">
        <f t="shared" si="30"/>
        <v>714.83522194707757</v>
      </c>
      <c r="AC25" s="120">
        <f>AC14</f>
        <v>2333.9408020800124</v>
      </c>
      <c r="AD25" s="165">
        <f>SUM(Y25:AB25)</f>
        <v>2221.1635214720618</v>
      </c>
      <c r="AE25" s="129">
        <f>AC25/AD25</f>
        <v>1.0507739657696198</v>
      </c>
      <c r="AG25" s="128"/>
      <c r="AH25" s="4" t="s">
        <v>11</v>
      </c>
      <c r="AI25" s="139">
        <f t="shared" ref="AI25:AL28" si="31">AI14*AI$20</f>
        <v>500.3759391524132</v>
      </c>
      <c r="AJ25" s="139">
        <f t="shared" si="31"/>
        <v>0</v>
      </c>
      <c r="AK25" s="139">
        <f t="shared" si="31"/>
        <v>1208.895694142095</v>
      </c>
      <c r="AL25" s="139">
        <f t="shared" si="31"/>
        <v>810.62235164154424</v>
      </c>
      <c r="AM25" s="120">
        <f>AM14</f>
        <v>2492.3840399622668</v>
      </c>
      <c r="AN25" s="165">
        <f>SUM(AI25:AL25)</f>
        <v>2519.8939849360522</v>
      </c>
      <c r="AO25" s="129">
        <f>AM25/AN25</f>
        <v>0.98908289589235099</v>
      </c>
      <c r="AQ25" s="128"/>
      <c r="AR25" s="4" t="s">
        <v>11</v>
      </c>
      <c r="AS25" s="139">
        <f t="shared" ref="AS25:AV28" si="32">AS14*AS$20</f>
        <v>535.99613603368255</v>
      </c>
      <c r="AT25" s="139">
        <f t="shared" si="32"/>
        <v>0</v>
      </c>
      <c r="AU25" s="139">
        <f t="shared" si="32"/>
        <v>1288.0370041901533</v>
      </c>
      <c r="AV25" s="139">
        <f t="shared" si="32"/>
        <v>864.07483007541634</v>
      </c>
      <c r="AW25" s="120">
        <f>AW14</f>
        <v>2662.939164795906</v>
      </c>
      <c r="AX25" s="165">
        <f>SUM(AS25:AV25)</f>
        <v>2688.107970299252</v>
      </c>
      <c r="AY25" s="129">
        <f>AW25/AX25</f>
        <v>0.99063698118474608</v>
      </c>
      <c r="BA25" s="128"/>
      <c r="BB25" s="4" t="s">
        <v>11</v>
      </c>
      <c r="BC25" s="139">
        <f t="shared" ref="BC25:BF28" si="33">BC14*BC$20</f>
        <v>574.43700362470861</v>
      </c>
      <c r="BD25" s="139">
        <f t="shared" si="33"/>
        <v>0</v>
      </c>
      <c r="BE25" s="139">
        <f t="shared" si="33"/>
        <v>1373.1168019424263</v>
      </c>
      <c r="BF25" s="139">
        <f t="shared" si="33"/>
        <v>921.58091299841317</v>
      </c>
      <c r="BG25" s="120">
        <f>BG14</f>
        <v>2846.535435076155</v>
      </c>
      <c r="BH25" s="165">
        <f>SUM(BC25:BF25)</f>
        <v>2869.1347185655482</v>
      </c>
      <c r="BI25" s="129">
        <f>BG25/BH25</f>
        <v>0.99212331043810587</v>
      </c>
      <c r="BK25" s="128"/>
      <c r="BL25" s="4" t="s">
        <v>11</v>
      </c>
      <c r="BM25" s="139">
        <f t="shared" ref="BM25:BP28" si="34">BM14*BM$20</f>
        <v>653.19894226880297</v>
      </c>
      <c r="BN25" s="139">
        <f t="shared" si="34"/>
        <v>0</v>
      </c>
      <c r="BO25" s="139">
        <f t="shared" si="34"/>
        <v>1553.2236705396467</v>
      </c>
      <c r="BP25" s="139">
        <f t="shared" si="34"/>
        <v>1042.9700591589644</v>
      </c>
      <c r="BQ25" s="120">
        <f>BQ14</f>
        <v>3044.1735794193137</v>
      </c>
      <c r="BR25" s="165">
        <f>SUM(BM25:BP25)</f>
        <v>3249.3926719674141</v>
      </c>
      <c r="BS25" s="129">
        <f>BQ25/BR25</f>
        <v>0.93684386183346502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72.158904820025057</v>
      </c>
      <c r="G26" s="139">
        <f t="shared" si="28"/>
        <v>457.52850406139606</v>
      </c>
      <c r="H26" s="139">
        <f t="shared" si="28"/>
        <v>653.72861523089523</v>
      </c>
      <c r="I26" s="120">
        <f>I15</f>
        <v>2050</v>
      </c>
      <c r="J26" s="165">
        <f>SUM(E26:H26)</f>
        <v>1183.4160241123163</v>
      </c>
      <c r="K26" s="129">
        <f>I26/J26</f>
        <v>1.7322733157493881</v>
      </c>
      <c r="M26" s="128"/>
      <c r="N26" s="4" t="s">
        <v>12</v>
      </c>
      <c r="O26" s="139">
        <f t="shared" si="29"/>
        <v>0</v>
      </c>
      <c r="P26" s="139">
        <f t="shared" si="29"/>
        <v>29.347408913812338</v>
      </c>
      <c r="Q26" s="139">
        <f t="shared" si="29"/>
        <v>806.86105246966372</v>
      </c>
      <c r="R26" s="139">
        <f t="shared" si="29"/>
        <v>1012.5438252604838</v>
      </c>
      <c r="S26" s="120">
        <f>S15</f>
        <v>2186.7465511512801</v>
      </c>
      <c r="T26" s="165">
        <f>SUM(O26:R26)</f>
        <v>1848.7522866439599</v>
      </c>
      <c r="U26" s="129">
        <f>S26/T26</f>
        <v>1.182822905453105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29.595222651016069</v>
      </c>
      <c r="AA26" s="139">
        <f t="shared" si="35"/>
        <v>807.041513601975</v>
      </c>
      <c r="AB26" s="139">
        <f t="shared" si="35"/>
        <v>1012.6620960457991</v>
      </c>
      <c r="AC26" s="120">
        <f>AC15</f>
        <v>2333.9408020800124</v>
      </c>
      <c r="AD26" s="165">
        <f>SUM(Y26:AB26)</f>
        <v>1849.2988322987903</v>
      </c>
      <c r="AE26" s="129">
        <f>AC26/AD26</f>
        <v>1.2620679585779995</v>
      </c>
      <c r="AG26" s="128"/>
      <c r="AH26" s="4" t="s">
        <v>12</v>
      </c>
      <c r="AI26" s="139">
        <f t="shared" si="31"/>
        <v>0</v>
      </c>
      <c r="AJ26" s="139">
        <f t="shared" si="31"/>
        <v>33.883189026981874</v>
      </c>
      <c r="AK26" s="139">
        <f t="shared" si="31"/>
        <v>914.13773274780283</v>
      </c>
      <c r="AL26" s="139">
        <f t="shared" si="31"/>
        <v>1148.1023949324231</v>
      </c>
      <c r="AM26" s="120">
        <f>AM15</f>
        <v>2492.3840399622668</v>
      </c>
      <c r="AN26" s="165">
        <f>SUM(AI26:AL26)</f>
        <v>2096.1233167072078</v>
      </c>
      <c r="AO26" s="129">
        <f>AM26/AN26</f>
        <v>1.1890445662698621</v>
      </c>
      <c r="AQ26" s="128"/>
      <c r="AR26" s="4" t="s">
        <v>12</v>
      </c>
      <c r="AS26" s="139">
        <f t="shared" si="32"/>
        <v>0</v>
      </c>
      <c r="AT26" s="139">
        <f t="shared" si="32"/>
        <v>36.427903904283276</v>
      </c>
      <c r="AU26" s="139">
        <f t="shared" si="32"/>
        <v>973.87799089203543</v>
      </c>
      <c r="AV26" s="139">
        <f t="shared" si="32"/>
        <v>1223.6770333344914</v>
      </c>
      <c r="AW26" s="120">
        <f>AW15</f>
        <v>2662.939164795906</v>
      </c>
      <c r="AX26" s="165">
        <f>SUM(AS26:AV26)</f>
        <v>2233.9829281308103</v>
      </c>
      <c r="AY26" s="129">
        <f>AW26/AX26</f>
        <v>1.1920141068508552</v>
      </c>
      <c r="BA26" s="128"/>
      <c r="BB26" s="4" t="s">
        <v>12</v>
      </c>
      <c r="BC26" s="139">
        <f t="shared" si="33"/>
        <v>0</v>
      </c>
      <c r="BD26" s="139">
        <f t="shared" si="33"/>
        <v>39.176815829943344</v>
      </c>
      <c r="BE26" s="139">
        <f t="shared" si="33"/>
        <v>1038.097740559338</v>
      </c>
      <c r="BF26" s="139">
        <f t="shared" si="33"/>
        <v>1304.9788686682859</v>
      </c>
      <c r="BG26" s="120">
        <f>BG15</f>
        <v>2846.535435076155</v>
      </c>
      <c r="BH26" s="165">
        <f>SUM(BC26:BF26)</f>
        <v>2382.2534250575673</v>
      </c>
      <c r="BI26" s="129">
        <f>BG26/BH26</f>
        <v>1.1948919477395099</v>
      </c>
      <c r="BK26" s="128"/>
      <c r="BL26" s="4" t="s">
        <v>12</v>
      </c>
      <c r="BM26" s="139">
        <f t="shared" si="34"/>
        <v>0</v>
      </c>
      <c r="BN26" s="139">
        <f t="shared" si="34"/>
        <v>44.69692269746475</v>
      </c>
      <c r="BO26" s="139">
        <f t="shared" si="34"/>
        <v>1174.1416054861782</v>
      </c>
      <c r="BP26" s="139">
        <f t="shared" si="34"/>
        <v>1476.7179763192021</v>
      </c>
      <c r="BQ26" s="120">
        <f>BQ15</f>
        <v>3044.1735794193137</v>
      </c>
      <c r="BR26" s="165">
        <f>SUM(BM26:BP26)</f>
        <v>2695.5565045028452</v>
      </c>
      <c r="BS26" s="129">
        <f>BQ26/BR26</f>
        <v>1.1293302790478013</v>
      </c>
    </row>
    <row r="27" spans="3:71" x14ac:dyDescent="0.3">
      <c r="C27" s="128"/>
      <c r="D27" s="4" t="s">
        <v>13</v>
      </c>
      <c r="E27" s="139">
        <f t="shared" si="28"/>
        <v>508.50823961418502</v>
      </c>
      <c r="F27" s="139">
        <f t="shared" si="28"/>
        <v>961.4814194474169</v>
      </c>
      <c r="G27" s="139">
        <f t="shared" si="28"/>
        <v>12.452078643236154</v>
      </c>
      <c r="H27" s="139">
        <f t="shared" si="28"/>
        <v>0</v>
      </c>
      <c r="I27" s="120">
        <f>I16</f>
        <v>1054</v>
      </c>
      <c r="J27" s="165">
        <f>SUM(E27:H27)</f>
        <v>1482.441737704838</v>
      </c>
      <c r="K27" s="129">
        <f>I27/J27</f>
        <v>0.71098915606075375</v>
      </c>
      <c r="M27" s="128"/>
      <c r="N27" s="4" t="s">
        <v>13</v>
      </c>
      <c r="O27" s="139">
        <f t="shared" si="29"/>
        <v>429.85343766300844</v>
      </c>
      <c r="P27" s="139">
        <f t="shared" si="29"/>
        <v>786.35075404042811</v>
      </c>
      <c r="Q27" s="139">
        <f t="shared" si="29"/>
        <v>44.158878270310659</v>
      </c>
      <c r="R27" s="139">
        <f t="shared" si="29"/>
        <v>0</v>
      </c>
      <c r="S27" s="120">
        <f>S16</f>
        <v>1112.9834646689119</v>
      </c>
      <c r="T27" s="165">
        <f>SUM(O27:R27)</f>
        <v>1260.3630699737473</v>
      </c>
      <c r="U27" s="129">
        <f>S27/T27</f>
        <v>0.88306575397523723</v>
      </c>
      <c r="W27" s="128"/>
      <c r="X27" s="4" t="s">
        <v>13</v>
      </c>
      <c r="Y27" s="139">
        <f t="shared" ref="Y27:AB27" si="36">Y16*Y$20</f>
        <v>428.1279351031182</v>
      </c>
      <c r="Z27" s="139">
        <f t="shared" si="36"/>
        <v>785.28987280348645</v>
      </c>
      <c r="AA27" s="139">
        <f t="shared" si="36"/>
        <v>43.739820505370332</v>
      </c>
      <c r="AB27" s="139">
        <f t="shared" si="36"/>
        <v>0</v>
      </c>
      <c r="AC27" s="120">
        <f>AC16</f>
        <v>1176.364579366546</v>
      </c>
      <c r="AD27" s="165">
        <f>SUM(Y27:AB27)</f>
        <v>1257.1576284119749</v>
      </c>
      <c r="AE27" s="129">
        <f>AC27/AD27</f>
        <v>0.93573355701823513</v>
      </c>
      <c r="AG27" s="128"/>
      <c r="AH27" s="4" t="s">
        <v>13</v>
      </c>
      <c r="AI27" s="139">
        <f t="shared" si="31"/>
        <v>482.53767597025336</v>
      </c>
      <c r="AJ27" s="139">
        <f t="shared" si="31"/>
        <v>889.83665396725701</v>
      </c>
      <c r="AK27" s="139">
        <f t="shared" si="31"/>
        <v>49.035474751859297</v>
      </c>
      <c r="AL27" s="139">
        <f t="shared" si="31"/>
        <v>0</v>
      </c>
      <c r="AM27" s="120">
        <f>AM16</f>
        <v>1244.4750082359867</v>
      </c>
      <c r="AN27" s="165">
        <f>SUM(AI27:AL27)</f>
        <v>1421.4098046893696</v>
      </c>
      <c r="AO27" s="129">
        <f>AM27/AN27</f>
        <v>0.87552161532187434</v>
      </c>
      <c r="AQ27" s="128"/>
      <c r="AR27" s="4" t="s">
        <v>13</v>
      </c>
      <c r="AS27" s="139">
        <f t="shared" si="32"/>
        <v>511.90373163953677</v>
      </c>
      <c r="AT27" s="139">
        <f t="shared" si="32"/>
        <v>947.54231854294187</v>
      </c>
      <c r="AU27" s="139">
        <f t="shared" si="32"/>
        <v>51.741822334490429</v>
      </c>
      <c r="AV27" s="139">
        <f t="shared" si="32"/>
        <v>0</v>
      </c>
      <c r="AW27" s="120">
        <f>AW16</f>
        <v>1317.6716292739918</v>
      </c>
      <c r="AX27" s="165">
        <f>SUM(AS27:AV27)</f>
        <v>1511.1878725169693</v>
      </c>
      <c r="AY27" s="129">
        <f>AW27/AX27</f>
        <v>0.87194428517966782</v>
      </c>
      <c r="BA27" s="128"/>
      <c r="BB27" s="4" t="s">
        <v>13</v>
      </c>
      <c r="BC27" s="139">
        <f t="shared" si="33"/>
        <v>543.49201763745168</v>
      </c>
      <c r="BD27" s="139">
        <f t="shared" si="33"/>
        <v>1009.6320762822648</v>
      </c>
      <c r="BE27" s="139">
        <f t="shared" si="33"/>
        <v>54.644315082050994</v>
      </c>
      <c r="BF27" s="139">
        <f t="shared" si="33"/>
        <v>0</v>
      </c>
      <c r="BG27" s="120">
        <f>BG16</f>
        <v>1396.3384616119097</v>
      </c>
      <c r="BH27" s="165">
        <f>SUM(BC27:BF27)</f>
        <v>1607.7684090017674</v>
      </c>
      <c r="BI27" s="129">
        <f>BG27/BH27</f>
        <v>0.86849477436795108</v>
      </c>
      <c r="BK27" s="128"/>
      <c r="BL27" s="4" t="s">
        <v>13</v>
      </c>
      <c r="BM27" s="139">
        <f t="shared" si="34"/>
        <v>612.42237012886653</v>
      </c>
      <c r="BN27" s="139">
        <f t="shared" si="34"/>
        <v>1141.5915021692401</v>
      </c>
      <c r="BO27" s="139">
        <f t="shared" si="34"/>
        <v>61.252852355061286</v>
      </c>
      <c r="BP27" s="139">
        <f t="shared" si="34"/>
        <v>0</v>
      </c>
      <c r="BQ27" s="120">
        <f>BQ16</f>
        <v>1480.8887406556896</v>
      </c>
      <c r="BR27" s="165">
        <f>SUM(BM27:BP27)</f>
        <v>1815.266724653168</v>
      </c>
      <c r="BS27" s="129">
        <f>BQ27/BR27</f>
        <v>0.8157967755061637</v>
      </c>
    </row>
    <row r="28" spans="3:71" x14ac:dyDescent="0.3">
      <c r="C28" s="128"/>
      <c r="D28" s="4" t="s">
        <v>14</v>
      </c>
      <c r="E28" s="139">
        <f t="shared" si="28"/>
        <v>538.33184555253115</v>
      </c>
      <c r="F28" s="139">
        <f t="shared" si="28"/>
        <v>1016.3596757325581</v>
      </c>
      <c r="G28" s="139">
        <f t="shared" si="28"/>
        <v>0</v>
      </c>
      <c r="H28" s="139">
        <f t="shared" si="28"/>
        <v>8.7512021656935968</v>
      </c>
      <c r="I28" s="120">
        <f>I17</f>
        <v>1108</v>
      </c>
      <c r="J28" s="165">
        <f>SUM(E28:H28)</f>
        <v>1563.4427234507828</v>
      </c>
      <c r="K28" s="129">
        <f>I28/J28</f>
        <v>0.70869241538599925</v>
      </c>
      <c r="M28" s="128"/>
      <c r="N28" s="4" t="s">
        <v>14</v>
      </c>
      <c r="O28" s="139">
        <f t="shared" si="29"/>
        <v>461.37317870694807</v>
      </c>
      <c r="P28" s="139">
        <f t="shared" si="29"/>
        <v>842.75764307000213</v>
      </c>
      <c r="Q28" s="139">
        <f t="shared" si="29"/>
        <v>0</v>
      </c>
      <c r="R28" s="139">
        <f t="shared" si="29"/>
        <v>27.635001632212283</v>
      </c>
      <c r="S28" s="120">
        <f>S17</f>
        <v>1172.7332381057306</v>
      </c>
      <c r="T28" s="165">
        <f>SUM(O28:R28)</f>
        <v>1331.7658234091625</v>
      </c>
      <c r="U28" s="129">
        <f>S28/T28</f>
        <v>0.88058517307770567</v>
      </c>
      <c r="W28" s="128"/>
      <c r="X28" s="4" t="s">
        <v>14</v>
      </c>
      <c r="Y28" s="139">
        <f t="shared" ref="Y28:AB28" si="37">Y17*Y$20</f>
        <v>460.58586848036356</v>
      </c>
      <c r="Z28" s="139">
        <f t="shared" si="37"/>
        <v>843.57071056973996</v>
      </c>
      <c r="AA28" s="139">
        <f t="shared" si="37"/>
        <v>0</v>
      </c>
      <c r="AB28" s="139">
        <f t="shared" si="37"/>
        <v>27.433243844271921</v>
      </c>
      <c r="AC28" s="120">
        <f>AC17</f>
        <v>1242.3889058947407</v>
      </c>
      <c r="AD28" s="165">
        <f>SUM(Y28:AB28)</f>
        <v>1331.5898228943754</v>
      </c>
      <c r="AE28" s="129">
        <f>AC28/AD28</f>
        <v>0.93301171617116641</v>
      </c>
      <c r="AG28" s="128"/>
      <c r="AH28" s="4" t="s">
        <v>14</v>
      </c>
      <c r="AI28" s="139">
        <f t="shared" si="31"/>
        <v>520.28559530884195</v>
      </c>
      <c r="AJ28" s="139">
        <f t="shared" si="31"/>
        <v>958.02163716916982</v>
      </c>
      <c r="AK28" s="139">
        <f t="shared" si="31"/>
        <v>0</v>
      </c>
      <c r="AL28" s="139">
        <f t="shared" si="31"/>
        <v>30.852075862263341</v>
      </c>
      <c r="AM28" s="120">
        <f>AM17</f>
        <v>1317.3433265123847</v>
      </c>
      <c r="AN28" s="165">
        <f>SUM(AI28:AL28)</f>
        <v>1509.1593083402752</v>
      </c>
      <c r="AO28" s="129">
        <f>AM28/AN28</f>
        <v>0.87289878492758755</v>
      </c>
      <c r="AQ28" s="128"/>
      <c r="AR28" s="4" t="s">
        <v>14</v>
      </c>
      <c r="AS28" s="139">
        <f t="shared" si="32"/>
        <v>553.1890841344109</v>
      </c>
      <c r="AT28" s="139">
        <f t="shared" si="32"/>
        <v>1022.4412775961243</v>
      </c>
      <c r="AU28" s="139">
        <f t="shared" si="32"/>
        <v>0</v>
      </c>
      <c r="AV28" s="139">
        <f t="shared" si="32"/>
        <v>32.64252381205673</v>
      </c>
      <c r="AW28" s="120">
        <f>AW17</f>
        <v>1398.0016976238194</v>
      </c>
      <c r="AX28" s="165">
        <f>SUM(AS28:AV28)</f>
        <v>1608.2728855425919</v>
      </c>
      <c r="AY28" s="129">
        <f>AW28/AX28</f>
        <v>0.86925652368513806</v>
      </c>
      <c r="BA28" s="128"/>
      <c r="BB28" s="4" t="s">
        <v>14</v>
      </c>
      <c r="BC28" s="139">
        <f t="shared" si="33"/>
        <v>588.62899322298063</v>
      </c>
      <c r="BD28" s="139">
        <f t="shared" si="33"/>
        <v>1091.857778280109</v>
      </c>
      <c r="BE28" s="139">
        <f t="shared" si="33"/>
        <v>0</v>
      </c>
      <c r="BF28" s="139">
        <f t="shared" si="33"/>
        <v>34.566319915432153</v>
      </c>
      <c r="BG28" s="120">
        <f>BG17</f>
        <v>1484.8003122791824</v>
      </c>
      <c r="BH28" s="165">
        <f>SUM(BC28:BF28)</f>
        <v>1715.0530914185217</v>
      </c>
      <c r="BI28" s="129">
        <f>BG28/BH28</f>
        <v>0.8657459758584517</v>
      </c>
      <c r="BK28" s="128"/>
      <c r="BL28" s="4" t="s">
        <v>14</v>
      </c>
      <c r="BM28" s="139">
        <f t="shared" si="34"/>
        <v>664.73711580225472</v>
      </c>
      <c r="BN28" s="139">
        <f t="shared" si="34"/>
        <v>1237.2688029397839</v>
      </c>
      <c r="BO28" s="139">
        <f t="shared" si="34"/>
        <v>0</v>
      </c>
      <c r="BP28" s="139">
        <f t="shared" si="34"/>
        <v>38.850510417022086</v>
      </c>
      <c r="BQ28" s="120">
        <f>BQ17</f>
        <v>1578.2089508716722</v>
      </c>
      <c r="BR28" s="165">
        <f>SUM(BM28:BP28)</f>
        <v>1940.8564291590608</v>
      </c>
      <c r="BS28" s="129">
        <f>BQ28/BR28</f>
        <v>0.8131507962984581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1053.9999999999998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1328.0124049619558</v>
      </c>
      <c r="P30" s="165">
        <f>SUM(P25:P28)</f>
        <v>1658.4558060242425</v>
      </c>
      <c r="Q30" s="165">
        <f>SUM(Q25:Q28)</f>
        <v>1917.8110322538557</v>
      </c>
      <c r="R30" s="165">
        <f>SUM(R25:R28)</f>
        <v>1754.9305618371488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1658.4558060242425</v>
      </c>
      <c r="AA30" s="165">
        <f>SUM(AA25:AA28)</f>
        <v>1917.8110322538557</v>
      </c>
      <c r="AB30" s="165">
        <f>SUM(AB25:AB28)</f>
        <v>1754.9305618371484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1881.7414801634086</v>
      </c>
      <c r="AK30" s="165">
        <f>SUM(AK25:AK28)</f>
        <v>2172.0689016417573</v>
      </c>
      <c r="AL30" s="165">
        <f>SUM(AL25:AL28)</f>
        <v>1989.5768224362307</v>
      </c>
      <c r="AO30" s="129"/>
      <c r="AQ30" s="128"/>
      <c r="AR30" s="120" t="s">
        <v>195</v>
      </c>
      <c r="AS30" s="165">
        <f>SUM(AS25:AS28)</f>
        <v>1601.0889518076303</v>
      </c>
      <c r="AT30" s="165">
        <f>SUM(AT25:AT28)</f>
        <v>2006.4115000433494</v>
      </c>
      <c r="AU30" s="165">
        <f>SUM(AU25:AU28)</f>
        <v>2313.6568174166791</v>
      </c>
      <c r="AV30" s="165">
        <f>SUM(AV25:AV28)</f>
        <v>2120.3943872219647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2140.6666703923174</v>
      </c>
      <c r="BE30" s="165">
        <f>SUM(BE25:BE28)</f>
        <v>2465.8588575838153</v>
      </c>
      <c r="BF30" s="165">
        <f>SUM(BF25:BF28)</f>
        <v>2261.1261015821315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2423.5572278064888</v>
      </c>
      <c r="BO30" s="165">
        <f>SUM(BO25:BO28)</f>
        <v>2788.618128380886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1.0000000000000002</v>
      </c>
      <c r="H31" s="120">
        <f>H29/H30</f>
        <v>1</v>
      </c>
      <c r="K31" s="129"/>
      <c r="M31" s="128"/>
      <c r="N31" s="120" t="s">
        <v>194</v>
      </c>
      <c r="O31" s="120">
        <f>O29/O30</f>
        <v>1.0000000000000002</v>
      </c>
      <c r="P31" s="120">
        <f>P29/P30</f>
        <v>1</v>
      </c>
      <c r="Q31" s="120">
        <f>Q29/Q30</f>
        <v>1.0000000000000002</v>
      </c>
      <c r="R31" s="120">
        <f>R29/R30</f>
        <v>0.99999999999999989</v>
      </c>
      <c r="U31" s="129"/>
      <c r="W31" s="128"/>
      <c r="X31" s="120" t="s">
        <v>194</v>
      </c>
      <c r="Y31" s="120">
        <f>Y29/Y30</f>
        <v>1</v>
      </c>
      <c r="Z31" s="120">
        <f>Z29/Z30</f>
        <v>1</v>
      </c>
      <c r="AA31" s="120">
        <f>AA29/AA30</f>
        <v>1.0000000000000002</v>
      </c>
      <c r="AB31" s="120">
        <f>AB29/AB30</f>
        <v>1.0000000000000002</v>
      </c>
      <c r="AE31" s="129"/>
      <c r="AG31" s="128"/>
      <c r="AH31" s="120" t="s">
        <v>194</v>
      </c>
      <c r="AI31" s="120">
        <f>AI29/AI30</f>
        <v>1</v>
      </c>
      <c r="AJ31" s="120">
        <f>AJ29/AJ30</f>
        <v>1.0000000000000002</v>
      </c>
      <c r="AK31" s="120">
        <f>AK29/AK30</f>
        <v>1</v>
      </c>
      <c r="AL31" s="120">
        <f>AL29/AL30</f>
        <v>1</v>
      </c>
      <c r="AO31" s="129"/>
      <c r="AQ31" s="128"/>
      <c r="AR31" s="120" t="s">
        <v>194</v>
      </c>
      <c r="AS31" s="120">
        <f>AS29/AS30</f>
        <v>0.99999999999999989</v>
      </c>
      <c r="AT31" s="120">
        <f>AT29/AT30</f>
        <v>1</v>
      </c>
      <c r="AU31" s="120">
        <f>AU29/AU30</f>
        <v>1</v>
      </c>
      <c r="AV31" s="120">
        <f>AV29/AV30</f>
        <v>0.99999999999999978</v>
      </c>
      <c r="AY31" s="129"/>
      <c r="BA31" s="128"/>
      <c r="BB31" s="120" t="s">
        <v>194</v>
      </c>
      <c r="BC31" s="120">
        <f>BC29/BC30</f>
        <v>1</v>
      </c>
      <c r="BD31" s="120">
        <f>BD29/BD30</f>
        <v>0.99999999999999978</v>
      </c>
      <c r="BE31" s="120">
        <f>BE29/BE30</f>
        <v>0.99999999999999978</v>
      </c>
      <c r="BF31" s="120">
        <f>BF29/BF30</f>
        <v>0.99999999999999978</v>
      </c>
      <c r="BI31" s="129"/>
      <c r="BK31" s="128"/>
      <c r="BL31" s="120" t="s">
        <v>194</v>
      </c>
      <c r="BM31" s="120">
        <f>BM29/BM30</f>
        <v>1</v>
      </c>
      <c r="BN31" s="120">
        <f>BN29/BN30</f>
        <v>0.99999999999999978</v>
      </c>
      <c r="BO31" s="120">
        <f>BO29/BO30</f>
        <v>1.0000000000000002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1011.697897551426</v>
      </c>
      <c r="F36" s="139">
        <f t="shared" si="38"/>
        <v>0</v>
      </c>
      <c r="G36" s="139">
        <f t="shared" si="38"/>
        <v>588.99005818541559</v>
      </c>
      <c r="H36" s="139">
        <f t="shared" si="38"/>
        <v>449.31204426315833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430.56732262731123</v>
      </c>
      <c r="P36" s="139">
        <f t="shared" ref="P36:R36" si="39">P25*$U25</f>
        <v>0</v>
      </c>
      <c r="Q36" s="139">
        <f t="shared" si="39"/>
        <v>1051.6033267980863</v>
      </c>
      <c r="R36" s="139">
        <f t="shared" si="39"/>
        <v>704.57590172588243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461.60353352750661</v>
      </c>
      <c r="Z36" s="139">
        <f t="shared" ref="Z36:AB36" si="40">Z25*$AE25</f>
        <v>0</v>
      </c>
      <c r="AA36" s="139">
        <f t="shared" si="40"/>
        <v>1121.207027515369</v>
      </c>
      <c r="AB36" s="139">
        <f t="shared" si="40"/>
        <v>751.13024103713701</v>
      </c>
      <c r="AC36" s="120">
        <f>AC25</f>
        <v>2333.9408020800124</v>
      </c>
      <c r="AD36" s="165">
        <f>SUM(Y36:AB36)</f>
        <v>2333.9408020800129</v>
      </c>
      <c r="AE36" s="129">
        <f>AC36/AD36</f>
        <v>0.99999999999999978</v>
      </c>
      <c r="AG36" s="128"/>
      <c r="AH36" s="4" t="s">
        <v>11</v>
      </c>
      <c r="AI36" s="139">
        <f>AI25*$AO25</f>
        <v>494.91328293172364</v>
      </c>
      <c r="AJ36" s="139">
        <f t="shared" ref="AJ36:AL36" si="41">AJ25*$AO25</f>
        <v>0</v>
      </c>
      <c r="AK36" s="139">
        <f t="shared" si="41"/>
        <v>1195.698053993857</v>
      </c>
      <c r="AL36" s="139">
        <f t="shared" si="41"/>
        <v>801.77270303668627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530.97759412709581</v>
      </c>
      <c r="AT36" s="139">
        <f t="shared" ref="AT36:AV36" si="42">AT25*$AY25</f>
        <v>0</v>
      </c>
      <c r="AU36" s="139">
        <f t="shared" si="42"/>
        <v>1275.9770894851777</v>
      </c>
      <c r="AV36" s="139">
        <f t="shared" si="42"/>
        <v>855.98448118363285</v>
      </c>
      <c r="AW36" s="120">
        <f>AW25</f>
        <v>2662.939164795906</v>
      </c>
      <c r="AX36" s="165">
        <f>SUM(AS36:AV36)</f>
        <v>2662.9391647959064</v>
      </c>
      <c r="AY36" s="129">
        <f>AW36/AX36</f>
        <v>0.99999999999999978</v>
      </c>
      <c r="BA36" s="128"/>
      <c r="BB36" s="4" t="s">
        <v>11</v>
      </c>
      <c r="BC36" s="139">
        <f>BC25*$BI25</f>
        <v>569.91234167429218</v>
      </c>
      <c r="BD36" s="139">
        <f t="shared" ref="BD36:BF36" si="43">BD25*$BI25</f>
        <v>0</v>
      </c>
      <c r="BE36" s="139">
        <f t="shared" si="43"/>
        <v>1362.3011871613048</v>
      </c>
      <c r="BF36" s="139">
        <f t="shared" si="43"/>
        <v>914.32190624055772</v>
      </c>
      <c r="BG36" s="120">
        <f>BG25</f>
        <v>2846.535435076155</v>
      </c>
      <c r="BH36" s="165">
        <f>SUM(BC36:BF36)</f>
        <v>2846.535435076155</v>
      </c>
      <c r="BI36" s="129">
        <f>BG36/BH36</f>
        <v>1</v>
      </c>
      <c r="BK36" s="128"/>
      <c r="BL36" s="4" t="s">
        <v>11</v>
      </c>
      <c r="BM36" s="139">
        <f>BM25*$BS25</f>
        <v>611.94541962064</v>
      </c>
      <c r="BN36" s="139">
        <f t="shared" ref="BN36:BP36" si="44">BN25*$BS25</f>
        <v>0</v>
      </c>
      <c r="BO36" s="139">
        <f t="shared" si="44"/>
        <v>1455.1280617995121</v>
      </c>
      <c r="BP36" s="139">
        <f t="shared" si="44"/>
        <v>977.10009799916168</v>
      </c>
      <c r="BQ36" s="120">
        <f>BQ25</f>
        <v>3044.1735794193137</v>
      </c>
      <c r="BR36" s="165">
        <f>SUM(BM36:BP36)</f>
        <v>3044.1735794193141</v>
      </c>
      <c r="BS36" s="129">
        <f>BQ36/BR36</f>
        <v>0.99999999999999989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124.99894531342932</v>
      </c>
      <c r="G37" s="139">
        <f t="shared" si="38"/>
        <v>792.56441878029193</v>
      </c>
      <c r="H37" s="139">
        <f t="shared" si="38"/>
        <v>1132.4366359062788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34.71278747895586</v>
      </c>
      <c r="Q37" s="139">
        <f t="shared" si="45"/>
        <v>954.37373437911788</v>
      </c>
      <c r="R37" s="139">
        <f t="shared" si="45"/>
        <v>1197.6600292932064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37.351182234829217</v>
      </c>
      <c r="AA37" s="139">
        <f t="shared" si="46"/>
        <v>1018.5412355593434</v>
      </c>
      <c r="AB37" s="139">
        <f t="shared" si="46"/>
        <v>1278.0483842858398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40.288621800427414</v>
      </c>
      <c r="AK37" s="139">
        <f t="shared" si="47"/>
        <v>1086.9505039460264</v>
      </c>
      <c r="AL37" s="139">
        <f t="shared" si="47"/>
        <v>1365.1449142158128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43.422575336913013</v>
      </c>
      <c r="AU37" s="139">
        <f t="shared" si="48"/>
        <v>1160.8763034948749</v>
      </c>
      <c r="AV37" s="139">
        <f t="shared" si="48"/>
        <v>1458.640285964118</v>
      </c>
      <c r="AW37" s="120">
        <f>AW26</f>
        <v>2662.939164795906</v>
      </c>
      <c r="AX37" s="165">
        <f>SUM(AS37:AV37)</f>
        <v>2662.939164795906</v>
      </c>
      <c r="AY37" s="129">
        <f>AW37/AX37</f>
        <v>1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46.812061773273065</v>
      </c>
      <c r="BE37" s="139">
        <f t="shared" si="49"/>
        <v>1240.4146311609318</v>
      </c>
      <c r="BF37" s="139">
        <f t="shared" si="49"/>
        <v>1559.3087421419502</v>
      </c>
      <c r="BG37" s="120">
        <f>BG26</f>
        <v>2846.535435076155</v>
      </c>
      <c r="BH37" s="165">
        <f>SUM(BC37:BF37)</f>
        <v>2846.5354350761554</v>
      </c>
      <c r="BI37" s="129">
        <f>BG37/BH37</f>
        <v>0.99999999999999989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50.477588182505869</v>
      </c>
      <c r="BO37" s="139">
        <f t="shared" si="50"/>
        <v>1325.9936669653389</v>
      </c>
      <c r="BP37" s="139">
        <f t="shared" si="50"/>
        <v>1667.7023242714688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361.54384413322896</v>
      </c>
      <c r="F38" s="139">
        <f t="shared" si="38"/>
        <v>683.60286298101448</v>
      </c>
      <c r="G38" s="139">
        <f t="shared" si="38"/>
        <v>8.8532928857566091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379.58885002873217</v>
      </c>
      <c r="P38" s="139">
        <f t="shared" si="51"/>
        <v>694.39942150570698</v>
      </c>
      <c r="Q38" s="139">
        <f t="shared" si="51"/>
        <v>38.995193134472601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400.61367557291294</v>
      </c>
      <c r="Z38" s="139">
        <f t="shared" si="52"/>
        <v>734.82208596880378</v>
      </c>
      <c r="AA38" s="139">
        <f t="shared" si="52"/>
        <v>40.928817824829316</v>
      </c>
      <c r="AB38" s="139">
        <f t="shared" si="52"/>
        <v>0</v>
      </c>
      <c r="AC38" s="120">
        <f>AC27</f>
        <v>1176.364579366546</v>
      </c>
      <c r="AD38" s="165">
        <f>SUM(Y38:AB38)</f>
        <v>1176.364579366546</v>
      </c>
      <c r="AE38" s="129">
        <f>AC38/AD38</f>
        <v>1</v>
      </c>
      <c r="AG38" s="128"/>
      <c r="AH38" s="4" t="s">
        <v>13</v>
      </c>
      <c r="AI38" s="139">
        <f t="shared" ref="AI38:AL38" si="53">AI27*$AO27</f>
        <v>422.47216551913942</v>
      </c>
      <c r="AJ38" s="139">
        <f t="shared" si="53"/>
        <v>779.0712246540246</v>
      </c>
      <c r="AK38" s="139">
        <f t="shared" si="53"/>
        <v>42.931618062822835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446.35153336524041</v>
      </c>
      <c r="AT38" s="139">
        <f t="shared" si="54"/>
        <v>826.20410961941059</v>
      </c>
      <c r="AU38" s="139">
        <f t="shared" si="54"/>
        <v>45.115986289340626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1317.6716292739916</v>
      </c>
      <c r="AY38" s="129">
        <f>AW38/AX38</f>
        <v>1.0000000000000002</v>
      </c>
      <c r="BA38" s="128"/>
      <c r="BB38" s="4" t="s">
        <v>13</v>
      </c>
      <c r="BC38" s="139">
        <f t="shared" ref="BC38:BF38" si="55">BC27*$BI27</f>
        <v>472.01997722882106</v>
      </c>
      <c r="BD38" s="139">
        <f t="shared" si="55"/>
        <v>876.86018228541161</v>
      </c>
      <c r="BE38" s="139">
        <f t="shared" si="55"/>
        <v>47.458302097677105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499.61219479897164</v>
      </c>
      <c r="BN38" s="139">
        <f t="shared" si="56"/>
        <v>931.30666641490382</v>
      </c>
      <c r="BO38" s="139">
        <f t="shared" si="56"/>
        <v>49.969879441814122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381.51169590382602</v>
      </c>
      <c r="F39" s="139">
        <f t="shared" si="38"/>
        <v>720.28639349583761</v>
      </c>
      <c r="G39" s="139">
        <f t="shared" si="38"/>
        <v>0</v>
      </c>
      <c r="H39" s="139">
        <f t="shared" si="38"/>
        <v>6.2019106003365829</v>
      </c>
      <c r="I39" s="120">
        <f>I28</f>
        <v>1108</v>
      </c>
      <c r="J39" s="165">
        <f>SUM(E39:H39)</f>
        <v>1108.0000000000002</v>
      </c>
      <c r="K39" s="129">
        <f>I39/J39</f>
        <v>0.99999999999999978</v>
      </c>
      <c r="M39" s="128"/>
      <c r="N39" s="4" t="s">
        <v>14</v>
      </c>
      <c r="O39" s="139">
        <f t="shared" ref="O39:R39" si="57">O28*$U28</f>
        <v>406.27838042506909</v>
      </c>
      <c r="P39" s="139">
        <f t="shared" si="57"/>
        <v>742.11988498535709</v>
      </c>
      <c r="Q39" s="139">
        <f t="shared" si="57"/>
        <v>0</v>
      </c>
      <c r="R39" s="139">
        <f t="shared" si="57"/>
        <v>24.334972695304334</v>
      </c>
      <c r="S39" s="120">
        <f>S28</f>
        <v>1172.7332381057306</v>
      </c>
      <c r="T39" s="165">
        <f>SUM(O39:R39)</f>
        <v>1172.7332381057304</v>
      </c>
      <c r="U39" s="129">
        <f>S39/T39</f>
        <v>1.0000000000000002</v>
      </c>
      <c r="W39" s="128"/>
      <c r="X39" s="4" t="s">
        <v>14</v>
      </c>
      <c r="Y39" s="139">
        <f t="shared" ref="Y39:AB39" si="58">Y28*$AE28</f>
        <v>429.73201159505112</v>
      </c>
      <c r="Z39" s="139">
        <f t="shared" si="58"/>
        <v>787.06135638040337</v>
      </c>
      <c r="AA39" s="139">
        <f t="shared" si="58"/>
        <v>0</v>
      </c>
      <c r="AB39" s="139">
        <f t="shared" si="58"/>
        <v>25.595537919286233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454.15666396041468</v>
      </c>
      <c r="AJ39" s="139">
        <f t="shared" si="59"/>
        <v>836.25592301930646</v>
      </c>
      <c r="AK39" s="139">
        <f t="shared" si="59"/>
        <v>0</v>
      </c>
      <c r="AL39" s="139">
        <f t="shared" si="59"/>
        <v>26.930739532663424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480.86322021524336</v>
      </c>
      <c r="AT39" s="139">
        <f t="shared" si="60"/>
        <v>888.76375063539831</v>
      </c>
      <c r="AU39" s="139">
        <f t="shared" si="60"/>
        <v>0</v>
      </c>
      <c r="AV39" s="139">
        <f t="shared" si="60"/>
        <v>28.374726773177773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509.60318215640729</v>
      </c>
      <c r="BD39" s="139">
        <f t="shared" si="61"/>
        <v>945.27147775575395</v>
      </c>
      <c r="BE39" s="139">
        <f t="shared" si="61"/>
        <v>0</v>
      </c>
      <c r="BF39" s="139">
        <f t="shared" si="61"/>
        <v>29.925652367021243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540.53151504374375</v>
      </c>
      <c r="BN39" s="139">
        <f t="shared" si="62"/>
        <v>1006.0861123457253</v>
      </c>
      <c r="BO39" s="139">
        <f t="shared" si="62"/>
        <v>0</v>
      </c>
      <c r="BP39" s="139">
        <f t="shared" si="62"/>
        <v>31.591323482203052</v>
      </c>
      <c r="BQ39" s="120">
        <f>BQ28</f>
        <v>1578.2089508716722</v>
      </c>
      <c r="BR39" s="165">
        <f>SUM(BM39:BP39)</f>
        <v>1578.208950871672</v>
      </c>
      <c r="BS39" s="129">
        <f>BQ39/BR39</f>
        <v>1.0000000000000002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1754.7534375884809</v>
      </c>
      <c r="F41" s="165">
        <f>SUM(F36:F39)</f>
        <v>1528.8882017902815</v>
      </c>
      <c r="G41" s="165">
        <f>SUM(G36:G39)</f>
        <v>1390.4077698514643</v>
      </c>
      <c r="H41" s="165">
        <f>SUM(H36:H39)</f>
        <v>1587.9505907697737</v>
      </c>
      <c r="K41" s="129"/>
      <c r="M41" s="128"/>
      <c r="N41" s="120" t="s">
        <v>195</v>
      </c>
      <c r="O41" s="165">
        <f>SUM(O36:O39)</f>
        <v>1216.4345530811124</v>
      </c>
      <c r="P41" s="165">
        <f>SUM(P36:P39)</f>
        <v>1471.2320939700198</v>
      </c>
      <c r="Q41" s="165">
        <f>SUM(Q36:Q39)</f>
        <v>2044.9722543116768</v>
      </c>
      <c r="R41" s="165">
        <f>SUM(R36:R39)</f>
        <v>1926.5709037143931</v>
      </c>
      <c r="U41" s="129"/>
      <c r="W41" s="128"/>
      <c r="X41" s="120" t="s">
        <v>195</v>
      </c>
      <c r="Y41" s="165">
        <f>SUM(Y36:Y39)</f>
        <v>1291.9492206954706</v>
      </c>
      <c r="Z41" s="165">
        <f>SUM(Z36:Z39)</f>
        <v>1559.2346245840363</v>
      </c>
      <c r="AA41" s="165">
        <f>SUM(AA36:AA39)</f>
        <v>2180.6770808995416</v>
      </c>
      <c r="AB41" s="165">
        <f>SUM(AB36:AB39)</f>
        <v>2054.7741632422631</v>
      </c>
      <c r="AE41" s="129"/>
      <c r="AG41" s="128"/>
      <c r="AH41" s="120" t="s">
        <v>195</v>
      </c>
      <c r="AI41" s="165">
        <f>SUM(AI36:AI39)</f>
        <v>1371.5421124112777</v>
      </c>
      <c r="AJ41" s="165">
        <f>SUM(AJ36:AJ39)</f>
        <v>1655.6157694737585</v>
      </c>
      <c r="AK41" s="165">
        <f>SUM(AK36:AK39)</f>
        <v>2325.5801760027061</v>
      </c>
      <c r="AL41" s="165">
        <f>SUM(AL36:AL39)</f>
        <v>2193.8483567851622</v>
      </c>
      <c r="AO41" s="129"/>
      <c r="AQ41" s="128"/>
      <c r="AR41" s="120" t="s">
        <v>195</v>
      </c>
      <c r="AS41" s="165">
        <f>SUM(AS36:AS39)</f>
        <v>1458.1923477075798</v>
      </c>
      <c r="AT41" s="165">
        <f>SUM(AT36:AT39)</f>
        <v>1758.3904355917221</v>
      </c>
      <c r="AU41" s="165">
        <f>SUM(AU36:AU39)</f>
        <v>2481.9693792693929</v>
      </c>
      <c r="AV41" s="165">
        <f>SUM(AV36:AV39)</f>
        <v>2342.9994939209287</v>
      </c>
      <c r="AY41" s="129"/>
      <c r="BA41" s="128"/>
      <c r="BB41" s="120" t="s">
        <v>195</v>
      </c>
      <c r="BC41" s="165">
        <f>SUM(BC36:BC39)</f>
        <v>1551.5355010595206</v>
      </c>
      <c r="BD41" s="165">
        <f>SUM(BD36:BD39)</f>
        <v>1868.9437218144385</v>
      </c>
      <c r="BE41" s="165">
        <f>SUM(BE36:BE39)</f>
        <v>2650.1741204199134</v>
      </c>
      <c r="BF41" s="165">
        <f>SUM(BF36:BF39)</f>
        <v>2503.5563007495289</v>
      </c>
      <c r="BI41" s="129"/>
      <c r="BK41" s="128"/>
      <c r="BL41" s="120" t="s">
        <v>195</v>
      </c>
      <c r="BM41" s="165">
        <f>SUM(BM36:BM39)</f>
        <v>1652.0891294633552</v>
      </c>
      <c r="BN41" s="165">
        <f>SUM(BN36:BN39)</f>
        <v>1987.870366943135</v>
      </c>
      <c r="BO41" s="165">
        <f>SUM(BO36:BO39)</f>
        <v>2831.0916082066651</v>
      </c>
      <c r="BP41" s="165">
        <f>SUM(BP36:BP39)</f>
        <v>2676.3937457528336</v>
      </c>
      <c r="BS41" s="129"/>
    </row>
    <row r="42" spans="3:71" x14ac:dyDescent="0.3">
      <c r="C42" s="128"/>
      <c r="D42" s="120" t="s">
        <v>194</v>
      </c>
      <c r="E42" s="120">
        <f>E40/E41</f>
        <v>1.1682552979165381</v>
      </c>
      <c r="F42" s="120">
        <f>F40/F41</f>
        <v>1.3408436258449195</v>
      </c>
      <c r="G42" s="120">
        <f>G40/G41</f>
        <v>0.75805099975282619</v>
      </c>
      <c r="H42" s="120">
        <f>H40/H41</f>
        <v>0.69775470750817681</v>
      </c>
      <c r="K42" s="129"/>
      <c r="M42" s="128"/>
      <c r="N42" s="120" t="s">
        <v>194</v>
      </c>
      <c r="O42" s="120">
        <f>O40/O41</f>
        <v>1.0917253226638683</v>
      </c>
      <c r="P42" s="120">
        <f>P40/P41</f>
        <v>1.1272564082999388</v>
      </c>
      <c r="Q42" s="120">
        <f>Q40/Q41</f>
        <v>0.93781762965746329</v>
      </c>
      <c r="R42" s="120">
        <f>R40/R41</f>
        <v>0.91090888918423651</v>
      </c>
      <c r="U42" s="129"/>
      <c r="W42" s="128"/>
      <c r="X42" s="120" t="s">
        <v>194</v>
      </c>
      <c r="Y42" s="120">
        <f>Y40/Y41</f>
        <v>1.0279137784123376</v>
      </c>
      <c r="Z42" s="120">
        <f>Z40/Z41</f>
        <v>1.0636345421502398</v>
      </c>
      <c r="AA42" s="120">
        <f>AA40/AA41</f>
        <v>0.87945668299625002</v>
      </c>
      <c r="AB42" s="120">
        <f>AB40/AB41</f>
        <v>0.85407466826817302</v>
      </c>
      <c r="AE42" s="129"/>
      <c r="AG42" s="128"/>
      <c r="AH42" s="120" t="s">
        <v>194</v>
      </c>
      <c r="AI42" s="120">
        <f>AI40/AI41</f>
        <v>1.0959920200982873</v>
      </c>
      <c r="AJ42" s="120">
        <f>AJ40/AJ41</f>
        <v>1.1365810321808694</v>
      </c>
      <c r="AK42" s="120">
        <f>AK40/AK41</f>
        <v>0.93399011741456717</v>
      </c>
      <c r="AL42" s="120">
        <f>AL40/AL41</f>
        <v>0.90688894530145725</v>
      </c>
      <c r="AO42" s="129"/>
      <c r="AQ42" s="128"/>
      <c r="AR42" s="120" t="s">
        <v>194</v>
      </c>
      <c r="AS42" s="120">
        <f>AS40/AS41</f>
        <v>1.0979957166314154</v>
      </c>
      <c r="AT42" s="120">
        <f>AT40/AT41</f>
        <v>1.1410500531801204</v>
      </c>
      <c r="AU42" s="120">
        <f>AU40/AU41</f>
        <v>0.93218588300945948</v>
      </c>
      <c r="AV42" s="120">
        <f>AV40/AV41</f>
        <v>0.90499139787416583</v>
      </c>
      <c r="AY42" s="129"/>
      <c r="BA42" s="128"/>
      <c r="BB42" s="120" t="s">
        <v>194</v>
      </c>
      <c r="BC42" s="120">
        <f>BC40/BC41</f>
        <v>1.0999155438723496</v>
      </c>
      <c r="BD42" s="120">
        <f>BD40/BD41</f>
        <v>1.1453885129906853</v>
      </c>
      <c r="BE42" s="120">
        <f>BE40/BE41</f>
        <v>0.9304516403598061</v>
      </c>
      <c r="BF42" s="120">
        <f>BF40/BF41</f>
        <v>0.90316566913441587</v>
      </c>
      <c r="BI42" s="129"/>
      <c r="BK42" s="128"/>
      <c r="BL42" s="120" t="s">
        <v>194</v>
      </c>
      <c r="BM42" s="120">
        <f>BM40/BM41</f>
        <v>1.1684347979621164</v>
      </c>
      <c r="BN42" s="120">
        <f>BN40/BN41</f>
        <v>1.2191726724783039</v>
      </c>
      <c r="BO42" s="120">
        <f>BO40/BO41</f>
        <v>0.98499749011912641</v>
      </c>
      <c r="BP42" s="120">
        <f>BP40/BP41</f>
        <v>0.95596492480051964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1181.9214287054765</v>
      </c>
      <c r="F47" s="139">
        <f t="shared" ref="F47:H47" si="63">F36*F$42</f>
        <v>0</v>
      </c>
      <c r="G47" s="139">
        <f t="shared" si="63"/>
        <v>446.48450245192959</v>
      </c>
      <c r="H47" s="139">
        <f t="shared" si="63"/>
        <v>313.50959402474103</v>
      </c>
      <c r="I47" s="120">
        <f>I36</f>
        <v>2050</v>
      </c>
      <c r="J47" s="165">
        <f>SUM(E47:H47)</f>
        <v>1941.9155251821471</v>
      </c>
      <c r="K47" s="129">
        <f>I47/J47</f>
        <v>1.0556586903066831</v>
      </c>
      <c r="L47" s="150"/>
      <c r="M47" s="128"/>
      <c r="N47" s="4" t="s">
        <v>11</v>
      </c>
      <c r="O47" s="139">
        <f>O36*O$42</f>
        <v>470.06124922381923</v>
      </c>
      <c r="P47" s="139">
        <f t="shared" ref="P47:R47" si="64">P36*P$42</f>
        <v>0</v>
      </c>
      <c r="Q47" s="139">
        <f t="shared" si="64"/>
        <v>986.21213927768406</v>
      </c>
      <c r="R47" s="139">
        <f t="shared" si="64"/>
        <v>641.80445198710538</v>
      </c>
      <c r="S47" s="120">
        <f>S36</f>
        <v>2186.7465511512801</v>
      </c>
      <c r="T47" s="165">
        <f>SUM(O47:R47)</f>
        <v>2098.0778404886087</v>
      </c>
      <c r="U47" s="129">
        <f>S47/T47</f>
        <v>1.0422618784449016</v>
      </c>
      <c r="W47" s="128"/>
      <c r="X47" s="4" t="s">
        <v>11</v>
      </c>
      <c r="Y47" s="139">
        <f>Y36*Y$42</f>
        <v>474.48863227674548</v>
      </c>
      <c r="Z47" s="139">
        <f t="shared" ref="Z47:AB47" si="65">Z36*Z$42</f>
        <v>0</v>
      </c>
      <c r="AA47" s="139">
        <f t="shared" si="65"/>
        <v>986.05301337075161</v>
      </c>
      <c r="AB47" s="139">
        <f t="shared" si="65"/>
        <v>641.52131143998565</v>
      </c>
      <c r="AC47" s="120">
        <f>AC36</f>
        <v>2333.9408020800124</v>
      </c>
      <c r="AD47" s="165">
        <f>SUM(Y47:AB47)</f>
        <v>2102.0629570874826</v>
      </c>
      <c r="AE47" s="129">
        <f>AC47/AD47</f>
        <v>1.1103096575726774</v>
      </c>
      <c r="AG47" s="128"/>
      <c r="AH47" s="4" t="s">
        <v>11</v>
      </c>
      <c r="AI47" s="139">
        <f>AI36*AI$42</f>
        <v>542.42100873381503</v>
      </c>
      <c r="AJ47" s="139">
        <f t="shared" ref="AJ47:AL47" si="66">AJ36*AJ$42</f>
        <v>0</v>
      </c>
      <c r="AK47" s="139">
        <f t="shared" si="66"/>
        <v>1116.770165842092</v>
      </c>
      <c r="AL47" s="139">
        <f t="shared" si="66"/>
        <v>727.11880102843895</v>
      </c>
      <c r="AM47" s="120">
        <f>AM36</f>
        <v>2492.3840399622668</v>
      </c>
      <c r="AN47" s="165">
        <f>SUM(AI47:AL47)</f>
        <v>2386.3099756043462</v>
      </c>
      <c r="AO47" s="129">
        <f>AM47/AN47</f>
        <v>1.0444510836573344</v>
      </c>
      <c r="BA47" s="128"/>
      <c r="BB47" s="4" t="s">
        <v>11</v>
      </c>
      <c r="BC47" s="139">
        <f>BC36*BC$42</f>
        <v>626.85544325224339</v>
      </c>
      <c r="BD47" s="139">
        <f t="shared" ref="BD47:BF47" si="67">BD36*BD$42</f>
        <v>0</v>
      </c>
      <c r="BE47" s="139">
        <f t="shared" si="67"/>
        <v>1267.5553742583472</v>
      </c>
      <c r="BF47" s="139">
        <f t="shared" si="67"/>
        <v>825.78415625400794</v>
      </c>
      <c r="BG47" s="120">
        <f>BG36</f>
        <v>2846.535435076155</v>
      </c>
      <c r="BH47" s="165">
        <f>SUM(BC47:BF47)</f>
        <v>2720.1949737645987</v>
      </c>
      <c r="BI47" s="129">
        <f>BG47/BH47</f>
        <v>1.0464453697363862</v>
      </c>
      <c r="BK47" s="128"/>
      <c r="BL47" s="4" t="s">
        <v>11</v>
      </c>
      <c r="BM47" s="139">
        <f>BM36*BM$42</f>
        <v>715.01832273828495</v>
      </c>
      <c r="BN47" s="139">
        <f t="shared" ref="BN47:BP47" si="68">BN36*BN$42</f>
        <v>0</v>
      </c>
      <c r="BO47" s="139">
        <f t="shared" si="68"/>
        <v>1433.2974886744285</v>
      </c>
      <c r="BP47" s="139">
        <f t="shared" si="68"/>
        <v>934.073421706349</v>
      </c>
      <c r="BQ47" s="120">
        <f>BQ36</f>
        <v>3044.1735794193137</v>
      </c>
      <c r="BR47" s="165">
        <f>SUM(BM47:BP47)</f>
        <v>3082.3892331190627</v>
      </c>
      <c r="BS47" s="129">
        <f>BQ47/BR47</f>
        <v>0.98760193771469973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167.60403906084937</v>
      </c>
      <c r="G48" s="139">
        <f t="shared" si="69"/>
        <v>600.80425002491791</v>
      </c>
      <c r="H48" s="139">
        <f t="shared" si="69"/>
        <v>790.16299365832924</v>
      </c>
      <c r="I48" s="120">
        <f>I37</f>
        <v>2050</v>
      </c>
      <c r="J48" s="165">
        <f>SUM(E48:H48)</f>
        <v>1558.5712827440966</v>
      </c>
      <c r="K48" s="129">
        <f>I48/J48</f>
        <v>1.3153071808115635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39.130212135606868</v>
      </c>
      <c r="Q48" s="139">
        <f t="shared" si="70"/>
        <v>895.02851338276582</v>
      </c>
      <c r="R48" s="139">
        <f t="shared" si="70"/>
        <v>1090.9591669038348</v>
      </c>
      <c r="S48" s="120">
        <f>S37</f>
        <v>2186.7465511512801</v>
      </c>
      <c r="T48" s="165">
        <f>SUM(O48:R48)</f>
        <v>2025.1178924222074</v>
      </c>
      <c r="U48" s="129">
        <f>S48/T48</f>
        <v>1.0798119750627218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39.728007615112745</v>
      </c>
      <c r="AA48" s="139">
        <f t="shared" si="71"/>
        <v>895.76289651992226</v>
      </c>
      <c r="AB48" s="139">
        <f t="shared" si="71"/>
        <v>1091.548749839603</v>
      </c>
      <c r="AC48" s="120">
        <f>AC37</f>
        <v>2333.9408020800124</v>
      </c>
      <c r="AD48" s="165">
        <f>SUM(Y48:AB48)</f>
        <v>2027.039653974638</v>
      </c>
      <c r="AE48" s="129">
        <f>AC48/AD48</f>
        <v>1.1514036232609459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45.791283351074469</v>
      </c>
      <c r="AK48" s="139">
        <f t="shared" si="72"/>
        <v>1015.2010288043722</v>
      </c>
      <c r="AL48" s="139">
        <f t="shared" si="72"/>
        <v>1238.0348314368268</v>
      </c>
      <c r="AM48" s="120">
        <f>AM37</f>
        <v>2492.3840399622668</v>
      </c>
      <c r="AN48" s="165">
        <f>SUM(AI48:AL48)</f>
        <v>2299.0271435922732</v>
      </c>
      <c r="AO48" s="129">
        <f>AM48/AN48</f>
        <v>1.0841037901222297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53.617997824517339</v>
      </c>
      <c r="BE48" s="139">
        <f t="shared" si="73"/>
        <v>1154.1458282899928</v>
      </c>
      <c r="BF48" s="139">
        <f t="shared" si="73"/>
        <v>1408.3141234837788</v>
      </c>
      <c r="BG48" s="120">
        <f>BG37</f>
        <v>2846.535435076155</v>
      </c>
      <c r="BH48" s="165">
        <f>SUM(BC48:BF48)</f>
        <v>2616.0779495982888</v>
      </c>
      <c r="BI48" s="129">
        <f>BG48/BH48</f>
        <v>1.0880927441452017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61.540896084724928</v>
      </c>
      <c r="BO48" s="139">
        <f t="shared" si="74"/>
        <v>1306.1004338747157</v>
      </c>
      <c r="BP48" s="139">
        <f t="shared" si="74"/>
        <v>1594.2649270118266</v>
      </c>
      <c r="BQ48" s="120">
        <f>BQ37</f>
        <v>3044.1735794193137</v>
      </c>
      <c r="BR48" s="165">
        <f>SUM(BM48:BP48)</f>
        <v>2961.9062569712669</v>
      </c>
      <c r="BS48" s="129">
        <f>BQ48/BR48</f>
        <v>1.027775126999519</v>
      </c>
    </row>
    <row r="49" spans="3:71" x14ac:dyDescent="0.3">
      <c r="C49" s="128"/>
      <c r="D49" s="4" t="s">
        <v>13</v>
      </c>
      <c r="E49" s="139">
        <f t="shared" ref="E49:H49" si="75">E38*E$42</f>
        <v>422.37551133775582</v>
      </c>
      <c r="F49" s="139">
        <f t="shared" si="75"/>
        <v>916.60454143743107</v>
      </c>
      <c r="G49" s="139">
        <f t="shared" si="75"/>
        <v>6.7112475231523812</v>
      </c>
      <c r="H49" s="139">
        <f t="shared" si="75"/>
        <v>0</v>
      </c>
      <c r="I49" s="120">
        <f>I38</f>
        <v>1054</v>
      </c>
      <c r="J49" s="165">
        <f>SUM(E49:H49)</f>
        <v>1345.6913002983392</v>
      </c>
      <c r="K49" s="129">
        <f>I49/J49</f>
        <v>0.78324055432797157</v>
      </c>
      <c r="L49" s="150"/>
      <c r="M49" s="128"/>
      <c r="N49" s="4" t="s">
        <v>13</v>
      </c>
      <c r="O49" s="139">
        <f t="shared" ref="O49:R49" si="76">O38*O$42</f>
        <v>414.40675977722435</v>
      </c>
      <c r="P49" s="139">
        <f t="shared" si="76"/>
        <v>782.76619781207853</v>
      </c>
      <c r="Q49" s="139">
        <f t="shared" si="76"/>
        <v>36.570379593406081</v>
      </c>
      <c r="R49" s="139">
        <f t="shared" si="76"/>
        <v>0</v>
      </c>
      <c r="S49" s="120">
        <f>S38</f>
        <v>1112.9834646689119</v>
      </c>
      <c r="T49" s="165">
        <f>SUM(O49:R49)</f>
        <v>1233.743337182709</v>
      </c>
      <c r="U49" s="129">
        <f>S49/T49</f>
        <v>0.90211912893523216</v>
      </c>
      <c r="W49" s="128"/>
      <c r="X49" s="4" t="s">
        <v>13</v>
      </c>
      <c r="Y49" s="139">
        <f t="shared" ref="Y49:AB49" si="77">Y38*Y$42</f>
        <v>411.79631694180733</v>
      </c>
      <c r="Z49" s="139">
        <f t="shared" si="77"/>
        <v>781.58215297131278</v>
      </c>
      <c r="AA49" s="139">
        <f t="shared" si="77"/>
        <v>35.995122363182183</v>
      </c>
      <c r="AB49" s="139">
        <f t="shared" si="77"/>
        <v>0</v>
      </c>
      <c r="AC49" s="120">
        <f>AC38</f>
        <v>1176.364579366546</v>
      </c>
      <c r="AD49" s="165">
        <f>SUM(Y49:AB49)</f>
        <v>1229.3735922763024</v>
      </c>
      <c r="AE49" s="129">
        <f>AC49/AD49</f>
        <v>0.95688128227026159</v>
      </c>
      <c r="AG49" s="128"/>
      <c r="AH49" s="4" t="s">
        <v>13</v>
      </c>
      <c r="AI49" s="139">
        <f t="shared" ref="AI49:AL49" si="78">AI38*AI$42</f>
        <v>463.02612212261965</v>
      </c>
      <c r="AJ49" s="139">
        <f t="shared" si="78"/>
        <v>885.47757665968527</v>
      </c>
      <c r="AK49" s="139">
        <f t="shared" si="78"/>
        <v>40.097706995293251</v>
      </c>
      <c r="AL49" s="139">
        <f t="shared" si="78"/>
        <v>0</v>
      </c>
      <c r="AM49" s="120">
        <f>AM38</f>
        <v>1244.4750082359867</v>
      </c>
      <c r="AN49" s="165">
        <f>SUM(AI49:AL49)</f>
        <v>1388.6014057775983</v>
      </c>
      <c r="AO49" s="129">
        <f>AM49/AN49</f>
        <v>0.89620750998671017</v>
      </c>
      <c r="BA49" s="128"/>
      <c r="BB49" s="4" t="s">
        <v>13</v>
      </c>
      <c r="BC49" s="139">
        <f t="shared" ref="BC49:BF49" si="79">BC38*BC$42</f>
        <v>519.18210997225276</v>
      </c>
      <c r="BD49" s="139">
        <f t="shared" si="79"/>
        <v>1004.3455802886289</v>
      </c>
      <c r="BE49" s="139">
        <f t="shared" si="79"/>
        <v>44.157655035474889</v>
      </c>
      <c r="BF49" s="139">
        <f t="shared" si="79"/>
        <v>0</v>
      </c>
      <c r="BG49" s="120">
        <f>BG38</f>
        <v>1396.3384616119097</v>
      </c>
      <c r="BH49" s="165">
        <f>SUM(BC49:BF49)</f>
        <v>1567.6853452963564</v>
      </c>
      <c r="BI49" s="129">
        <f>BG49/BH49</f>
        <v>0.89070071733556</v>
      </c>
      <c r="BK49" s="128"/>
      <c r="BL49" s="4" t="s">
        <v>13</v>
      </c>
      <c r="BM49" s="139">
        <f t="shared" ref="BM49:BP49" si="80">BM38*BM$42</f>
        <v>583.76427388934599</v>
      </c>
      <c r="BN49" s="139">
        <f t="shared" si="80"/>
        <v>1135.4236373899184</v>
      </c>
      <c r="BO49" s="139">
        <f t="shared" si="80"/>
        <v>49.220205831742241</v>
      </c>
      <c r="BP49" s="139">
        <f t="shared" si="80"/>
        <v>0</v>
      </c>
      <c r="BQ49" s="120">
        <f>BQ38</f>
        <v>1480.8887406556896</v>
      </c>
      <c r="BR49" s="165">
        <f>SUM(BM49:BP49)</f>
        <v>1768.4081171110067</v>
      </c>
      <c r="BS49" s="129">
        <f>BQ49/BR49</f>
        <v>0.83741344903741533</v>
      </c>
    </row>
    <row r="50" spans="3:71" x14ac:dyDescent="0.3">
      <c r="C50" s="128"/>
      <c r="D50" s="4" t="s">
        <v>14</v>
      </c>
      <c r="E50" s="139">
        <f t="shared" ref="E50:H50" si="81">E39*E$42</f>
        <v>445.70305995676796</v>
      </c>
      <c r="F50" s="139">
        <f t="shared" si="81"/>
        <v>965.79141950171936</v>
      </c>
      <c r="G50" s="139">
        <f t="shared" si="81"/>
        <v>0</v>
      </c>
      <c r="H50" s="139">
        <f t="shared" si="81"/>
        <v>4.3274123169297134</v>
      </c>
      <c r="I50" s="120">
        <f>I39</f>
        <v>1108</v>
      </c>
      <c r="J50" s="165">
        <f>SUM(E50:H50)</f>
        <v>1415.821891775417</v>
      </c>
      <c r="K50" s="129">
        <f>I50/J50</f>
        <v>0.78258431123040939</v>
      </c>
      <c r="L50" s="150"/>
      <c r="M50" s="128"/>
      <c r="N50" s="4" t="s">
        <v>14</v>
      </c>
      <c r="O50" s="139">
        <f t="shared" ref="O50:R50" si="82">O39*O$42</f>
        <v>443.54439596091242</v>
      </c>
      <c r="P50" s="139">
        <f t="shared" si="82"/>
        <v>836.55939607655728</v>
      </c>
      <c r="Q50" s="139">
        <f t="shared" si="82"/>
        <v>0</v>
      </c>
      <c r="R50" s="139">
        <f t="shared" si="82"/>
        <v>22.166942946208398</v>
      </c>
      <c r="S50" s="120">
        <f>S39</f>
        <v>1172.7332381057306</v>
      </c>
      <c r="T50" s="165">
        <f>SUM(O50:R50)</f>
        <v>1302.270734983678</v>
      </c>
      <c r="U50" s="129">
        <f>S50/T50</f>
        <v>0.90052951863379549</v>
      </c>
      <c r="W50" s="128"/>
      <c r="X50" s="4" t="s">
        <v>14</v>
      </c>
      <c r="Y50" s="139">
        <f t="shared" ref="Y50:AB50" si="83">Y39*Y$42</f>
        <v>441.72745574340343</v>
      </c>
      <c r="Z50" s="139">
        <f t="shared" si="83"/>
        <v>837.14564543781705</v>
      </c>
      <c r="AA50" s="139">
        <f t="shared" si="83"/>
        <v>0</v>
      </c>
      <c r="AB50" s="139">
        <f t="shared" si="83"/>
        <v>21.860500557559835</v>
      </c>
      <c r="AC50" s="120">
        <f>AC39</f>
        <v>1242.3889058947407</v>
      </c>
      <c r="AD50" s="165">
        <f>SUM(Y50:AB50)</f>
        <v>1300.7336017387804</v>
      </c>
      <c r="AE50" s="129">
        <f>AC50/AD50</f>
        <v>0.95514477694276034</v>
      </c>
      <c r="AG50" s="128"/>
      <c r="AH50" s="4" t="s">
        <v>14</v>
      </c>
      <c r="AI50" s="139">
        <f t="shared" ref="AI50:AL50" si="84">AI39*AI$42</f>
        <v>497.75207957507394</v>
      </c>
      <c r="AJ50" s="139">
        <f t="shared" si="84"/>
        <v>950.47262015264903</v>
      </c>
      <c r="AK50" s="139">
        <f t="shared" si="84"/>
        <v>0</v>
      </c>
      <c r="AL50" s="139">
        <f t="shared" si="84"/>
        <v>24.423189970965392</v>
      </c>
      <c r="AM50" s="120">
        <f>AM39</f>
        <v>1317.3433265123847</v>
      </c>
      <c r="AN50" s="165">
        <f>SUM(AI50:AL50)</f>
        <v>1472.6478896986885</v>
      </c>
      <c r="AO50" s="129">
        <f>AM50/AN50</f>
        <v>0.89454059977766998</v>
      </c>
      <c r="BA50" s="128"/>
      <c r="BB50" s="4" t="s">
        <v>14</v>
      </c>
      <c r="BC50" s="139">
        <f t="shared" ref="BC50:BF50" si="85">BC39*BC$42</f>
        <v>560.52046126064477</v>
      </c>
      <c r="BD50" s="139">
        <f t="shared" si="85"/>
        <v>1082.7030922791707</v>
      </c>
      <c r="BE50" s="139">
        <f t="shared" si="85"/>
        <v>0</v>
      </c>
      <c r="BF50" s="139">
        <f t="shared" si="85"/>
        <v>27.027821844344658</v>
      </c>
      <c r="BG50" s="120">
        <f>BG39</f>
        <v>1484.8003122791824</v>
      </c>
      <c r="BH50" s="165">
        <f>SUM(BC50:BF50)</f>
        <v>1670.2513753841599</v>
      </c>
      <c r="BI50" s="129">
        <f>BG50/BH50</f>
        <v>0.88896817219364754</v>
      </c>
      <c r="BK50" s="128"/>
      <c r="BL50" s="4" t="s">
        <v>14</v>
      </c>
      <c r="BM50" s="139">
        <f t="shared" ref="BM50:BP50" si="86">BM39*BM$42</f>
        <v>631.5758315722934</v>
      </c>
      <c r="BN50" s="139">
        <f t="shared" si="86"/>
        <v>1226.592694331845</v>
      </c>
      <c r="BO50" s="139">
        <f t="shared" si="86"/>
        <v>0</v>
      </c>
      <c r="BP50" s="139">
        <f t="shared" si="86"/>
        <v>30.200197177013131</v>
      </c>
      <c r="BQ50" s="120">
        <f>BQ39</f>
        <v>1578.2089508716722</v>
      </c>
      <c r="BR50" s="165">
        <f>SUM(BM50:BP50)</f>
        <v>1888.3687230811513</v>
      </c>
      <c r="BS50" s="129">
        <f>BQ50/BR50</f>
        <v>0.83575253687563311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2050.0000000000005</v>
      </c>
      <c r="F52" s="165">
        <f>SUM(F47:F50)</f>
        <v>2050</v>
      </c>
      <c r="G52" s="165">
        <f>SUM(G47:G50)</f>
        <v>1054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1658.4558060242425</v>
      </c>
      <c r="Q52" s="165">
        <f>SUM(Q47:Q50)</f>
        <v>1917.8110322538562</v>
      </c>
      <c r="R52" s="165">
        <f>SUM(R47:R50)</f>
        <v>1754.9305618371484</v>
      </c>
      <c r="U52" s="129"/>
      <c r="W52" s="128"/>
      <c r="X52" s="120" t="s">
        <v>195</v>
      </c>
      <c r="Y52" s="165">
        <f>SUM(Y47:Y50)</f>
        <v>1328.0124049619562</v>
      </c>
      <c r="Z52" s="165">
        <f>SUM(Z47:Z50)</f>
        <v>1658.4558060242425</v>
      </c>
      <c r="AA52" s="165">
        <f>SUM(AA47:AA50)</f>
        <v>1917.8110322538562</v>
      </c>
      <c r="AB52" s="165">
        <f>SUM(AB47:AB50)</f>
        <v>1754.9305618371484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1881.7414801634086</v>
      </c>
      <c r="AK52" s="165">
        <f>SUM(AK47:AK50)</f>
        <v>2172.0689016417573</v>
      </c>
      <c r="AL52" s="165">
        <f>SUM(AL47:AL50)</f>
        <v>1989.5768224362312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2140.666670392317</v>
      </c>
      <c r="BE52" s="165">
        <f>SUM(BE47:BE50)</f>
        <v>2465.8588575838148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0.99999999999999978</v>
      </c>
      <c r="F53" s="120">
        <f>F51/F52</f>
        <v>1</v>
      </c>
      <c r="G53" s="120">
        <f>G51/G52</f>
        <v>1</v>
      </c>
      <c r="H53" s="120">
        <f>H51/H52</f>
        <v>1</v>
      </c>
      <c r="K53" s="129"/>
      <c r="M53" s="128"/>
      <c r="N53" s="120" t="s">
        <v>194</v>
      </c>
      <c r="O53" s="120">
        <f>O51/O52</f>
        <v>1</v>
      </c>
      <c r="P53" s="120">
        <f>P51/P52</f>
        <v>1</v>
      </c>
      <c r="Q53" s="120">
        <f>Q51/Q52</f>
        <v>0.99999999999999989</v>
      </c>
      <c r="R53" s="120">
        <f>R51/R52</f>
        <v>1.0000000000000002</v>
      </c>
      <c r="U53" s="129"/>
      <c r="W53" s="128"/>
      <c r="X53" s="120" t="s">
        <v>194</v>
      </c>
      <c r="Y53" s="120">
        <f>Y51/Y52</f>
        <v>0.99999999999999978</v>
      </c>
      <c r="Z53" s="120">
        <f>Z51/Z52</f>
        <v>1</v>
      </c>
      <c r="AA53" s="120">
        <f>AA51/AA52</f>
        <v>0.99999999999999989</v>
      </c>
      <c r="AB53" s="120">
        <f>AB51/AB52</f>
        <v>1.0000000000000002</v>
      </c>
      <c r="AE53" s="129"/>
      <c r="AG53" s="128"/>
      <c r="AH53" s="120" t="s">
        <v>194</v>
      </c>
      <c r="AI53" s="120">
        <f>AI51/AI52</f>
        <v>1</v>
      </c>
      <c r="AJ53" s="120">
        <f>AJ51/AJ52</f>
        <v>1.0000000000000002</v>
      </c>
      <c r="AK53" s="120">
        <f>AK51/AK52</f>
        <v>1</v>
      </c>
      <c r="AL53" s="120">
        <f>AL51/AL52</f>
        <v>0.99999999999999978</v>
      </c>
      <c r="AO53" s="129"/>
      <c r="BA53" s="128"/>
      <c r="BB53" s="120" t="s">
        <v>194</v>
      </c>
      <c r="BC53" s="120">
        <f>BC51/BC52</f>
        <v>1</v>
      </c>
      <c r="BD53" s="120">
        <f>BD51/BD52</f>
        <v>1</v>
      </c>
      <c r="BE53" s="120">
        <f>BE51/BE52</f>
        <v>1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1.0000000000000002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1247.7056274726272</v>
      </c>
      <c r="F58" s="139">
        <f t="shared" ref="F58:H58" si="87">F47*$K47</f>
        <v>0</v>
      </c>
      <c r="G58" s="139">
        <f t="shared" si="87"/>
        <v>471.33524510063506</v>
      </c>
      <c r="H58" s="139">
        <f t="shared" si="87"/>
        <v>330.95912742673806</v>
      </c>
      <c r="I58" s="120">
        <f>I47</f>
        <v>2050</v>
      </c>
      <c r="J58" s="165">
        <f>SUM(E58:H58)</f>
        <v>2050.0000000000005</v>
      </c>
      <c r="K58" s="129">
        <f>I58/J58</f>
        <v>0.99999999999999978</v>
      </c>
      <c r="M58" s="128"/>
      <c r="N58" s="4" t="s">
        <v>11</v>
      </c>
      <c r="O58" s="139">
        <f>O47*$U47</f>
        <v>489.92692060017487</v>
      </c>
      <c r="P58" s="139">
        <f t="shared" ref="P58:R58" si="88">P47*$U47</f>
        <v>0</v>
      </c>
      <c r="Q58" s="139">
        <f t="shared" si="88"/>
        <v>1027.8913168287238</v>
      </c>
      <c r="R58" s="139">
        <f t="shared" si="88"/>
        <v>668.92831372238106</v>
      </c>
      <c r="S58" s="120">
        <f>S47</f>
        <v>2186.7465511512801</v>
      </c>
      <c r="T58" s="165">
        <f>SUM(O58:R58)</f>
        <v>2186.7465511512796</v>
      </c>
      <c r="U58" s="129">
        <f>S58/T58</f>
        <v>1.0000000000000002</v>
      </c>
      <c r="AG58" s="128"/>
      <c r="AH58" s="4" t="s">
        <v>11</v>
      </c>
      <c r="AI58" s="139">
        <f>AI47*$AO47</f>
        <v>566.53221037053754</v>
      </c>
      <c r="AJ58" s="139">
        <f t="shared" ref="AJ58:AL58" si="89">AJ47*$AO47</f>
        <v>0</v>
      </c>
      <c r="AK58" s="139">
        <f t="shared" si="89"/>
        <v>1166.4118099099539</v>
      </c>
      <c r="AL58" s="139">
        <f t="shared" si="89"/>
        <v>759.44001968177474</v>
      </c>
      <c r="AM58" s="120">
        <f>AM47</f>
        <v>2492.3840399622668</v>
      </c>
      <c r="AN58" s="165">
        <f>SUM(AI58:AL58)</f>
        <v>2492.3840399622663</v>
      </c>
      <c r="AO58" s="129">
        <f>AM58/AN58</f>
        <v>1.0000000000000002</v>
      </c>
      <c r="BA58" s="128"/>
      <c r="BB58" s="4" t="s">
        <v>11</v>
      </c>
      <c r="BC58" s="139">
        <f>BC47*$BI47</f>
        <v>655.96997608536014</v>
      </c>
      <c r="BD58" s="139">
        <f t="shared" ref="BD58:BF58" si="90">BD47*$BI47</f>
        <v>0</v>
      </c>
      <c r="BE58" s="139">
        <f t="shared" si="90"/>
        <v>1326.4274522771195</v>
      </c>
      <c r="BF58" s="139">
        <f t="shared" si="90"/>
        <v>864.13800671367505</v>
      </c>
      <c r="BG58" s="120">
        <f>BG47</f>
        <v>2846.535435076155</v>
      </c>
      <c r="BH58" s="165">
        <f>SUM(BC58:BF58)</f>
        <v>2846.535435076155</v>
      </c>
      <c r="BI58" s="129">
        <f>BG58/BH58</f>
        <v>1</v>
      </c>
      <c r="BK58" s="128"/>
      <c r="BL58" s="4" t="s">
        <v>11</v>
      </c>
      <c r="BM58" s="139">
        <f>BM47*$BS47</f>
        <v>706.15348103784481</v>
      </c>
      <c r="BN58" s="139">
        <f t="shared" ref="BN58:BP58" si="91">BN47*$BS47</f>
        <v>0</v>
      </c>
      <c r="BO58" s="139">
        <f t="shared" si="91"/>
        <v>1415.5273771364784</v>
      </c>
      <c r="BP58" s="139">
        <f t="shared" si="91"/>
        <v>922.49272124499009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220.45079610975696</v>
      </c>
      <c r="G59" s="139">
        <f t="shared" si="92"/>
        <v>790.24214431988048</v>
      </c>
      <c r="H59" s="139">
        <f t="shared" si="92"/>
        <v>1039.3070595703623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42.253271650772938</v>
      </c>
      <c r="Q59" s="139">
        <f t="shared" si="93"/>
        <v>966.46250677329601</v>
      </c>
      <c r="R59" s="139">
        <f t="shared" si="93"/>
        <v>1178.0307727272113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49.642503835460786</v>
      </c>
      <c r="AK59" s="139">
        <f t="shared" si="94"/>
        <v>1100.5832830628067</v>
      </c>
      <c r="AL59" s="139">
        <f t="shared" si="94"/>
        <v>1342.1582530639996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58.341354388450526</v>
      </c>
      <c r="BE59" s="139">
        <f t="shared" si="95"/>
        <v>1255.8177014477951</v>
      </c>
      <c r="BF59" s="139">
        <f t="shared" si="95"/>
        <v>1532.3763792399093</v>
      </c>
      <c r="BG59" s="120">
        <f>BG48</f>
        <v>2846.535435076155</v>
      </c>
      <c r="BH59" s="165">
        <f>SUM(BC59:BF59)</f>
        <v>2846.535435076155</v>
      </c>
      <c r="BI59" s="129">
        <f>BG59/BH59</f>
        <v>1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63.250202289142365</v>
      </c>
      <c r="BO59" s="139">
        <f t="shared" si="96"/>
        <v>1342.3775392997129</v>
      </c>
      <c r="BP59" s="139">
        <f t="shared" si="96"/>
        <v>1638.545837830459</v>
      </c>
      <c r="BQ59" s="120">
        <f>BQ48</f>
        <v>3044.1735794193137</v>
      </c>
      <c r="BR59" s="165">
        <f>SUM(BM59:BP59)</f>
        <v>3044.1735794193146</v>
      </c>
      <c r="BS59" s="129">
        <f>BQ59/BR59</f>
        <v>0.99999999999999967</v>
      </c>
    </row>
    <row r="60" spans="3:71" x14ac:dyDescent="0.3">
      <c r="C60" s="128"/>
      <c r="D60" s="4" t="s">
        <v>13</v>
      </c>
      <c r="E60" s="139">
        <f t="shared" ref="E60:H60" si="97">E49*$K49</f>
        <v>330.82162963474434</v>
      </c>
      <c r="F60" s="139">
        <f t="shared" si="97"/>
        <v>717.92184913498966</v>
      </c>
      <c r="G60" s="139">
        <f t="shared" si="97"/>
        <v>5.2565212302660971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373.84426515510165</v>
      </c>
      <c r="P60" s="139">
        <f t="shared" si="98"/>
        <v>706.14836053017586</v>
      </c>
      <c r="Q60" s="139">
        <f t="shared" si="98"/>
        <v>32.990838983634283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414.96748796631533</v>
      </c>
      <c r="AJ60" s="139">
        <f t="shared" si="99"/>
        <v>793.57165412724282</v>
      </c>
      <c r="AK60" s="139">
        <f t="shared" si="99"/>
        <v>35.935866142428452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462.43587778007515</v>
      </c>
      <c r="BD60" s="139">
        <f t="shared" si="100"/>
        <v>894.57132881588097</v>
      </c>
      <c r="BE60" s="139">
        <f t="shared" si="100"/>
        <v>39.331255015953687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1396.3384616119099</v>
      </c>
      <c r="BI60" s="129">
        <f>BG60/BH60</f>
        <v>0.99999999999999989</v>
      </c>
      <c r="BK60" s="128"/>
      <c r="BL60" s="4" t="s">
        <v>13</v>
      </c>
      <c r="BM60" s="139">
        <f t="shared" ref="BM60:BP60" si="101">BM49*$BS49</f>
        <v>488.8520540224996</v>
      </c>
      <c r="BN60" s="139">
        <f t="shared" si="101"/>
        <v>950.81902430529919</v>
      </c>
      <c r="BO60" s="139">
        <f t="shared" si="101"/>
        <v>41.217662327890771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348.8002221895531</v>
      </c>
      <c r="F61" s="139">
        <f t="shared" si="102"/>
        <v>755.81321282299245</v>
      </c>
      <c r="G61" s="139">
        <f t="shared" si="102"/>
        <v>0</v>
      </c>
      <c r="H61" s="139">
        <f t="shared" si="102"/>
        <v>3.3865649874544297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399.42482138739803</v>
      </c>
      <c r="P61" s="139">
        <f t="shared" si="103"/>
        <v>753.34643025740081</v>
      </c>
      <c r="Q61" s="139">
        <f t="shared" si="103"/>
        <v>0</v>
      </c>
      <c r="R61" s="139">
        <f t="shared" si="103"/>
        <v>19.961986460931858</v>
      </c>
      <c r="S61" s="120">
        <f>S50</f>
        <v>1172.7332381057306</v>
      </c>
      <c r="T61" s="165">
        <f>SUM(O61:R61)</f>
        <v>1172.7332381057308</v>
      </c>
      <c r="U61" s="129">
        <f>S61/T61</f>
        <v>0.99999999999999978</v>
      </c>
      <c r="AG61" s="128"/>
      <c r="AH61" s="4" t="s">
        <v>14</v>
      </c>
      <c r="AI61" s="139">
        <f t="shared" ref="AI61:AL61" si="104">AI50*$AO50</f>
        <v>445.25944380366917</v>
      </c>
      <c r="AJ61" s="139">
        <f t="shared" si="104"/>
        <v>850.23634770360411</v>
      </c>
      <c r="AK61" s="139">
        <f t="shared" si="104"/>
        <v>0</v>
      </c>
      <c r="AL61" s="139">
        <f t="shared" si="104"/>
        <v>21.847535005111357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498.28484992401559</v>
      </c>
      <c r="BD61" s="139">
        <f t="shared" si="105"/>
        <v>962.48858897182447</v>
      </c>
      <c r="BE61" s="139">
        <f t="shared" si="105"/>
        <v>0</v>
      </c>
      <c r="BF61" s="139">
        <f t="shared" si="105"/>
        <v>24.026873383342611</v>
      </c>
      <c r="BG61" s="120">
        <f>BG50</f>
        <v>1484.8003122791824</v>
      </c>
      <c r="BH61" s="165">
        <f>SUM(BC61:BF61)</f>
        <v>1484.8003122791829</v>
      </c>
      <c r="BI61" s="129">
        <f>BG61/BH61</f>
        <v>0.99999999999999967</v>
      </c>
      <c r="BK61" s="128"/>
      <c r="BL61" s="4" t="s">
        <v>14</v>
      </c>
      <c r="BM61" s="139">
        <f t="shared" ref="BM61:BP61" si="106">BM50*$BS50</f>
        <v>527.84110346588182</v>
      </c>
      <c r="BN61" s="139">
        <f t="shared" si="106"/>
        <v>1025.1279560009575</v>
      </c>
      <c r="BO61" s="139">
        <f t="shared" si="106"/>
        <v>0</v>
      </c>
      <c r="BP61" s="139">
        <f t="shared" si="106"/>
        <v>25.239891404833056</v>
      </c>
      <c r="BQ61" s="120">
        <f>BQ50</f>
        <v>1578.2089508716722</v>
      </c>
      <c r="BR61" s="165">
        <f>SUM(BM61:BP61)</f>
        <v>1578.2089508716724</v>
      </c>
      <c r="BS61" s="129">
        <f>BQ61/BR61</f>
        <v>0.99999999999999989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1927.3274792969246</v>
      </c>
      <c r="F63" s="165">
        <f>SUM(F58:F61)</f>
        <v>1694.185858067739</v>
      </c>
      <c r="G63" s="165">
        <f>SUM(G58:G61)</f>
        <v>1266.8339106507817</v>
      </c>
      <c r="H63" s="165">
        <f>SUM(H58:H61)</f>
        <v>1373.6527519845547</v>
      </c>
      <c r="K63" s="129"/>
      <c r="M63" s="128"/>
      <c r="N63" s="120" t="s">
        <v>195</v>
      </c>
      <c r="O63" s="165">
        <f>SUM(O58:O61)</f>
        <v>1263.1960071426745</v>
      </c>
      <c r="P63" s="165">
        <f>SUM(P58:P61)</f>
        <v>1501.7480624383497</v>
      </c>
      <c r="Q63" s="165">
        <f>SUM(Q58:Q61)</f>
        <v>2027.3446625856543</v>
      </c>
      <c r="R63" s="165">
        <f>SUM(R58:R61)</f>
        <v>1866.9210729105243</v>
      </c>
      <c r="U63" s="129"/>
      <c r="AG63" s="128"/>
      <c r="AH63" s="120" t="s">
        <v>195</v>
      </c>
      <c r="AI63" s="165">
        <f>SUM(AI58:AI61)</f>
        <v>1426.759142140522</v>
      </c>
      <c r="AJ63" s="165">
        <f>SUM(AJ58:AJ61)</f>
        <v>1693.4505056663079</v>
      </c>
      <c r="AK63" s="165">
        <f>SUM(AK58:AK61)</f>
        <v>2302.9309591151891</v>
      </c>
      <c r="AL63" s="165">
        <f>SUM(AL58:AL61)</f>
        <v>2123.4458077508857</v>
      </c>
      <c r="AO63" s="129"/>
      <c r="BA63" s="128"/>
      <c r="BB63" s="120" t="s">
        <v>195</v>
      </c>
      <c r="BC63" s="165">
        <f>SUM(BC58:BC61)</f>
        <v>1616.6907037894509</v>
      </c>
      <c r="BD63" s="165">
        <f>SUM(BD58:BD61)</f>
        <v>1915.401272176156</v>
      </c>
      <c r="BE63" s="165">
        <f>SUM(BE58:BE61)</f>
        <v>2621.5764087408679</v>
      </c>
      <c r="BF63" s="165">
        <f>SUM(BF58:BF61)</f>
        <v>2420.5412593369269</v>
      </c>
      <c r="BI63" s="129"/>
      <c r="BK63" s="128"/>
      <c r="BL63" s="120" t="s">
        <v>195</v>
      </c>
      <c r="BM63" s="165">
        <f>SUM(BM58:BM61)</f>
        <v>1722.8466385262261</v>
      </c>
      <c r="BN63" s="165">
        <f>SUM(BN58:BN61)</f>
        <v>2039.1971825953992</v>
      </c>
      <c r="BO63" s="165">
        <f>SUM(BO58:BO61)</f>
        <v>2799.1225787640819</v>
      </c>
      <c r="BP63" s="165">
        <f>SUM(BP58:BP61)</f>
        <v>2586.2784504802821</v>
      </c>
      <c r="BS63" s="129"/>
    </row>
    <row r="64" spans="3:71" x14ac:dyDescent="0.3">
      <c r="C64" s="128"/>
      <c r="D64" s="120" t="s">
        <v>194</v>
      </c>
      <c r="E64" s="120">
        <f>E62/E63</f>
        <v>1.0636490280042215</v>
      </c>
      <c r="F64" s="120">
        <f>F62/F63</f>
        <v>1.2100207248442481</v>
      </c>
      <c r="G64" s="120">
        <f>G62/G63</f>
        <v>0.83199541087320006</v>
      </c>
      <c r="H64" s="120">
        <f>H62/H63</f>
        <v>0.80660851033803216</v>
      </c>
      <c r="K64" s="129"/>
      <c r="M64" s="128"/>
      <c r="N64" s="120" t="s">
        <v>194</v>
      </c>
      <c r="O64" s="120">
        <f>O62/O63</f>
        <v>1.0513114334218765</v>
      </c>
      <c r="P64" s="120">
        <f>P62/P63</f>
        <v>1.1043502219216788</v>
      </c>
      <c r="Q64" s="120">
        <f>Q62/Q63</f>
        <v>0.94597187525474813</v>
      </c>
      <c r="R64" s="120">
        <f>R62/R63</f>
        <v>0.9400132588900596</v>
      </c>
      <c r="U64" s="129"/>
      <c r="AG64" s="128"/>
      <c r="AH64" s="120" t="s">
        <v>194</v>
      </c>
      <c r="AI64" s="120">
        <f>AI62/AI63</f>
        <v>1.0535760143623862</v>
      </c>
      <c r="AJ64" s="120">
        <f>AJ62/AJ63</f>
        <v>1.1111877636028198</v>
      </c>
      <c r="AK64" s="120">
        <f>AK62/AK63</f>
        <v>0.94317586597398018</v>
      </c>
      <c r="AL64" s="120">
        <f>AL62/AL63</f>
        <v>0.93695672155794429</v>
      </c>
      <c r="AO64" s="129"/>
      <c r="BA64" s="128"/>
      <c r="BB64" s="120" t="s">
        <v>194</v>
      </c>
      <c r="BC64" s="120">
        <f>BC62/BC63</f>
        <v>1.0555872007459715</v>
      </c>
      <c r="BD64" s="120">
        <f>BD62/BD63</f>
        <v>1.1176074180843729</v>
      </c>
      <c r="BE64" s="120">
        <f>BE62/BE63</f>
        <v>0.94060155918482513</v>
      </c>
      <c r="BF64" s="120">
        <f>BF62/BF63</f>
        <v>0.93414069801955557</v>
      </c>
      <c r="BI64" s="129"/>
      <c r="BK64" s="128"/>
      <c r="BL64" s="120" t="s">
        <v>194</v>
      </c>
      <c r="BM64" s="120">
        <f>BM62/BM63</f>
        <v>1.1204470467848548</v>
      </c>
      <c r="BN64" s="120">
        <f>BN62/BN63</f>
        <v>1.1884859632465228</v>
      </c>
      <c r="BO64" s="120">
        <f>BO62/BO63</f>
        <v>0.99624723459312259</v>
      </c>
      <c r="BP64" s="120">
        <f>BP62/BP63</f>
        <v>0.98927420031669755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1327.120877896657</v>
      </c>
      <c r="F69" s="139">
        <f t="shared" ref="F69:H69" si="107">F58*F$64</f>
        <v>0</v>
      </c>
      <c r="G69" s="139">
        <f t="shared" si="107"/>
        <v>392.14876090652331</v>
      </c>
      <c r="H69" s="139">
        <f t="shared" si="107"/>
        <v>266.95444875645615</v>
      </c>
      <c r="I69" s="120">
        <f>I58</f>
        <v>2050</v>
      </c>
      <c r="J69" s="165">
        <f>SUM(E69:H69)</f>
        <v>1986.2240875596367</v>
      </c>
      <c r="K69" s="129">
        <f>I69/J69</f>
        <v>1.0321091224498848</v>
      </c>
      <c r="M69" s="128"/>
      <c r="N69" s="4" t="s">
        <v>11</v>
      </c>
      <c r="O69" s="139">
        <f>O58*O$64</f>
        <v>515.06577316813571</v>
      </c>
      <c r="P69" s="139">
        <f t="shared" ref="P69:R69" si="108">P58*P$64</f>
        <v>0</v>
      </c>
      <c r="Q69" s="139">
        <f t="shared" si="108"/>
        <v>972.35627653854033</v>
      </c>
      <c r="R69" s="139">
        <f t="shared" si="108"/>
        <v>628.80148414600762</v>
      </c>
      <c r="S69" s="120">
        <f>S58</f>
        <v>2186.7465511512801</v>
      </c>
      <c r="T69" s="165">
        <f>SUM(O69:R69)</f>
        <v>2116.2235338526834</v>
      </c>
      <c r="U69" s="129">
        <f>S69/T69</f>
        <v>1.0333249376403097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266.75003210121969</v>
      </c>
      <c r="G70" s="139">
        <f t="shared" si="109"/>
        <v>657.47783755273758</v>
      </c>
      <c r="H70" s="139">
        <f t="shared" si="109"/>
        <v>838.31391910385037</v>
      </c>
      <c r="I70" s="120">
        <f>I59</f>
        <v>2050</v>
      </c>
      <c r="J70" s="165">
        <f>SUM(E70:H70)</f>
        <v>1762.5417887578076</v>
      </c>
      <c r="K70" s="129">
        <f>I70/J70</f>
        <v>1.163092990518418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46.66240992444807</v>
      </c>
      <c r="Q70" s="139">
        <f t="shared" si="110"/>
        <v>914.24634989573951</v>
      </c>
      <c r="R70" s="139">
        <f t="shared" si="110"/>
        <v>1107.3645457440812</v>
      </c>
      <c r="S70" s="120">
        <f>S59</f>
        <v>2186.7465511512801</v>
      </c>
      <c r="T70" s="165">
        <f>SUM(O70:R70)</f>
        <v>2068.2733055642689</v>
      </c>
      <c r="U70" s="129">
        <f>S70/T70</f>
        <v>1.0572812332240054</v>
      </c>
    </row>
    <row r="71" spans="3:21" x14ac:dyDescent="0.3">
      <c r="C71" s="128"/>
      <c r="D71" s="4" t="s">
        <v>13</v>
      </c>
      <c r="E71" s="139">
        <f t="shared" ref="E71:H71" si="111">E60*E$64</f>
        <v>351.87810480376834</v>
      </c>
      <c r="F71" s="139">
        <f t="shared" si="111"/>
        <v>868.70031627184312</v>
      </c>
      <c r="G71" s="139">
        <f t="shared" si="111"/>
        <v>4.3734015407389402</v>
      </c>
      <c r="H71" s="139">
        <f t="shared" si="111"/>
        <v>0</v>
      </c>
      <c r="I71" s="120">
        <f>I60</f>
        <v>1054</v>
      </c>
      <c r="J71" s="165">
        <f>SUM(E71:H71)</f>
        <v>1224.9518226163505</v>
      </c>
      <c r="K71" s="129">
        <f>I71/J71</f>
        <v>0.86044200313836194</v>
      </c>
      <c r="M71" s="128"/>
      <c r="N71" s="4" t="s">
        <v>13</v>
      </c>
      <c r="O71" s="139">
        <f t="shared" ref="O71:R71" si="112">O60*O$64</f>
        <v>393.02675027675798</v>
      </c>
      <c r="P71" s="139">
        <f t="shared" si="112"/>
        <v>779.83509866112934</v>
      </c>
      <c r="Q71" s="139">
        <f t="shared" si="112"/>
        <v>31.208405819575972</v>
      </c>
      <c r="R71" s="139">
        <f t="shared" si="112"/>
        <v>0</v>
      </c>
      <c r="S71" s="120">
        <f>S60</f>
        <v>1112.9834646689119</v>
      </c>
      <c r="T71" s="165">
        <f>SUM(O71:R71)</f>
        <v>1204.0702547574633</v>
      </c>
      <c r="U71" s="129">
        <f>S71/T71</f>
        <v>0.9243509340682956</v>
      </c>
    </row>
    <row r="72" spans="3:21" x14ac:dyDescent="0.3">
      <c r="C72" s="128"/>
      <c r="D72" s="4" t="s">
        <v>14</v>
      </c>
      <c r="E72" s="139">
        <f t="shared" ref="E72:H72" si="113">E61*E$64</f>
        <v>371.00101729957464</v>
      </c>
      <c r="F72" s="139">
        <f t="shared" si="113"/>
        <v>914.54965162693725</v>
      </c>
      <c r="G72" s="139">
        <f t="shared" si="113"/>
        <v>0</v>
      </c>
      <c r="H72" s="139">
        <f t="shared" si="113"/>
        <v>2.7316321396935539</v>
      </c>
      <c r="I72" s="120">
        <f>I61</f>
        <v>1108</v>
      </c>
      <c r="J72" s="165">
        <f>SUM(E72:H72)</f>
        <v>1288.2823010662055</v>
      </c>
      <c r="K72" s="129">
        <f>I72/J72</f>
        <v>0.86005994111927131</v>
      </c>
      <c r="M72" s="128"/>
      <c r="N72" s="4" t="s">
        <v>14</v>
      </c>
      <c r="O72" s="139">
        <f t="shared" ref="O72:R72" si="114">O61*O$64</f>
        <v>419.91988151706244</v>
      </c>
      <c r="P72" s="139">
        <f t="shared" si="114"/>
        <v>831.95829743866511</v>
      </c>
      <c r="Q72" s="139">
        <f t="shared" si="114"/>
        <v>0</v>
      </c>
      <c r="R72" s="139">
        <f t="shared" si="114"/>
        <v>18.764531947059801</v>
      </c>
      <c r="S72" s="120">
        <f>S61</f>
        <v>1172.7332381057306</v>
      </c>
      <c r="T72" s="165">
        <f>SUM(O72:R72)</f>
        <v>1270.6427109027873</v>
      </c>
      <c r="U72" s="129">
        <f>S72/T72</f>
        <v>0.92294492231613068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</v>
      </c>
      <c r="H74" s="165">
        <f>SUM(H69:H72)</f>
        <v>1108.0000000000002</v>
      </c>
      <c r="K74" s="129"/>
      <c r="M74" s="128"/>
      <c r="N74" s="120" t="s">
        <v>195</v>
      </c>
      <c r="O74" s="165">
        <f>SUM(O69:O72)</f>
        <v>1328.0124049619562</v>
      </c>
      <c r="P74" s="165">
        <f>SUM(P69:P72)</f>
        <v>1658.4558060242425</v>
      </c>
      <c r="Q74" s="165">
        <f>SUM(Q69:Q72)</f>
        <v>1917.811032253856</v>
      </c>
      <c r="R74" s="165">
        <f>SUM(R69:R72)</f>
        <v>1754.9305618371486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</v>
      </c>
      <c r="H75" s="120">
        <f>H73/H74</f>
        <v>0.99999999999999978</v>
      </c>
      <c r="K75" s="129"/>
      <c r="M75" s="128"/>
      <c r="N75" s="120" t="s">
        <v>194</v>
      </c>
      <c r="O75" s="120">
        <f>O73/O74</f>
        <v>0.99999999999999978</v>
      </c>
      <c r="P75" s="120">
        <f>P73/P74</f>
        <v>1</v>
      </c>
      <c r="Q75" s="120">
        <f>Q73/Q74</f>
        <v>1</v>
      </c>
      <c r="R75" s="120">
        <f>R73/R74</f>
        <v>1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1369.7335646708395</v>
      </c>
      <c r="F80" s="139">
        <f t="shared" ref="F80:H80" si="115">F69*$K69</f>
        <v>0</v>
      </c>
      <c r="G80" s="139">
        <f t="shared" si="115"/>
        <v>404.74031348904145</v>
      </c>
      <c r="H80" s="139">
        <f t="shared" si="115"/>
        <v>275.52612184011872</v>
      </c>
      <c r="I80" s="120">
        <f>I69</f>
        <v>2050</v>
      </c>
      <c r="J80" s="165">
        <f>SUM(E80:H80)</f>
        <v>2049.9999999999995</v>
      </c>
      <c r="K80" s="129">
        <f>I80/J80</f>
        <v>1.0000000000000002</v>
      </c>
      <c r="M80" s="128"/>
      <c r="N80" s="4" t="s">
        <v>11</v>
      </c>
      <c r="O80" s="139">
        <f>O69*$U69</f>
        <v>532.23030793962175</v>
      </c>
      <c r="P80" s="139">
        <f t="shared" ref="P80:R80" si="116">P69*$U69</f>
        <v>0</v>
      </c>
      <c r="Q80" s="139">
        <f t="shared" si="116"/>
        <v>1004.759988818351</v>
      </c>
      <c r="R80" s="139">
        <f t="shared" si="116"/>
        <v>649.75625439330759</v>
      </c>
      <c r="S80" s="120">
        <f>S69</f>
        <v>2186.7465511512801</v>
      </c>
      <c r="T80" s="165">
        <f>SUM(O80:R80)</f>
        <v>2186.7465511512805</v>
      </c>
      <c r="U80" s="129">
        <f>S80/T80</f>
        <v>0.99999999999999978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310.25509255749159</v>
      </c>
      <c r="G81" s="139">
        <f t="shared" si="117"/>
        <v>764.70786427879614</v>
      </c>
      <c r="H81" s="139">
        <f t="shared" si="117"/>
        <v>975.0370431637125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49.33529031012452</v>
      </c>
      <c r="Q81" s="139">
        <f t="shared" si="118"/>
        <v>966.61550828831298</v>
      </c>
      <c r="R81" s="139">
        <f t="shared" si="118"/>
        <v>1170.7957525528427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302.77070135788489</v>
      </c>
      <c r="F82" s="139">
        <f t="shared" si="119"/>
        <v>747.4662402598733</v>
      </c>
      <c r="G82" s="139">
        <f t="shared" si="119"/>
        <v>3.763058382241812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363.29464373214802</v>
      </c>
      <c r="P82" s="139">
        <f t="shared" si="120"/>
        <v>720.84130186665641</v>
      </c>
      <c r="Q82" s="139">
        <f t="shared" si="120"/>
        <v>28.847519070107481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319.08311309386193</v>
      </c>
      <c r="F83" s="139">
        <f t="shared" si="121"/>
        <v>786.56751952891375</v>
      </c>
      <c r="G83" s="139">
        <f t="shared" si="121"/>
        <v>0</v>
      </c>
      <c r="H83" s="139">
        <f t="shared" si="121"/>
        <v>2.3493673772243469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387.56292242576399</v>
      </c>
      <c r="P83" s="139">
        <f t="shared" si="122"/>
        <v>767.85168619978913</v>
      </c>
      <c r="Q83" s="139">
        <f t="shared" si="122"/>
        <v>0</v>
      </c>
      <c r="R83" s="139">
        <f t="shared" si="122"/>
        <v>17.318629480177659</v>
      </c>
      <c r="S83" s="120">
        <f>S72</f>
        <v>1172.7332381057306</v>
      </c>
      <c r="T83" s="165">
        <f>SUM(O83:R83)</f>
        <v>1172.7332381057308</v>
      </c>
      <c r="U83" s="129">
        <f>S83/T83</f>
        <v>0.99999999999999978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1991.5873791225863</v>
      </c>
      <c r="F85" s="165">
        <f>SUM(F80:F83)</f>
        <v>1844.2888523462784</v>
      </c>
      <c r="G85" s="165">
        <f>SUM(G80:G83)</f>
        <v>1173.2112361500792</v>
      </c>
      <c r="H85" s="165">
        <f>SUM(H80:H83)</f>
        <v>1252.9125323810556</v>
      </c>
      <c r="K85" s="129"/>
      <c r="M85" s="128"/>
      <c r="N85" s="120" t="s">
        <v>195</v>
      </c>
      <c r="O85" s="165">
        <f>SUM(O80:O83)</f>
        <v>1283.0878740975336</v>
      </c>
      <c r="P85" s="165">
        <f>SUM(P80:P83)</f>
        <v>1538.0282783765701</v>
      </c>
      <c r="Q85" s="165">
        <f>SUM(Q80:Q83)</f>
        <v>2000.2230161767714</v>
      </c>
      <c r="R85" s="165">
        <f>SUM(R80:R83)</f>
        <v>1837.870636426328</v>
      </c>
      <c r="U85" s="129"/>
    </row>
    <row r="86" spans="3:21" x14ac:dyDescent="0.3">
      <c r="C86" s="128"/>
      <c r="D86" s="120" t="s">
        <v>194</v>
      </c>
      <c r="E86" s="120">
        <f>E84/E85</f>
        <v>1.029329680178606</v>
      </c>
      <c r="F86" s="120">
        <f>F84/F85</f>
        <v>1.1115395494539908</v>
      </c>
      <c r="G86" s="120">
        <f>G84/G85</f>
        <v>0.89838894098792155</v>
      </c>
      <c r="H86" s="120">
        <f>H84/H85</f>
        <v>0.88433946613522862</v>
      </c>
      <c r="K86" s="129"/>
      <c r="M86" s="128"/>
      <c r="N86" s="120" t="s">
        <v>194</v>
      </c>
      <c r="O86" s="120">
        <f>O84/O85</f>
        <v>1.0350128247420469</v>
      </c>
      <c r="P86" s="120">
        <f>P84/P85</f>
        <v>1.0782999437271641</v>
      </c>
      <c r="Q86" s="120">
        <f>Q84/Q85</f>
        <v>0.95879860232763559</v>
      </c>
      <c r="R86" s="120">
        <f>R84/R85</f>
        <v>0.95487164714136064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1409.9074120525372</v>
      </c>
      <c r="F91" s="139">
        <f t="shared" ref="F91:H91" si="123">F80*F$86</f>
        <v>0</v>
      </c>
      <c r="G91" s="139">
        <f t="shared" si="123"/>
        <v>363.61422161053935</v>
      </c>
      <c r="H91" s="139">
        <f t="shared" si="123"/>
        <v>243.65862349440056</v>
      </c>
      <c r="I91" s="120">
        <f>I80</f>
        <v>2050</v>
      </c>
      <c r="J91" s="165">
        <f>SUM(E91:H91)</f>
        <v>2017.1802571574772</v>
      </c>
      <c r="K91" s="129">
        <f>I91/J91</f>
        <v>1.0162701090921695</v>
      </c>
      <c r="M91" s="128"/>
      <c r="N91" s="4" t="s">
        <v>11</v>
      </c>
      <c r="O91" s="139">
        <f>O80*O$86</f>
        <v>550.8651944339174</v>
      </c>
      <c r="P91" s="139">
        <f t="shared" ref="P91:R91" si="124">P80*P$86</f>
        <v>0</v>
      </c>
      <c r="Q91" s="139">
        <f t="shared" si="124"/>
        <v>963.36247295376563</v>
      </c>
      <c r="R91" s="139">
        <f t="shared" si="124"/>
        <v>620.43382487293854</v>
      </c>
      <c r="S91" s="120">
        <f>S80</f>
        <v>2186.7465511512801</v>
      </c>
      <c r="T91" s="165">
        <f>SUM(O91:R91)</f>
        <v>2134.6614922606218</v>
      </c>
      <c r="U91" s="129">
        <f>S91/T91</f>
        <v>1.0243996807360307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344.86080579716042</v>
      </c>
      <c r="G92" s="139">
        <f t="shared" si="125"/>
        <v>687.00508835456287</v>
      </c>
      <c r="H92" s="139">
        <f t="shared" si="125"/>
        <v>862.26373821346942</v>
      </c>
      <c r="I92" s="120">
        <f>I81</f>
        <v>2050</v>
      </c>
      <c r="J92" s="165">
        <f>SUM(E92:H92)</f>
        <v>1894.1296323651927</v>
      </c>
      <c r="K92" s="129">
        <f>I92/J92</f>
        <v>1.0822912882895837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53.198240765170574</v>
      </c>
      <c r="Q92" s="139">
        <f t="shared" si="126"/>
        <v>926.78959833505155</v>
      </c>
      <c r="R92" s="139">
        <f t="shared" si="126"/>
        <v>1117.9596687062417</v>
      </c>
      <c r="S92" s="120">
        <f>S81</f>
        <v>2186.7465511512801</v>
      </c>
      <c r="T92" s="165">
        <f>SUM(O92:R92)</f>
        <v>2097.9475078064638</v>
      </c>
      <c r="U92" s="129">
        <f>S92/T92</f>
        <v>1.0423266278180912</v>
      </c>
    </row>
    <row r="93" spans="3:21" x14ac:dyDescent="0.3">
      <c r="C93" s="128"/>
      <c r="D93" s="4" t="s">
        <v>13</v>
      </c>
      <c r="E93" s="139">
        <f t="shared" ref="E93:H93" si="127">E82*E$86</f>
        <v>311.65086919616391</v>
      </c>
      <c r="F93" s="139">
        <f t="shared" si="127"/>
        <v>830.83828793052805</v>
      </c>
      <c r="G93" s="139">
        <f t="shared" si="127"/>
        <v>3.3806900348979427</v>
      </c>
      <c r="H93" s="139">
        <f t="shared" si="127"/>
        <v>0</v>
      </c>
      <c r="I93" s="120">
        <f>I82</f>
        <v>1054</v>
      </c>
      <c r="J93" s="165">
        <f>SUM(E93:H93)</f>
        <v>1145.8698471615899</v>
      </c>
      <c r="K93" s="129">
        <f>I93/J93</f>
        <v>0.9198252337391033</v>
      </c>
      <c r="M93" s="128"/>
      <c r="N93" s="4" t="s">
        <v>13</v>
      </c>
      <c r="O93" s="139">
        <f t="shared" ref="O93:R93" si="128">O82*O$86</f>
        <v>376.01461542286609</v>
      </c>
      <c r="P93" s="139">
        <f t="shared" si="128"/>
        <v>777.28313523903125</v>
      </c>
      <c r="Q93" s="139">
        <f t="shared" si="128"/>
        <v>27.658960965038865</v>
      </c>
      <c r="R93" s="139">
        <f t="shared" si="128"/>
        <v>0</v>
      </c>
      <c r="S93" s="120">
        <f>S82</f>
        <v>1112.9834646689119</v>
      </c>
      <c r="T93" s="165">
        <f>SUM(O93:R93)</f>
        <v>1180.9567116269361</v>
      </c>
      <c r="U93" s="129">
        <f>S93/T93</f>
        <v>0.94244221969458863</v>
      </c>
    </row>
    <row r="94" spans="3:21" x14ac:dyDescent="0.3">
      <c r="C94" s="128"/>
      <c r="D94" s="4" t="s">
        <v>14</v>
      </c>
      <c r="E94" s="139">
        <f t="shared" ref="E94:H94" si="129">E83*E$86</f>
        <v>328.44171875129888</v>
      </c>
      <c r="F94" s="139">
        <f t="shared" si="129"/>
        <v>874.30090627231186</v>
      </c>
      <c r="G94" s="139">
        <f t="shared" si="129"/>
        <v>0</v>
      </c>
      <c r="H94" s="139">
        <f t="shared" si="129"/>
        <v>2.0776382921301013</v>
      </c>
      <c r="I94" s="120">
        <f>I83</f>
        <v>1108</v>
      </c>
      <c r="J94" s="165">
        <f>SUM(E94:H94)</f>
        <v>1204.8202633157409</v>
      </c>
      <c r="K94" s="129">
        <f>I94/J94</f>
        <v>0.91963924722739521</v>
      </c>
      <c r="M94" s="128"/>
      <c r="N94" s="4" t="s">
        <v>14</v>
      </c>
      <c r="O94" s="139">
        <f t="shared" ref="O94:R94" si="130">O83*O$86</f>
        <v>401.13259510517281</v>
      </c>
      <c r="P94" s="139">
        <f t="shared" si="130"/>
        <v>827.9744300200407</v>
      </c>
      <c r="Q94" s="139">
        <f t="shared" si="130"/>
        <v>0</v>
      </c>
      <c r="R94" s="139">
        <f t="shared" si="130"/>
        <v>16.537068257968169</v>
      </c>
      <c r="S94" s="120">
        <f>S83</f>
        <v>1172.7332381057306</v>
      </c>
      <c r="T94" s="165">
        <f>SUM(O94:R94)</f>
        <v>1245.6440933831818</v>
      </c>
      <c r="U94" s="129">
        <f>S94/T94</f>
        <v>0.94146734555660705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2050.0000000000005</v>
      </c>
      <c r="G96" s="165">
        <f>SUM(G91:G94)</f>
        <v>1054.0000000000002</v>
      </c>
      <c r="H96" s="165">
        <f>SUM(H91:H94)</f>
        <v>1108.0000000000002</v>
      </c>
      <c r="K96" s="129"/>
      <c r="M96" s="128"/>
      <c r="N96" s="120" t="s">
        <v>195</v>
      </c>
      <c r="O96" s="165">
        <f>SUM(O91:O94)</f>
        <v>1328.0124049619562</v>
      </c>
      <c r="P96" s="165">
        <f>SUM(P91:P94)</f>
        <v>1658.4558060242425</v>
      </c>
      <c r="Q96" s="165">
        <f>SUM(Q91:Q94)</f>
        <v>1917.8110322538562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0.99999999999999978</v>
      </c>
      <c r="G97" s="120">
        <f>G95/G96</f>
        <v>0.99999999999999978</v>
      </c>
      <c r="H97" s="120">
        <f>H95/H96</f>
        <v>0.99999999999999978</v>
      </c>
      <c r="K97" s="129"/>
      <c r="M97" s="128"/>
      <c r="N97" s="120" t="s">
        <v>194</v>
      </c>
      <c r="O97" s="120">
        <f>O95/O96</f>
        <v>0.99999999999999978</v>
      </c>
      <c r="P97" s="120">
        <f>P95/P96</f>
        <v>1</v>
      </c>
      <c r="Q97" s="120">
        <f>Q95/Q96</f>
        <v>0.99999999999999989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1432.8467594564904</v>
      </c>
      <c r="F102" s="139">
        <f t="shared" ref="F102:H102" si="131">F91*$K91</f>
        <v>0</v>
      </c>
      <c r="G102" s="139">
        <f t="shared" si="131"/>
        <v>369.53026466360711</v>
      </c>
      <c r="H102" s="139">
        <f t="shared" si="131"/>
        <v>247.62297587990233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564.30612930669645</v>
      </c>
      <c r="P102" s="139">
        <f t="shared" ref="P102:R102" si="132">P91*$U91</f>
        <v>0</v>
      </c>
      <c r="Q102" s="139">
        <f t="shared" si="132"/>
        <v>986.86820972691055</v>
      </c>
      <c r="R102" s="139">
        <f t="shared" si="132"/>
        <v>635.57221211767262</v>
      </c>
      <c r="S102" s="120">
        <f>S91</f>
        <v>2186.7465511512801</v>
      </c>
      <c r="T102" s="165">
        <f>SUM(O102:R102)</f>
        <v>2186.7465511512796</v>
      </c>
      <c r="U102" s="129">
        <f>S102/T102</f>
        <v>1.0000000000000002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373.23984578679267</v>
      </c>
      <c r="G103" s="139">
        <f t="shared" si="133"/>
        <v>743.53962213675914</v>
      </c>
      <c r="H103" s="139">
        <f t="shared" si="133"/>
        <v>933.22053207644808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55.449942902615156</v>
      </c>
      <c r="Q103" s="139">
        <f t="shared" si="134"/>
        <v>966.01747672945748</v>
      </c>
      <c r="R103" s="139">
        <f t="shared" si="134"/>
        <v>1165.2791315192073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286.66433360335617</v>
      </c>
      <c r="F104" s="139">
        <f t="shared" si="135"/>
        <v>764.22602239509433</v>
      </c>
      <c r="G104" s="139">
        <f t="shared" si="135"/>
        <v>3.1096440015494573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354.372048796733</v>
      </c>
      <c r="P104" s="139">
        <f t="shared" si="136"/>
        <v>732.5444433058417</v>
      </c>
      <c r="Q104" s="139">
        <f t="shared" si="136"/>
        <v>26.06697256633721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302.04789499051634</v>
      </c>
      <c r="F105" s="139">
        <f t="shared" si="137"/>
        <v>804.04142729449825</v>
      </c>
      <c r="G105" s="139">
        <f t="shared" si="137"/>
        <v>0</v>
      </c>
      <c r="H105" s="139">
        <f t="shared" si="137"/>
        <v>1.9106777149853373</v>
      </c>
      <c r="I105" s="120">
        <f>I94</f>
        <v>1108</v>
      </c>
      <c r="J105" s="165">
        <f>SUM(E105:H105)</f>
        <v>1107.9999999999998</v>
      </c>
      <c r="K105" s="129">
        <f>I105/J105</f>
        <v>1.0000000000000002</v>
      </c>
      <c r="M105" s="128"/>
      <c r="N105" s="4" t="s">
        <v>14</v>
      </c>
      <c r="O105" s="139">
        <f t="shared" ref="O105:R105" si="138">O94*$U94</f>
        <v>377.65323952990025</v>
      </c>
      <c r="P105" s="139">
        <f t="shared" si="138"/>
        <v>779.51088881971236</v>
      </c>
      <c r="Q105" s="139">
        <f t="shared" si="138"/>
        <v>0</v>
      </c>
      <c r="R105" s="139">
        <f t="shared" si="138"/>
        <v>15.569109756117715</v>
      </c>
      <c r="S105" s="120">
        <f>S94</f>
        <v>1172.7332381057306</v>
      </c>
      <c r="T105" s="165">
        <f>SUM(O105:R105)</f>
        <v>1172.7332381057304</v>
      </c>
      <c r="U105" s="129">
        <f>S105/T105</f>
        <v>1.0000000000000002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2021.558988050363</v>
      </c>
      <c r="F107" s="165">
        <f>SUM(F102:F105)</f>
        <v>1941.507295476385</v>
      </c>
      <c r="G107" s="165">
        <f>SUM(G102:G105)</f>
        <v>1116.1795308019157</v>
      </c>
      <c r="H107" s="165">
        <f>SUM(H102:H105)</f>
        <v>1182.7541856713356</v>
      </c>
      <c r="K107" s="129"/>
      <c r="M107" s="128"/>
      <c r="N107" s="120" t="s">
        <v>195</v>
      </c>
      <c r="O107" s="165">
        <f>SUM(O102:O105)</f>
        <v>1296.3314176333297</v>
      </c>
      <c r="P107" s="165">
        <f>SUM(P102:P105)</f>
        <v>1567.5052750281693</v>
      </c>
      <c r="Q107" s="165">
        <f>SUM(Q102:Q105)</f>
        <v>1978.9526590227053</v>
      </c>
      <c r="R107" s="165">
        <f>SUM(R102:R105)</f>
        <v>1816.4204533929976</v>
      </c>
      <c r="U107" s="129"/>
    </row>
    <row r="108" spans="3:21" x14ac:dyDescent="0.3">
      <c r="C108" s="128"/>
      <c r="D108" s="120" t="s">
        <v>194</v>
      </c>
      <c r="E108" s="120">
        <f>E106/E107</f>
        <v>1.0140688508808076</v>
      </c>
      <c r="F108" s="120">
        <f>F106/F107</f>
        <v>1.0558806576603639</v>
      </c>
      <c r="G108" s="120">
        <f>G106/G107</f>
        <v>0.94429253620406117</v>
      </c>
      <c r="H108" s="120">
        <f>H106/H107</f>
        <v>0.93679651564377697</v>
      </c>
      <c r="K108" s="129"/>
      <c r="M108" s="128"/>
      <c r="N108" s="120" t="s">
        <v>194</v>
      </c>
      <c r="O108" s="120">
        <f>O106/O107</f>
        <v>1.0244389566569829</v>
      </c>
      <c r="P108" s="120">
        <f>P106/P107</f>
        <v>1.0580224720420406</v>
      </c>
      <c r="Q108" s="120">
        <f>Q106/Q107</f>
        <v>0.96910404779513837</v>
      </c>
      <c r="R108" s="120">
        <f>R106/R107</f>
        <v>0.96614776527043145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1453.0052668503322</v>
      </c>
      <c r="F113" s="139">
        <f t="shared" ref="F113:H113" si="139">F102*F$108</f>
        <v>0</v>
      </c>
      <c r="G113" s="139">
        <f t="shared" si="139"/>
        <v>348.94467082335552</v>
      </c>
      <c r="H113" s="139">
        <f t="shared" si="139"/>
        <v>231.97234099763554</v>
      </c>
      <c r="I113" s="120">
        <f>I102</f>
        <v>2050</v>
      </c>
      <c r="J113" s="165">
        <f>SUM(E113:H113)</f>
        <v>2033.9222786713231</v>
      </c>
      <c r="K113" s="129">
        <f>I113/J113</f>
        <v>1.0079047864794419</v>
      </c>
      <c r="M113" s="128"/>
      <c r="N113" s="4" t="s">
        <v>11</v>
      </c>
      <c r="O113" s="139">
        <f>O102*O$108</f>
        <v>578.09718234209265</v>
      </c>
      <c r="P113" s="139">
        <f t="shared" ref="P113:R113" si="140">P102*P$108</f>
        <v>0</v>
      </c>
      <c r="Q113" s="139">
        <f t="shared" si="140"/>
        <v>956.37797668669054</v>
      </c>
      <c r="R113" s="139">
        <f t="shared" si="140"/>
        <v>614.05667240547405</v>
      </c>
      <c r="S113" s="120">
        <f>S102</f>
        <v>2186.7465511512801</v>
      </c>
      <c r="T113" s="165">
        <f>SUM(O113:R113)</f>
        <v>2148.5318314342576</v>
      </c>
      <c r="U113" s="129">
        <f>S113/T113</f>
        <v>1.0177864340466913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394.09673383441145</v>
      </c>
      <c r="G114" s="139">
        <f t="shared" si="141"/>
        <v>702.11891555572959</v>
      </c>
      <c r="H114" s="139">
        <f t="shared" si="141"/>
        <v>874.23774277644816</v>
      </c>
      <c r="I114" s="120">
        <f>I103</f>
        <v>2050</v>
      </c>
      <c r="J114" s="165">
        <f>SUM(E114:H114)</f>
        <v>1970.4533921665893</v>
      </c>
      <c r="K114" s="129">
        <f>I114/J114</f>
        <v>1.0403696977303005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58.667285664414891</v>
      </c>
      <c r="Q114" s="139">
        <f t="shared" si="142"/>
        <v>936.17144693936314</v>
      </c>
      <c r="R114" s="139">
        <f t="shared" si="142"/>
        <v>1125.8318288335513</v>
      </c>
      <c r="S114" s="120">
        <f>S103</f>
        <v>2186.7465511512801</v>
      </c>
      <c r="T114" s="165">
        <f>SUM(O114:R114)</f>
        <v>2120.6705614373295</v>
      </c>
      <c r="U114" s="129">
        <f>S114/T114</f>
        <v>1.0311580643007399</v>
      </c>
    </row>
    <row r="115" spans="3:71" x14ac:dyDescent="0.3">
      <c r="C115" s="128"/>
      <c r="D115" s="4" t="s">
        <v>13</v>
      </c>
      <c r="E115" s="139">
        <f t="shared" ref="E115:H115" si="143">E104*E$108</f>
        <v>290.69737136566783</v>
      </c>
      <c r="F115" s="139">
        <f t="shared" si="143"/>
        <v>806.93147512769622</v>
      </c>
      <c r="G115" s="139">
        <f t="shared" si="143"/>
        <v>2.9364136209148826</v>
      </c>
      <c r="H115" s="139">
        <f t="shared" si="143"/>
        <v>0</v>
      </c>
      <c r="I115" s="120">
        <f>I104</f>
        <v>1054</v>
      </c>
      <c r="J115" s="165">
        <f>SUM(E115:H115)</f>
        <v>1100.565260114279</v>
      </c>
      <c r="K115" s="129">
        <f>I115/J115</f>
        <v>0.95768968747074223</v>
      </c>
      <c r="M115" s="128"/>
      <c r="N115" s="4" t="s">
        <v>13</v>
      </c>
      <c r="O115" s="139">
        <f t="shared" ref="O115:R115" si="144">O104*O$108</f>
        <v>363.03253193772258</v>
      </c>
      <c r="P115" s="139">
        <f t="shared" si="144"/>
        <v>775.0484827871071</v>
      </c>
      <c r="Q115" s="139">
        <f t="shared" si="144"/>
        <v>25.261608627802214</v>
      </c>
      <c r="R115" s="139">
        <f t="shared" si="144"/>
        <v>0</v>
      </c>
      <c r="S115" s="120">
        <f>S104</f>
        <v>1112.9834646689119</v>
      </c>
      <c r="T115" s="165">
        <f>SUM(O115:R115)</f>
        <v>1163.3426233526318</v>
      </c>
      <c r="U115" s="129">
        <f>S115/T115</f>
        <v>0.95671167060088447</v>
      </c>
    </row>
    <row r="116" spans="3:71" x14ac:dyDescent="0.3">
      <c r="C116" s="128"/>
      <c r="D116" s="4" t="s">
        <v>14</v>
      </c>
      <c r="E116" s="139">
        <f t="shared" ref="E116:H116" si="145">E105*E$108</f>
        <v>306.29736178399975</v>
      </c>
      <c r="F116" s="139">
        <f t="shared" si="145"/>
        <v>848.97179103789244</v>
      </c>
      <c r="G116" s="139">
        <f t="shared" si="145"/>
        <v>0</v>
      </c>
      <c r="H116" s="139">
        <f t="shared" si="145"/>
        <v>1.7899162259164776</v>
      </c>
      <c r="I116" s="120">
        <f>I105</f>
        <v>1108</v>
      </c>
      <c r="J116" s="165">
        <f>SUM(E116:H116)</f>
        <v>1157.0590690478086</v>
      </c>
      <c r="K116" s="129">
        <f>I116/J116</f>
        <v>0.9576002035158141</v>
      </c>
      <c r="M116" s="128"/>
      <c r="N116" s="4" t="s">
        <v>14</v>
      </c>
      <c r="O116" s="139">
        <f t="shared" ref="O116:R116" si="146">O105*O$108</f>
        <v>386.88269068214066</v>
      </c>
      <c r="P116" s="139">
        <f t="shared" si="146"/>
        <v>824.74003757272033</v>
      </c>
      <c r="Q116" s="139">
        <f t="shared" si="146"/>
        <v>0</v>
      </c>
      <c r="R116" s="139">
        <f t="shared" si="146"/>
        <v>15.042060598123202</v>
      </c>
      <c r="S116" s="120">
        <f>S105</f>
        <v>1172.7332381057306</v>
      </c>
      <c r="T116" s="165">
        <f>SUM(O116:R116)</f>
        <v>1226.6647888529842</v>
      </c>
      <c r="U116" s="129">
        <f>S116/T116</f>
        <v>0.95603399458650529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2049.9999999999995</v>
      </c>
      <c r="F118" s="165">
        <f>SUM(F113:F116)</f>
        <v>2050</v>
      </c>
      <c r="G118" s="165">
        <f>SUM(G113:G116)</f>
        <v>1054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1328.012404961956</v>
      </c>
      <c r="P118" s="165">
        <f>SUM(P113:P116)</f>
        <v>1658.4558060242423</v>
      </c>
      <c r="Q118" s="165">
        <f>SUM(Q113:Q116)</f>
        <v>1917.811032253856</v>
      </c>
      <c r="R118" s="165">
        <f>SUM(R113:R116)</f>
        <v>1754.9305618371486</v>
      </c>
      <c r="U118" s="129"/>
    </row>
    <row r="119" spans="3:71" x14ac:dyDescent="0.3">
      <c r="C119" s="128"/>
      <c r="D119" s="120" t="s">
        <v>194</v>
      </c>
      <c r="E119" s="120">
        <f>E117/E118</f>
        <v>1.0000000000000002</v>
      </c>
      <c r="F119" s="120">
        <f>F117/F118</f>
        <v>1</v>
      </c>
      <c r="G119" s="120">
        <f>G117/G118</f>
        <v>1</v>
      </c>
      <c r="H119" s="120">
        <f>H117/H118</f>
        <v>1</v>
      </c>
      <c r="K119" s="129"/>
      <c r="M119" s="128"/>
      <c r="N119" s="120" t="s">
        <v>194</v>
      </c>
      <c r="O119" s="120">
        <f>O117/O118</f>
        <v>1</v>
      </c>
      <c r="P119" s="120">
        <f>P117/P118</f>
        <v>1.0000000000000002</v>
      </c>
      <c r="Q119" s="120">
        <f>Q117/Q118</f>
        <v>1</v>
      </c>
      <c r="R119" s="120">
        <f>R117/R118</f>
        <v>1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1453.0052668503322</v>
      </c>
      <c r="F122" s="159">
        <f t="shared" si="148"/>
        <v>0</v>
      </c>
      <c r="G122" s="159">
        <f t="shared" si="148"/>
        <v>348.94467082335552</v>
      </c>
      <c r="H122" s="158">
        <f t="shared" si="148"/>
        <v>231.97234099763554</v>
      </c>
      <c r="N122" s="150"/>
      <c r="O122" s="160" t="str">
        <f>N36</f>
        <v>A</v>
      </c>
      <c r="P122" s="159">
        <f>O113</f>
        <v>578.09718234209265</v>
      </c>
      <c r="Q122" s="159">
        <f t="shared" ref="Q122:S122" si="149">P113</f>
        <v>0</v>
      </c>
      <c r="R122" s="159">
        <f t="shared" si="149"/>
        <v>956.37797668669054</v>
      </c>
      <c r="S122" s="159">
        <f t="shared" si="149"/>
        <v>614.05667240547405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474.48863227674548</v>
      </c>
      <c r="AA122" s="159">
        <f t="shared" ref="AA122:AC122" si="150">Z47</f>
        <v>0</v>
      </c>
      <c r="AB122" s="159">
        <f t="shared" si="150"/>
        <v>986.05301337075161</v>
      </c>
      <c r="AC122" s="159">
        <f t="shared" si="150"/>
        <v>641.52131143998565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566.53221037053754</v>
      </c>
      <c r="AK122" s="159">
        <f t="shared" ref="AK122:AM122" si="151">AJ58</f>
        <v>0</v>
      </c>
      <c r="AL122" s="159">
        <f t="shared" si="151"/>
        <v>1166.4118099099539</v>
      </c>
      <c r="AM122" s="159">
        <f t="shared" si="151"/>
        <v>759.44001968177474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530.97759412709581</v>
      </c>
      <c r="AU122" s="159">
        <f t="shared" si="147"/>
        <v>0</v>
      </c>
      <c r="AV122" s="159">
        <f t="shared" si="147"/>
        <v>1275.9770894851777</v>
      </c>
      <c r="AW122" s="158">
        <f t="shared" si="147"/>
        <v>855.98448118363285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655.96997608536014</v>
      </c>
      <c r="BE122" s="159">
        <f t="shared" ref="BE122:BG122" si="152">BD58</f>
        <v>0</v>
      </c>
      <c r="BF122" s="159">
        <f t="shared" si="152"/>
        <v>1326.4274522771195</v>
      </c>
      <c r="BG122" s="159">
        <f t="shared" si="152"/>
        <v>864.13800671367505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706.15348103784481</v>
      </c>
      <c r="BO122" s="159">
        <f t="shared" ref="BO122:BQ122" si="153">BN58</f>
        <v>0</v>
      </c>
      <c r="BP122" s="159">
        <f t="shared" si="153"/>
        <v>1415.5273771364784</v>
      </c>
      <c r="BQ122" s="159">
        <f t="shared" si="153"/>
        <v>922.49272124499009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394.09673383441145</v>
      </c>
      <c r="G123" s="159">
        <f t="shared" si="148"/>
        <v>702.11891555572959</v>
      </c>
      <c r="H123" s="158">
        <f t="shared" si="148"/>
        <v>874.23774277644816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58.667285664414891</v>
      </c>
      <c r="R123" s="159">
        <f t="shared" si="154"/>
        <v>936.17144693936314</v>
      </c>
      <c r="S123" s="159">
        <f t="shared" si="154"/>
        <v>1125.8318288335513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39.728007615112745</v>
      </c>
      <c r="AB123" s="159">
        <f t="shared" si="155"/>
        <v>895.76289651992226</v>
      </c>
      <c r="AC123" s="159">
        <f t="shared" si="155"/>
        <v>1091.548749839603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49.642503835460786</v>
      </c>
      <c r="AL123" s="159">
        <f t="shared" si="156"/>
        <v>1100.5832830628067</v>
      </c>
      <c r="AM123" s="159">
        <f t="shared" si="156"/>
        <v>1342.1582530639996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43.422575336913013</v>
      </c>
      <c r="AV123" s="159">
        <f t="shared" si="147"/>
        <v>1160.8763034948749</v>
      </c>
      <c r="AW123" s="158">
        <f t="shared" si="147"/>
        <v>1458.640285964118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58.341354388450526</v>
      </c>
      <c r="BF123" s="159">
        <f t="shared" si="157"/>
        <v>1255.8177014477951</v>
      </c>
      <c r="BG123" s="159">
        <f t="shared" si="157"/>
        <v>1532.3763792399093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63.250202289142365</v>
      </c>
      <c r="BP123" s="159">
        <f t="shared" si="158"/>
        <v>1342.3775392997129</v>
      </c>
      <c r="BQ123" s="159">
        <f t="shared" si="158"/>
        <v>1638.545837830459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290.69737136566783</v>
      </c>
      <c r="F124" s="159">
        <f t="shared" si="148"/>
        <v>806.93147512769622</v>
      </c>
      <c r="G124" s="159">
        <f t="shared" si="148"/>
        <v>2.9364136209148826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363.03253193772258</v>
      </c>
      <c r="Q124" s="159">
        <f t="shared" si="159"/>
        <v>775.0484827871071</v>
      </c>
      <c r="R124" s="159">
        <f t="shared" si="159"/>
        <v>25.261608627802214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411.79631694180733</v>
      </c>
      <c r="AA124" s="159">
        <f t="shared" si="160"/>
        <v>781.58215297131278</v>
      </c>
      <c r="AB124" s="159">
        <f t="shared" si="160"/>
        <v>35.995122363182183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414.96748796631533</v>
      </c>
      <c r="AK124" s="159">
        <f t="shared" si="161"/>
        <v>793.57165412724282</v>
      </c>
      <c r="AL124" s="159">
        <f t="shared" si="161"/>
        <v>35.935866142428452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446.35153336524041</v>
      </c>
      <c r="AU124" s="159">
        <f t="shared" si="147"/>
        <v>826.20410961941059</v>
      </c>
      <c r="AV124" s="159">
        <f t="shared" si="147"/>
        <v>45.115986289340626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462.43587778007515</v>
      </c>
      <c r="BE124" s="159">
        <f t="shared" si="162"/>
        <v>894.57132881588097</v>
      </c>
      <c r="BF124" s="159">
        <f t="shared" si="162"/>
        <v>39.331255015953687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488.8520540224996</v>
      </c>
      <c r="BO124" s="159">
        <f t="shared" si="163"/>
        <v>950.81902430529919</v>
      </c>
      <c r="BP124" s="159">
        <f t="shared" si="163"/>
        <v>41.217662327890771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306.29736178399975</v>
      </c>
      <c r="F125" s="154">
        <f t="shared" si="148"/>
        <v>848.97179103789244</v>
      </c>
      <c r="G125" s="154">
        <f t="shared" si="148"/>
        <v>0</v>
      </c>
      <c r="H125" s="153">
        <f t="shared" si="148"/>
        <v>1.7899162259164776</v>
      </c>
      <c r="N125" s="152"/>
      <c r="O125" s="155" t="str">
        <f>N39</f>
        <v>D</v>
      </c>
      <c r="P125" s="159">
        <f t="shared" ref="P125:S125" si="164">O116</f>
        <v>386.88269068214066</v>
      </c>
      <c r="Q125" s="159">
        <f t="shared" si="164"/>
        <v>824.74003757272033</v>
      </c>
      <c r="R125" s="159">
        <f t="shared" si="164"/>
        <v>0</v>
      </c>
      <c r="S125" s="159">
        <f t="shared" si="164"/>
        <v>15.042060598123202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441.72745574340343</v>
      </c>
      <c r="AA125" s="159">
        <f t="shared" si="165"/>
        <v>837.14564543781705</v>
      </c>
      <c r="AB125" s="159">
        <f t="shared" si="165"/>
        <v>0</v>
      </c>
      <c r="AC125" s="159">
        <f t="shared" si="165"/>
        <v>21.860500557559835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445.25944380366917</v>
      </c>
      <c r="AK125" s="159">
        <f t="shared" si="166"/>
        <v>850.23634770360411</v>
      </c>
      <c r="AL125" s="159">
        <f t="shared" si="166"/>
        <v>0</v>
      </c>
      <c r="AM125" s="159">
        <f t="shared" si="166"/>
        <v>21.847535005111357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480.86322021524336</v>
      </c>
      <c r="AU125" s="154">
        <f t="shared" si="147"/>
        <v>888.76375063539831</v>
      </c>
      <c r="AV125" s="154">
        <f t="shared" si="147"/>
        <v>0</v>
      </c>
      <c r="AW125" s="153">
        <f t="shared" si="147"/>
        <v>28.374726773177773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498.28484992401559</v>
      </c>
      <c r="BE125" s="159">
        <f t="shared" si="167"/>
        <v>962.48858897182447</v>
      </c>
      <c r="BF125" s="159">
        <f t="shared" si="167"/>
        <v>0</v>
      </c>
      <c r="BG125" s="159">
        <f t="shared" si="167"/>
        <v>24.026873383342611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527.84110346588182</v>
      </c>
      <c r="BO125" s="159">
        <f t="shared" si="168"/>
        <v>1025.1279560009575</v>
      </c>
      <c r="BP125" s="159">
        <f t="shared" si="168"/>
        <v>0</v>
      </c>
      <c r="BQ125" s="159">
        <f t="shared" si="168"/>
        <v>25.239891404833056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1.2549831220486324E-85</v>
      </c>
      <c r="F134" s="130" t="e">
        <f t="shared" si="169"/>
        <v>#DIV/0!</v>
      </c>
      <c r="G134" s="148">
        <f t="shared" si="169"/>
        <v>348.94467082335552</v>
      </c>
      <c r="H134" s="148">
        <f t="shared" si="169"/>
        <v>231.97234099763554</v>
      </c>
      <c r="N134" s="130" t="s">
        <v>11</v>
      </c>
      <c r="O134" s="130">
        <f t="shared" ref="O134:R137" si="170">O129*P122</f>
        <v>4.9931147759420188E-86</v>
      </c>
      <c r="P134" s="130" t="e">
        <f t="shared" si="170"/>
        <v>#DIV/0!</v>
      </c>
      <c r="Q134" s="148">
        <f t="shared" si="170"/>
        <v>956.37797668669054</v>
      </c>
      <c r="R134" s="148">
        <f t="shared" si="170"/>
        <v>614.05667240547405</v>
      </c>
      <c r="W134" s="130" t="s">
        <v>11</v>
      </c>
      <c r="X134" s="130">
        <f t="shared" ref="X134:AA137" si="171">X129*Z122</f>
        <v>4.0982317042942482E-86</v>
      </c>
      <c r="Y134" s="130" t="e">
        <f t="shared" si="171"/>
        <v>#DIV/0!</v>
      </c>
      <c r="Z134" s="148">
        <f t="shared" si="171"/>
        <v>986.05301337075161</v>
      </c>
      <c r="AA134" s="148">
        <f t="shared" si="171"/>
        <v>641.52131143998565</v>
      </c>
      <c r="AG134" s="130" t="s">
        <v>11</v>
      </c>
      <c r="AH134" s="130">
        <f t="shared" ref="AH134:AK137" si="172">AH129*AJ122</f>
        <v>4.8932263243142512E-86</v>
      </c>
      <c r="AI134" s="130" t="e">
        <f t="shared" si="172"/>
        <v>#DIV/0!</v>
      </c>
      <c r="AJ134" s="148">
        <f t="shared" si="172"/>
        <v>1166.4118099099539</v>
      </c>
      <c r="AK134" s="148">
        <f t="shared" si="172"/>
        <v>759.44001968177474</v>
      </c>
      <c r="AQ134" s="130" t="s">
        <v>11</v>
      </c>
      <c r="AR134" s="130">
        <f t="shared" ref="AR134:AU137" si="173">AR129*AT122</f>
        <v>4.5861356047247835E-86</v>
      </c>
      <c r="AS134" s="130" t="e">
        <f t="shared" si="173"/>
        <v>#DIV/0!</v>
      </c>
      <c r="AT134" s="148">
        <f t="shared" si="173"/>
        <v>1275.9770894851777</v>
      </c>
      <c r="AU134" s="148">
        <f t="shared" si="173"/>
        <v>855.98448118363285</v>
      </c>
      <c r="BA134" s="130" t="s">
        <v>11</v>
      </c>
      <c r="BB134" s="130">
        <f t="shared" ref="BB134:BE137" si="174">BB129*BD122</f>
        <v>5.6657141397861815E-86</v>
      </c>
      <c r="BC134" s="130" t="e">
        <f t="shared" si="174"/>
        <v>#DIV/0!</v>
      </c>
      <c r="BD134" s="148">
        <f t="shared" si="174"/>
        <v>1326.4274522771195</v>
      </c>
      <c r="BE134" s="148">
        <f t="shared" si="174"/>
        <v>864.13800671367505</v>
      </c>
      <c r="BK134" s="130" t="s">
        <v>11</v>
      </c>
      <c r="BL134" s="130">
        <f t="shared" ref="BL134:BO137" si="175">BL129*BN122</f>
        <v>6.099156833749241E-86</v>
      </c>
      <c r="BM134" s="130" t="e">
        <f t="shared" si="175"/>
        <v>#DIV/0!</v>
      </c>
      <c r="BN134" s="148">
        <f t="shared" si="175"/>
        <v>1415.5273771364784</v>
      </c>
      <c r="BO134" s="148">
        <f t="shared" si="175"/>
        <v>922.49272124499009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3.403874443544076E-86</v>
      </c>
      <c r="G135" s="148">
        <f t="shared" si="169"/>
        <v>702.11891555572959</v>
      </c>
      <c r="H135" s="148">
        <f t="shared" si="169"/>
        <v>874.23774277644816</v>
      </c>
      <c r="N135" s="130" t="s">
        <v>12</v>
      </c>
      <c r="O135" s="130" t="e">
        <f t="shared" si="170"/>
        <v>#DIV/0!</v>
      </c>
      <c r="P135" s="130">
        <f t="shared" si="170"/>
        <v>5.0671842012552265E-87</v>
      </c>
      <c r="Q135" s="148">
        <f t="shared" si="170"/>
        <v>936.17144693936314</v>
      </c>
      <c r="R135" s="148">
        <f t="shared" si="170"/>
        <v>1125.8318288335513</v>
      </c>
      <c r="W135" s="130" t="s">
        <v>12</v>
      </c>
      <c r="X135" s="130" t="e">
        <f t="shared" si="171"/>
        <v>#DIV/0!</v>
      </c>
      <c r="Y135" s="130">
        <f t="shared" si="171"/>
        <v>3.4313694634887854E-87</v>
      </c>
      <c r="Z135" s="148">
        <f t="shared" si="171"/>
        <v>895.76289651992226</v>
      </c>
      <c r="AA135" s="148">
        <f t="shared" si="171"/>
        <v>1091.548749839603</v>
      </c>
      <c r="AG135" s="130" t="s">
        <v>12</v>
      </c>
      <c r="AH135" s="130" t="e">
        <f t="shared" si="172"/>
        <v>#DIV/0!</v>
      </c>
      <c r="AI135" s="130">
        <f t="shared" si="172"/>
        <v>4.2876998364077574E-87</v>
      </c>
      <c r="AJ135" s="148">
        <f t="shared" si="172"/>
        <v>1100.5832830628067</v>
      </c>
      <c r="AK135" s="148">
        <f t="shared" si="172"/>
        <v>1342.1582530639996</v>
      </c>
      <c r="AQ135" s="130" t="s">
        <v>12</v>
      </c>
      <c r="AR135" s="130" t="e">
        <f t="shared" si="173"/>
        <v>#DIV/0!</v>
      </c>
      <c r="AS135" s="130">
        <f t="shared" si="173"/>
        <v>3.7504749918655524E-87</v>
      </c>
      <c r="AT135" s="148">
        <f t="shared" si="173"/>
        <v>1160.8763034948749</v>
      </c>
      <c r="AU135" s="148">
        <f t="shared" si="173"/>
        <v>1458.640285964118</v>
      </c>
      <c r="BA135" s="130" t="s">
        <v>12</v>
      </c>
      <c r="BB135" s="130" t="e">
        <f t="shared" si="174"/>
        <v>#DIV/0!</v>
      </c>
      <c r="BC135" s="130">
        <f t="shared" si="174"/>
        <v>5.0390330128448971E-87</v>
      </c>
      <c r="BD135" s="148">
        <f t="shared" si="174"/>
        <v>1255.8177014477951</v>
      </c>
      <c r="BE135" s="148">
        <f t="shared" si="174"/>
        <v>1532.3763792399093</v>
      </c>
      <c r="BK135" s="130" t="s">
        <v>12</v>
      </c>
      <c r="BL135" s="130" t="e">
        <f t="shared" si="175"/>
        <v>#DIV/0!</v>
      </c>
      <c r="BM135" s="130">
        <f t="shared" si="175"/>
        <v>5.463017798352676E-87</v>
      </c>
      <c r="BN135" s="148">
        <f t="shared" si="175"/>
        <v>1342.3775392997129</v>
      </c>
      <c r="BO135" s="148">
        <f t="shared" si="175"/>
        <v>1638.545837830459</v>
      </c>
    </row>
    <row r="136" spans="4:67" x14ac:dyDescent="0.3">
      <c r="D136" s="130" t="s">
        <v>13</v>
      </c>
      <c r="E136" s="148">
        <f t="shared" si="169"/>
        <v>290.69737136566783</v>
      </c>
      <c r="F136" s="148">
        <f t="shared" si="169"/>
        <v>806.93147512769622</v>
      </c>
      <c r="G136" s="130">
        <f t="shared" si="169"/>
        <v>2.5362258607569658E-88</v>
      </c>
      <c r="H136" s="130" t="e">
        <f t="shared" si="169"/>
        <v>#DIV/0!</v>
      </c>
      <c r="N136" s="130" t="s">
        <v>13</v>
      </c>
      <c r="O136" s="148">
        <f t="shared" si="170"/>
        <v>363.03253193772258</v>
      </c>
      <c r="P136" s="148">
        <f t="shared" si="170"/>
        <v>775.0484827871071</v>
      </c>
      <c r="Q136" s="130">
        <f t="shared" si="170"/>
        <v>2.181884208335459E-87</v>
      </c>
      <c r="R136" s="130" t="e">
        <f t="shared" si="170"/>
        <v>#DIV/0!</v>
      </c>
      <c r="W136" s="130" t="s">
        <v>13</v>
      </c>
      <c r="X136" s="148">
        <f t="shared" si="171"/>
        <v>411.79631694180733</v>
      </c>
      <c r="Y136" s="148">
        <f t="shared" si="171"/>
        <v>781.58215297131278</v>
      </c>
      <c r="Z136" s="130">
        <f t="shared" si="171"/>
        <v>3.1089543907704246E-87</v>
      </c>
      <c r="AA136" s="130" t="e">
        <f t="shared" si="171"/>
        <v>#DIV/0!</v>
      </c>
      <c r="AG136" s="130" t="s">
        <v>13</v>
      </c>
      <c r="AH136" s="148">
        <f t="shared" si="172"/>
        <v>414.96748796631533</v>
      </c>
      <c r="AI136" s="148">
        <f t="shared" si="172"/>
        <v>793.57165412724282</v>
      </c>
      <c r="AJ136" s="130">
        <f t="shared" si="172"/>
        <v>3.1038363393346222E-87</v>
      </c>
      <c r="AK136" s="130" t="e">
        <f t="shared" si="172"/>
        <v>#DIV/0!</v>
      </c>
      <c r="AQ136" s="130" t="s">
        <v>13</v>
      </c>
      <c r="AR136" s="148">
        <f t="shared" si="173"/>
        <v>446.35153336524041</v>
      </c>
      <c r="AS136" s="148">
        <f t="shared" si="173"/>
        <v>826.20410961941059</v>
      </c>
      <c r="AT136" s="130">
        <f t="shared" si="173"/>
        <v>3.896737514959893E-87</v>
      </c>
      <c r="AU136" s="130" t="e">
        <f t="shared" si="173"/>
        <v>#DIV/0!</v>
      </c>
      <c r="BA136" s="130" t="s">
        <v>13</v>
      </c>
      <c r="BB136" s="148">
        <f t="shared" si="174"/>
        <v>462.43587778007515</v>
      </c>
      <c r="BC136" s="148">
        <f t="shared" si="174"/>
        <v>894.57132881588097</v>
      </c>
      <c r="BD136" s="130">
        <f t="shared" si="174"/>
        <v>3.397101327857531E-87</v>
      </c>
      <c r="BE136" s="130" t="e">
        <f t="shared" si="174"/>
        <v>#DIV/0!</v>
      </c>
      <c r="BK136" s="130" t="s">
        <v>13</v>
      </c>
      <c r="BL136" s="148">
        <f t="shared" si="175"/>
        <v>488.8520540224996</v>
      </c>
      <c r="BM136" s="148">
        <f t="shared" si="175"/>
        <v>950.81902430529919</v>
      </c>
      <c r="BN136" s="130">
        <f t="shared" si="175"/>
        <v>3.5600332450227032E-87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306.29736178399975</v>
      </c>
      <c r="F137" s="148">
        <f t="shared" si="169"/>
        <v>848.97179103789244</v>
      </c>
      <c r="G137" s="130" t="e">
        <f t="shared" si="169"/>
        <v>#DIV/0!</v>
      </c>
      <c r="H137" s="130">
        <f t="shared" si="169"/>
        <v>1.5459783282654472E-88</v>
      </c>
      <c r="N137" s="130" t="s">
        <v>14</v>
      </c>
      <c r="O137" s="148">
        <f t="shared" si="170"/>
        <v>386.88269068214066</v>
      </c>
      <c r="P137" s="148">
        <f t="shared" si="170"/>
        <v>824.74003757272033</v>
      </c>
      <c r="Q137" s="130" t="e">
        <f t="shared" si="170"/>
        <v>#DIV/0!</v>
      </c>
      <c r="R137" s="130">
        <f t="shared" si="170"/>
        <v>1.2992060388327462E-87</v>
      </c>
      <c r="W137" s="130" t="s">
        <v>14</v>
      </c>
      <c r="X137" s="148">
        <f t="shared" si="171"/>
        <v>441.72745574340343</v>
      </c>
      <c r="Y137" s="148">
        <f t="shared" si="171"/>
        <v>837.14564543781705</v>
      </c>
      <c r="Z137" s="130" t="e">
        <f t="shared" si="171"/>
        <v>#DIV/0!</v>
      </c>
      <c r="AA137" s="130">
        <f t="shared" si="171"/>
        <v>1.8881252439464302E-87</v>
      </c>
      <c r="AG137" s="130" t="s">
        <v>14</v>
      </c>
      <c r="AH137" s="148">
        <f t="shared" si="172"/>
        <v>445.25944380366917</v>
      </c>
      <c r="AI137" s="148">
        <f t="shared" si="172"/>
        <v>850.23634770360411</v>
      </c>
      <c r="AJ137" s="130" t="e">
        <f t="shared" si="172"/>
        <v>#DIV/0!</v>
      </c>
      <c r="AK137" s="130">
        <f t="shared" si="172"/>
        <v>1.8870053891281371E-87</v>
      </c>
      <c r="AQ137" s="130" t="s">
        <v>14</v>
      </c>
      <c r="AR137" s="148">
        <f t="shared" si="173"/>
        <v>480.86322021524336</v>
      </c>
      <c r="AS137" s="148">
        <f t="shared" si="173"/>
        <v>888.76375063539831</v>
      </c>
      <c r="AT137" s="130" t="e">
        <f t="shared" si="173"/>
        <v>#DIV/0!</v>
      </c>
      <c r="AU137" s="130">
        <f t="shared" si="173"/>
        <v>2.4507690374908718E-87</v>
      </c>
      <c r="BA137" s="130" t="s">
        <v>14</v>
      </c>
      <c r="BB137" s="148">
        <f t="shared" si="174"/>
        <v>498.28484992401559</v>
      </c>
      <c r="BC137" s="148">
        <f t="shared" si="174"/>
        <v>962.48858897182447</v>
      </c>
      <c r="BD137" s="130" t="e">
        <f t="shared" si="174"/>
        <v>#DIV/0!</v>
      </c>
      <c r="BE137" s="130">
        <f t="shared" si="174"/>
        <v>2.0752382155542772E-87</v>
      </c>
      <c r="BK137" s="130" t="s">
        <v>14</v>
      </c>
      <c r="BL137" s="148">
        <f t="shared" si="175"/>
        <v>527.84110346588182</v>
      </c>
      <c r="BM137" s="148">
        <f t="shared" si="175"/>
        <v>1025.1279560009575</v>
      </c>
      <c r="BN137" s="130" t="e">
        <f t="shared" si="175"/>
        <v>#DIV/0!</v>
      </c>
      <c r="BO137" s="130">
        <f t="shared" si="175"/>
        <v>2.1800084581984246E-87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2.5742232433696111E-74</v>
      </c>
      <c r="H140" s="130">
        <f>'Mode Choice Q'!O38</f>
        <v>4.4975150327013331E-73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2.4671258185505984E-56</v>
      </c>
      <c r="H141" s="130">
        <f>'Mode Choice Q'!O39</f>
        <v>2.8031667745638281E-58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4.9552189310511228E-69</v>
      </c>
      <c r="F142" s="130">
        <f>'Mode Choice Q'!M40</f>
        <v>2.4671258185505984E-56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5.6301567450547631E-71</v>
      </c>
      <c r="F143" s="130">
        <f>'Mode Choice Q'!M41</f>
        <v>2.8031667745636689E-58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1.0017310880147714E-4</v>
      </c>
      <c r="F145" s="130" t="e">
        <f t="shared" si="176"/>
        <v>#DIV/0!</v>
      </c>
      <c r="G145" s="217">
        <f t="shared" si="176"/>
        <v>8.9826148228343958E-72</v>
      </c>
      <c r="H145" s="130">
        <f t="shared" si="176"/>
        <v>1.0432990908077856E-70</v>
      </c>
      <c r="N145" s="130" t="s">
        <v>11</v>
      </c>
      <c r="O145" s="130">
        <f t="shared" ref="O145:R148" si="177">O140*P122</f>
        <v>3.9855183780656489E-5</v>
      </c>
      <c r="P145" s="130" t="e">
        <f t="shared" si="177"/>
        <v>#DIV/0!</v>
      </c>
      <c r="Q145" s="149">
        <f t="shared" si="177"/>
        <v>2.9499877550576874E-84</v>
      </c>
      <c r="R145" s="130">
        <f t="shared" si="177"/>
        <v>1.8940834154120765E-84</v>
      </c>
      <c r="W145" s="130" t="s">
        <v>11</v>
      </c>
      <c r="X145" s="130">
        <f t="shared" ref="X145:AA148" si="178">X140*Z122</f>
        <v>3.2712201717723343E-5</v>
      </c>
      <c r="Y145" s="130" t="e">
        <f t="shared" si="178"/>
        <v>#DIV/0!</v>
      </c>
      <c r="Z145" s="149">
        <f t="shared" si="178"/>
        <v>3.0415216433140311E-84</v>
      </c>
      <c r="AA145" s="130">
        <f t="shared" si="178"/>
        <v>1.9787992399332332E-84</v>
      </c>
      <c r="AG145" s="130" t="s">
        <v>11</v>
      </c>
      <c r="AH145" s="130">
        <f t="shared" ref="AH145:AK148" si="179">AH140*AJ122</f>
        <v>3.9057871326239928E-5</v>
      </c>
      <c r="AI145" s="130" t="e">
        <f t="shared" si="179"/>
        <v>#DIV/0!</v>
      </c>
      <c r="AJ145" s="149">
        <f t="shared" si="179"/>
        <v>3.5978458731450674E-84</v>
      </c>
      <c r="AK145" s="130">
        <f t="shared" si="179"/>
        <v>2.3425244133323864E-84</v>
      </c>
      <c r="AQ145" s="130" t="s">
        <v>11</v>
      </c>
      <c r="AR145" s="130">
        <f t="shared" ref="AR145:AU148" si="180">AR140*AT122</f>
        <v>3.6606664491271233E-5</v>
      </c>
      <c r="AS145" s="130" t="e">
        <f t="shared" si="180"/>
        <v>#DIV/0!</v>
      </c>
      <c r="AT145" s="149">
        <f t="shared" si="180"/>
        <v>3.9358045474405001E-84</v>
      </c>
      <c r="AU145" s="130">
        <f t="shared" si="180"/>
        <v>2.6403198312442543E-84</v>
      </c>
      <c r="BA145" s="130" t="s">
        <v>11</v>
      </c>
      <c r="BB145" s="130">
        <f t="shared" ref="BB145:BE148" si="181">BB140*BD122</f>
        <v>4.5223890982405982E-5</v>
      </c>
      <c r="BC145" s="130" t="e">
        <f t="shared" si="181"/>
        <v>#DIV/0!</v>
      </c>
      <c r="BD145" s="149">
        <f t="shared" si="181"/>
        <v>4.0914207955164452E-84</v>
      </c>
      <c r="BE145" s="130">
        <f t="shared" si="181"/>
        <v>2.6654697207863621E-84</v>
      </c>
      <c r="BK145" s="130" t="s">
        <v>11</v>
      </c>
      <c r="BL145" s="130">
        <f t="shared" ref="BL145:BO148" si="182">BL140*BN122</f>
        <v>4.8683642861035978E-5</v>
      </c>
      <c r="BM145" s="130" t="e">
        <f t="shared" si="182"/>
        <v>#DIV/0!</v>
      </c>
      <c r="BN145" s="149">
        <f t="shared" si="182"/>
        <v>4.3662532296783794E-84</v>
      </c>
      <c r="BO145" s="130">
        <f t="shared" si="182"/>
        <v>2.845467271455245E-84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2.7169822365666429E-5</v>
      </c>
      <c r="G146" s="130">
        <f t="shared" si="176"/>
        <v>1.7322157042602878E-53</v>
      </c>
      <c r="H146" s="130">
        <f t="shared" si="176"/>
        <v>2.4506341936206177E-55</v>
      </c>
      <c r="N146" s="130" t="s">
        <v>12</v>
      </c>
      <c r="O146" s="130" t="e">
        <f t="shared" si="177"/>
        <v>#DIV/0!</v>
      </c>
      <c r="P146" s="130">
        <f t="shared" si="177"/>
        <v>4.0446408034625004E-6</v>
      </c>
      <c r="Q146" s="130">
        <f t="shared" si="177"/>
        <v>7.7914854930311313E-85</v>
      </c>
      <c r="R146" s="130">
        <f t="shared" si="177"/>
        <v>9.3699742612610245E-85</v>
      </c>
      <c r="W146" s="130" t="s">
        <v>12</v>
      </c>
      <c r="X146" s="130" t="e">
        <f t="shared" si="178"/>
        <v>#DIV/0!</v>
      </c>
      <c r="Y146" s="130">
        <f t="shared" si="178"/>
        <v>2.7389288394813026E-6</v>
      </c>
      <c r="Z146" s="130">
        <f t="shared" si="178"/>
        <v>7.4551767587530149E-85</v>
      </c>
      <c r="AA146" s="130">
        <f t="shared" si="178"/>
        <v>9.0846460625522572E-85</v>
      </c>
      <c r="AG146" s="130" t="s">
        <v>12</v>
      </c>
      <c r="AH146" s="130" t="e">
        <f t="shared" si="179"/>
        <v>#DIV/0!</v>
      </c>
      <c r="AI146" s="130">
        <f t="shared" si="179"/>
        <v>3.4224541722873123E-6</v>
      </c>
      <c r="AJ146" s="130">
        <f t="shared" si="179"/>
        <v>9.1598378821436729E-85</v>
      </c>
      <c r="AK146" s="130">
        <f t="shared" si="179"/>
        <v>1.1170396824522567E-84</v>
      </c>
      <c r="AQ146" s="130" t="s">
        <v>12</v>
      </c>
      <c r="AR146" s="130" t="e">
        <f t="shared" si="180"/>
        <v>#DIV/0!</v>
      </c>
      <c r="AS146" s="130">
        <f t="shared" si="180"/>
        <v>2.9936397774344587E-6</v>
      </c>
      <c r="AT146" s="130">
        <f t="shared" si="180"/>
        <v>9.6616393369555258E-85</v>
      </c>
      <c r="AU146" s="130">
        <f t="shared" si="180"/>
        <v>1.2139843257125454E-84</v>
      </c>
      <c r="BA146" s="130" t="s">
        <v>12</v>
      </c>
      <c r="BB146" s="130" t="e">
        <f t="shared" si="181"/>
        <v>#DIV/0!</v>
      </c>
      <c r="BC146" s="130">
        <f t="shared" si="181"/>
        <v>4.0221704450172367E-6</v>
      </c>
      <c r="BD146" s="130">
        <f t="shared" si="181"/>
        <v>1.0451809264971058E-84</v>
      </c>
      <c r="BE146" s="130">
        <f t="shared" si="181"/>
        <v>1.2753527537872728E-84</v>
      </c>
      <c r="BK146" s="130" t="s">
        <v>12</v>
      </c>
      <c r="BL146" s="130" t="e">
        <f t="shared" si="182"/>
        <v>#DIV/0!</v>
      </c>
      <c r="BM146" s="130">
        <f t="shared" si="182"/>
        <v>4.3605963035220968E-6</v>
      </c>
      <c r="BN146" s="130">
        <f t="shared" si="182"/>
        <v>1.1172221880744874E-84</v>
      </c>
      <c r="BO146" s="130">
        <f t="shared" si="182"/>
        <v>1.3637145382783157E-84</v>
      </c>
    </row>
    <row r="147" spans="4:67" x14ac:dyDescent="0.3">
      <c r="D147" s="130" t="s">
        <v>13</v>
      </c>
      <c r="E147" s="130">
        <f t="shared" si="176"/>
        <v>1.4404691177979558E-66</v>
      </c>
      <c r="F147" s="130">
        <f t="shared" si="176"/>
        <v>1.9908014760886593E-53</v>
      </c>
      <c r="G147" s="130">
        <f t="shared" si="176"/>
        <v>2.0244226765376554E-7</v>
      </c>
      <c r="H147" s="130" t="e">
        <f t="shared" si="176"/>
        <v>#DIV/0!</v>
      </c>
      <c r="N147" s="130" t="s">
        <v>13</v>
      </c>
      <c r="O147" s="130">
        <f t="shared" si="177"/>
        <v>1.1197889851187057E-84</v>
      </c>
      <c r="P147" s="130">
        <f t="shared" si="177"/>
        <v>6.4505054386930814E-85</v>
      </c>
      <c r="Q147" s="130">
        <f t="shared" si="177"/>
        <v>1.7415861644180978E-6</v>
      </c>
      <c r="R147" s="130" t="e">
        <f t="shared" si="177"/>
        <v>#DIV/0!</v>
      </c>
      <c r="W147" s="130" t="s">
        <v>13</v>
      </c>
      <c r="X147" s="130">
        <f t="shared" si="178"/>
        <v>1.2702029136688837E-84</v>
      </c>
      <c r="Y147" s="130">
        <f t="shared" si="178"/>
        <v>6.504883295038647E-85</v>
      </c>
      <c r="Z147" s="130">
        <f t="shared" si="178"/>
        <v>2.4815762138465418E-6</v>
      </c>
      <c r="AA147" s="130" t="e">
        <f t="shared" si="178"/>
        <v>#DIV/0!</v>
      </c>
      <c r="AG147" s="130" t="s">
        <v>13</v>
      </c>
      <c r="AH147" s="130">
        <f t="shared" si="179"/>
        <v>1.2799845229484093E-84</v>
      </c>
      <c r="AI147" s="130">
        <f t="shared" si="179"/>
        <v>6.604668462200618E-85</v>
      </c>
      <c r="AJ147" s="130">
        <f t="shared" si="179"/>
        <v>2.477490970672169E-6</v>
      </c>
      <c r="AK147" s="130" t="e">
        <f t="shared" si="179"/>
        <v>#DIV/0!</v>
      </c>
      <c r="AQ147" s="130" t="s">
        <v>13</v>
      </c>
      <c r="AR147" s="130">
        <f t="shared" si="180"/>
        <v>1.3767899198603601E-84</v>
      </c>
      <c r="AS147" s="130">
        <f t="shared" si="180"/>
        <v>6.8762589966058801E-85</v>
      </c>
      <c r="AT147" s="130">
        <f t="shared" si="180"/>
        <v>3.1103869382695044E-6</v>
      </c>
      <c r="AU147" s="130" t="e">
        <f t="shared" si="180"/>
        <v>#DIV/0!</v>
      </c>
      <c r="BA147" s="130" t="s">
        <v>13</v>
      </c>
      <c r="BB147" s="130">
        <f t="shared" si="181"/>
        <v>1.42640275100927E-84</v>
      </c>
      <c r="BC147" s="130">
        <f t="shared" si="181"/>
        <v>7.4452596837232698E-85</v>
      </c>
      <c r="BD147" s="130">
        <f t="shared" si="181"/>
        <v>2.7115759164124266E-6</v>
      </c>
      <c r="BE147" s="130" t="e">
        <f t="shared" si="181"/>
        <v>#DIV/0!</v>
      </c>
      <c r="BK147" s="130" t="s">
        <v>13</v>
      </c>
      <c r="BL147" s="130">
        <f t="shared" si="182"/>
        <v>1.5078845483218477E-84</v>
      </c>
      <c r="BM147" s="130">
        <f t="shared" si="182"/>
        <v>7.9133930634103148E-85</v>
      </c>
      <c r="BN147" s="130">
        <f t="shared" si="182"/>
        <v>2.84162863488068E-6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1.7245021574406652E-68</v>
      </c>
      <c r="F148" s="130">
        <f t="shared" si="176"/>
        <v>2.3798095171792302E-55</v>
      </c>
      <c r="G148" s="130" t="e">
        <f t="shared" si="176"/>
        <v>#DIV/0!</v>
      </c>
      <c r="H148" s="130">
        <f t="shared" si="176"/>
        <v>1.23400428707964E-7</v>
      </c>
      <c r="N148" s="130" t="s">
        <v>14</v>
      </c>
      <c r="O148" s="130">
        <f t="shared" si="177"/>
        <v>1.1933557944423216E-84</v>
      </c>
      <c r="P148" s="130">
        <f t="shared" si="177"/>
        <v>6.8640739463676642E-85</v>
      </c>
      <c r="Q148" s="130" t="e">
        <f t="shared" si="177"/>
        <v>#DIV/0!</v>
      </c>
      <c r="R148" s="130">
        <f t="shared" si="177"/>
        <v>1.0370299456384681E-6</v>
      </c>
      <c r="W148" s="130" t="s">
        <v>14</v>
      </c>
      <c r="X148" s="130">
        <f t="shared" si="178"/>
        <v>1.3625267595875633E-84</v>
      </c>
      <c r="Y148" s="130">
        <f t="shared" si="178"/>
        <v>6.9673222499013166E-85</v>
      </c>
      <c r="Z148" s="130" t="e">
        <f t="shared" si="178"/>
        <v>#DIV/0!</v>
      </c>
      <c r="AA148" s="130">
        <f t="shared" si="178"/>
        <v>1.5071069257402481E-6</v>
      </c>
      <c r="AG148" s="130" t="s">
        <v>14</v>
      </c>
      <c r="AH148" s="130">
        <f t="shared" si="179"/>
        <v>1.3734213240618425E-84</v>
      </c>
      <c r="AI148" s="130">
        <f t="shared" si="179"/>
        <v>7.0762723969400098E-85</v>
      </c>
      <c r="AJ148" s="130" t="e">
        <f t="shared" si="179"/>
        <v>#DIV/0!</v>
      </c>
      <c r="AK148" s="130">
        <f t="shared" si="179"/>
        <v>1.5062130544476078E-6</v>
      </c>
      <c r="AQ148" s="130" t="s">
        <v>14</v>
      </c>
      <c r="AR148" s="130">
        <f t="shared" si="180"/>
        <v>1.48324265726718E-84</v>
      </c>
      <c r="AS148" s="130">
        <f t="shared" si="180"/>
        <v>7.3969248821323751E-85</v>
      </c>
      <c r="AT148" s="130" t="e">
        <f t="shared" si="180"/>
        <v>#DIV/0!</v>
      </c>
      <c r="AU148" s="130">
        <f t="shared" si="180"/>
        <v>1.9562107977923147E-6</v>
      </c>
      <c r="BA148" s="130" t="s">
        <v>14</v>
      </c>
      <c r="BB148" s="130">
        <f t="shared" si="181"/>
        <v>1.5369804006770369E-84</v>
      </c>
      <c r="BC148" s="130">
        <f t="shared" si="181"/>
        <v>8.0105154912588422E-85</v>
      </c>
      <c r="BD148" s="130" t="e">
        <f t="shared" si="181"/>
        <v>#DIV/0!</v>
      </c>
      <c r="BE148" s="130">
        <f t="shared" si="181"/>
        <v>1.6564610304587514E-6</v>
      </c>
      <c r="BK148" s="130" t="s">
        <v>14</v>
      </c>
      <c r="BL148" s="130">
        <f t="shared" si="182"/>
        <v>1.628147897377402E-84</v>
      </c>
      <c r="BM148" s="130">
        <f t="shared" si="182"/>
        <v>8.5318449134450698E-85</v>
      </c>
      <c r="BN148" s="130" t="e">
        <f t="shared" si="182"/>
        <v>#DIV/0!</v>
      </c>
      <c r="BO148" s="130">
        <f t="shared" si="182"/>
        <v>1.7400889353377991E-6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1.048737623318267E-49</v>
      </c>
      <c r="H151" s="130">
        <f>'Mode Choice Q'!T38</f>
        <v>1.832286006422381E-48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1.4374180130644246E-34</v>
      </c>
      <c r="H152" s="130">
        <f>'Mode Choice Q'!T39</f>
        <v>1.6332050781864541E-36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2.0187544099593397E-44</v>
      </c>
      <c r="F153" s="130">
        <f>'Mode Choice Q'!R40</f>
        <v>1.4374180130644246E-34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2.2937238325876837E-46</v>
      </c>
      <c r="F154" s="130">
        <f>'Mode Choice Q'!R41</f>
        <v>1.6332050781863612E-36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1453.0051666772233</v>
      </c>
      <c r="F156" s="130" t="e">
        <f t="shared" si="183"/>
        <v>#DIV/0!</v>
      </c>
      <c r="G156" s="130">
        <f t="shared" si="183"/>
        <v>3.6595140474886089E-47</v>
      </c>
      <c r="H156" s="130">
        <f t="shared" si="183"/>
        <v>4.2503967428700839E-46</v>
      </c>
      <c r="N156" s="130" t="s">
        <v>11</v>
      </c>
      <c r="O156" s="148">
        <f t="shared" ref="O156:R159" si="184">O151*P122</f>
        <v>578.09714248690887</v>
      </c>
      <c r="P156" s="130" t="e">
        <f t="shared" si="184"/>
        <v>#DIV/0!</v>
      </c>
      <c r="Q156" s="130">
        <f t="shared" si="184"/>
        <v>1.2018239502054646E-59</v>
      </c>
      <c r="R156" s="130">
        <f t="shared" si="184"/>
        <v>7.7164890207643777E-60</v>
      </c>
      <c r="W156" s="130" t="s">
        <v>11</v>
      </c>
      <c r="X156" s="148">
        <f t="shared" ref="X156:AA159" si="185">X151*Z122</f>
        <v>474.48859956454379</v>
      </c>
      <c r="Y156" s="130" t="e">
        <f t="shared" si="185"/>
        <v>#DIV/0!</v>
      </c>
      <c r="Z156" s="130">
        <f t="shared" si="185"/>
        <v>1.239114823353429E-59</v>
      </c>
      <c r="AA156" s="130">
        <f t="shared" si="185"/>
        <v>8.0616209851136275E-60</v>
      </c>
      <c r="AG156" s="130" t="s">
        <v>11</v>
      </c>
      <c r="AH156" s="148">
        <f t="shared" ref="AH156:AK159" si="186">AH151*AJ122</f>
        <v>566.53217131266626</v>
      </c>
      <c r="AI156" s="130" t="e">
        <f t="shared" si="186"/>
        <v>#DIV/0!</v>
      </c>
      <c r="AJ156" s="130">
        <f t="shared" si="186"/>
        <v>1.4657611144589574E-59</v>
      </c>
      <c r="AK156" s="130">
        <f t="shared" si="186"/>
        <v>9.5434360331058848E-60</v>
      </c>
      <c r="AQ156" s="130" t="s">
        <v>11</v>
      </c>
      <c r="AR156" s="148">
        <f t="shared" ref="AR156:AU159" si="187">AR151*AT122</f>
        <v>530.97755752043133</v>
      </c>
      <c r="AS156" s="130" t="e">
        <f t="shared" si="187"/>
        <v>#DIV/0!</v>
      </c>
      <c r="AT156" s="130">
        <f t="shared" si="187"/>
        <v>1.603445356792362E-59</v>
      </c>
      <c r="AU156" s="130">
        <f t="shared" si="187"/>
        <v>1.0756653494413379E-59</v>
      </c>
      <c r="BA156" s="130" t="s">
        <v>11</v>
      </c>
      <c r="BB156" s="148">
        <f t="shared" ref="BB156:BE159" si="188">BB151*BD122</f>
        <v>655.96993086146915</v>
      </c>
      <c r="BC156" s="130" t="e">
        <f t="shared" si="188"/>
        <v>#DIV/0!</v>
      </c>
      <c r="BD156" s="130">
        <f t="shared" si="188"/>
        <v>1.6668433602783556E-59</v>
      </c>
      <c r="BE156" s="130">
        <f t="shared" si="188"/>
        <v>1.0859114053935724E-59</v>
      </c>
      <c r="BK156" s="130" t="s">
        <v>11</v>
      </c>
      <c r="BL156" s="148">
        <f t="shared" ref="BL156:BO159" si="189">BL151*BN122</f>
        <v>706.15343235420198</v>
      </c>
      <c r="BM156" s="130" t="e">
        <f t="shared" si="189"/>
        <v>#DIV/0!</v>
      </c>
      <c r="BN156" s="130">
        <f t="shared" si="189"/>
        <v>1.7788099950899025E-59</v>
      </c>
      <c r="BO156" s="130">
        <f t="shared" si="189"/>
        <v>1.1592423427851937E-59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394.09670666458908</v>
      </c>
      <c r="G157" s="130">
        <f t="shared" si="183"/>
        <v>1.0092383765330653E-31</v>
      </c>
      <c r="H157" s="130">
        <f t="shared" si="183"/>
        <v>1.4278095210447581E-33</v>
      </c>
      <c r="N157" s="130" t="s">
        <v>12</v>
      </c>
      <c r="O157" s="130" t="e">
        <f t="shared" si="184"/>
        <v>#DIV/0!</v>
      </c>
      <c r="P157" s="148">
        <f t="shared" si="184"/>
        <v>58.667281619774087</v>
      </c>
      <c r="Q157" s="130">
        <f t="shared" si="184"/>
        <v>4.5395421311721818E-63</v>
      </c>
      <c r="R157" s="130">
        <f t="shared" si="184"/>
        <v>5.4592148012131838E-63</v>
      </c>
      <c r="W157" s="130" t="s">
        <v>12</v>
      </c>
      <c r="X157" s="130" t="e">
        <f t="shared" si="185"/>
        <v>#DIV/0!</v>
      </c>
      <c r="Y157" s="148">
        <f t="shared" si="185"/>
        <v>39.728004876183903</v>
      </c>
      <c r="Z157" s="130">
        <f t="shared" si="185"/>
        <v>4.3435990507798478E-63</v>
      </c>
      <c r="AA157" s="130">
        <f t="shared" si="185"/>
        <v>5.2929744378821581E-63</v>
      </c>
      <c r="AG157" s="130" t="s">
        <v>12</v>
      </c>
      <c r="AH157" s="130" t="e">
        <f t="shared" si="186"/>
        <v>#DIV/0!</v>
      </c>
      <c r="AI157" s="148">
        <f t="shared" si="186"/>
        <v>49.642500413006616</v>
      </c>
      <c r="AJ157" s="130">
        <f t="shared" si="186"/>
        <v>5.3367833409802936E-63</v>
      </c>
      <c r="AK157" s="130">
        <f t="shared" si="186"/>
        <v>6.5081924431723432E-63</v>
      </c>
      <c r="AQ157" s="130" t="s">
        <v>12</v>
      </c>
      <c r="AR157" s="130" t="e">
        <f t="shared" si="187"/>
        <v>#DIV/0!</v>
      </c>
      <c r="AS157" s="148">
        <f t="shared" si="187"/>
        <v>43.422572343273238</v>
      </c>
      <c r="AT157" s="130">
        <f t="shared" si="187"/>
        <v>5.6291472101858947E-63</v>
      </c>
      <c r="AU157" s="130">
        <f t="shared" si="187"/>
        <v>7.0730196418691221E-63</v>
      </c>
      <c r="BA157" s="130" t="s">
        <v>12</v>
      </c>
      <c r="BB157" s="130" t="e">
        <f t="shared" si="188"/>
        <v>#DIV/0!</v>
      </c>
      <c r="BC157" s="148">
        <f t="shared" si="188"/>
        <v>58.341350366280082</v>
      </c>
      <c r="BD157" s="130">
        <f t="shared" si="188"/>
        <v>6.0895227935351934E-63</v>
      </c>
      <c r="BE157" s="130">
        <f t="shared" si="188"/>
        <v>7.430569643108561E-63</v>
      </c>
      <c r="BK157" s="130" t="s">
        <v>12</v>
      </c>
      <c r="BL157" s="130" t="e">
        <f t="shared" si="189"/>
        <v>#DIV/0!</v>
      </c>
      <c r="BM157" s="148">
        <f t="shared" si="189"/>
        <v>63.250197928546065</v>
      </c>
      <c r="BN157" s="130">
        <f t="shared" si="189"/>
        <v>6.5092557730880977E-63</v>
      </c>
      <c r="BO157" s="130">
        <f t="shared" si="189"/>
        <v>7.945390653609598E-63</v>
      </c>
    </row>
    <row r="158" spans="4:67" x14ac:dyDescent="0.3">
      <c r="D158" s="130" t="s">
        <v>13</v>
      </c>
      <c r="E158" s="130">
        <f t="shared" si="183"/>
        <v>5.8684660040802976E-42</v>
      </c>
      <c r="F158" s="130">
        <f t="shared" si="183"/>
        <v>1.1598978376571982E-31</v>
      </c>
      <c r="G158" s="148">
        <f t="shared" si="183"/>
        <v>2.9364134184726147</v>
      </c>
      <c r="H158" s="130" t="e">
        <f t="shared" si="183"/>
        <v>#DIV/0!</v>
      </c>
      <c r="N158" s="130" t="s">
        <v>13</v>
      </c>
      <c r="O158" s="130">
        <f t="shared" si="184"/>
        <v>4.5620162971341353E-60</v>
      </c>
      <c r="P158" s="130">
        <f t="shared" si="184"/>
        <v>3.7582488259130153E-63</v>
      </c>
      <c r="Q158" s="148">
        <f t="shared" si="184"/>
        <v>25.26160688621605</v>
      </c>
      <c r="R158" s="130" t="e">
        <f t="shared" si="184"/>
        <v>#DIV/0!</v>
      </c>
      <c r="W158" s="130" t="s">
        <v>13</v>
      </c>
      <c r="X158" s="130">
        <f t="shared" si="185"/>
        <v>5.1748021009605057E-60</v>
      </c>
      <c r="Y158" s="130">
        <f t="shared" si="185"/>
        <v>3.7899309191549661E-63</v>
      </c>
      <c r="Z158" s="148">
        <f t="shared" si="185"/>
        <v>35.995119881605973</v>
      </c>
      <c r="AA158" s="130" t="e">
        <f t="shared" si="185"/>
        <v>#DIV/0!</v>
      </c>
      <c r="AG158" s="130" t="s">
        <v>13</v>
      </c>
      <c r="AH158" s="130">
        <f t="shared" si="186"/>
        <v>5.2146523419777124E-60</v>
      </c>
      <c r="AI158" s="130">
        <f t="shared" si="186"/>
        <v>3.848068609432768E-63</v>
      </c>
      <c r="AJ158" s="148">
        <f t="shared" si="186"/>
        <v>35.935863664937479</v>
      </c>
      <c r="AK158" s="130" t="e">
        <f t="shared" si="186"/>
        <v>#DIV/0!</v>
      </c>
      <c r="AQ158" s="130" t="s">
        <v>13</v>
      </c>
      <c r="AR158" s="130">
        <f t="shared" si="187"/>
        <v>5.609037180756996E-60</v>
      </c>
      <c r="AS158" s="130">
        <f t="shared" si="187"/>
        <v>4.0063050169141121E-63</v>
      </c>
      <c r="AT158" s="148">
        <f t="shared" si="187"/>
        <v>45.115983178953691</v>
      </c>
      <c r="AU158" s="130" t="e">
        <f t="shared" si="187"/>
        <v>#DIV/0!</v>
      </c>
      <c r="BA158" s="130" t="s">
        <v>13</v>
      </c>
      <c r="BB158" s="130">
        <f t="shared" si="188"/>
        <v>5.8111596763844179E-60</v>
      </c>
      <c r="BC158" s="130">
        <f t="shared" si="188"/>
        <v>4.3378210794346159E-63</v>
      </c>
      <c r="BD158" s="148">
        <f t="shared" si="188"/>
        <v>39.33125230437777</v>
      </c>
      <c r="BE158" s="130" t="e">
        <f t="shared" si="188"/>
        <v>#DIV/0!</v>
      </c>
      <c r="BK158" s="130" t="s">
        <v>13</v>
      </c>
      <c r="BL158" s="130">
        <f t="shared" si="189"/>
        <v>6.1431162255197486E-60</v>
      </c>
      <c r="BM158" s="130">
        <f t="shared" si="189"/>
        <v>4.6105689658290791E-63</v>
      </c>
      <c r="BN158" s="148">
        <f t="shared" si="189"/>
        <v>41.217659486262136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7.0256155858269226E-44</v>
      </c>
      <c r="F159" s="130">
        <f t="shared" si="183"/>
        <v>1.3865450403600562E-33</v>
      </c>
      <c r="G159" s="130" t="e">
        <f t="shared" si="183"/>
        <v>#DIV/0!</v>
      </c>
      <c r="H159" s="148">
        <f t="shared" si="183"/>
        <v>1.7899161025160488</v>
      </c>
      <c r="N159" s="130" t="s">
        <v>14</v>
      </c>
      <c r="O159" s="130">
        <f t="shared" si="184"/>
        <v>4.8617272136751816E-60</v>
      </c>
      <c r="P159" s="130">
        <f t="shared" si="184"/>
        <v>3.9992056583930308E-63</v>
      </c>
      <c r="Q159" s="130" t="e">
        <f t="shared" si="184"/>
        <v>#DIV/0!</v>
      </c>
      <c r="R159" s="148">
        <f t="shared" si="184"/>
        <v>15.042059561093257</v>
      </c>
      <c r="W159" s="130" t="s">
        <v>14</v>
      </c>
      <c r="X159" s="130">
        <f t="shared" si="185"/>
        <v>5.5509291171147754E-60</v>
      </c>
      <c r="Y159" s="130">
        <f t="shared" si="185"/>
        <v>4.0593610708984229E-63</v>
      </c>
      <c r="Z159" s="130" t="e">
        <f t="shared" si="185"/>
        <v>#DIV/0!</v>
      </c>
      <c r="AA159" s="148">
        <f t="shared" si="185"/>
        <v>21.860499050452908</v>
      </c>
      <c r="AG159" s="130" t="s">
        <v>14</v>
      </c>
      <c r="AH159" s="130">
        <f t="shared" si="186"/>
        <v>5.5953135335917524E-60</v>
      </c>
      <c r="AI159" s="130">
        <f t="shared" si="186"/>
        <v>4.122838540390206E-63</v>
      </c>
      <c r="AJ159" s="130" t="e">
        <f t="shared" si="186"/>
        <v>#DIV/0!</v>
      </c>
      <c r="AK159" s="148">
        <f t="shared" si="186"/>
        <v>21.847533498898304</v>
      </c>
      <c r="AQ159" s="130" t="s">
        <v>14</v>
      </c>
      <c r="AR159" s="130">
        <f t="shared" si="187"/>
        <v>6.0427252500078043E-60</v>
      </c>
      <c r="AS159" s="130">
        <f t="shared" si="187"/>
        <v>4.3096598426050072E-63</v>
      </c>
      <c r="AT159" s="130" t="e">
        <f t="shared" si="187"/>
        <v>#DIV/0!</v>
      </c>
      <c r="AU159" s="148">
        <f t="shared" si="187"/>
        <v>28.374724816966975</v>
      </c>
      <c r="BA159" s="130" t="s">
        <v>14</v>
      </c>
      <c r="BB159" s="130">
        <f t="shared" si="188"/>
        <v>6.2616526233476934E-60</v>
      </c>
      <c r="BC159" s="130">
        <f t="shared" si="188"/>
        <v>4.6671552680810007E-63</v>
      </c>
      <c r="BD159" s="130" t="e">
        <f t="shared" si="188"/>
        <v>#DIV/0!</v>
      </c>
      <c r="BE159" s="148">
        <f t="shared" si="188"/>
        <v>24.026871726881581</v>
      </c>
      <c r="BK159" s="130" t="s">
        <v>14</v>
      </c>
      <c r="BL159" s="130">
        <f t="shared" si="189"/>
        <v>6.633068676946309E-60</v>
      </c>
      <c r="BM159" s="130">
        <f t="shared" si="189"/>
        <v>4.9708966891939274E-63</v>
      </c>
      <c r="BN159" s="130" t="e">
        <f t="shared" si="189"/>
        <v>#DIV/0!</v>
      </c>
      <c r="BO159" s="148">
        <f t="shared" si="189"/>
        <v>25.239889664744123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-289.67925095398948</v>
      </c>
      <c r="J28" s="206">
        <f t="shared" si="7"/>
        <v>-292.53981324072879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-278.09578862920864</v>
      </c>
      <c r="J29" s="206">
        <f t="shared" si="10"/>
        <v>-273.61831437535369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-301.84706993408167</v>
      </c>
      <c r="H30" s="206">
        <f t="shared" si="10"/>
        <v>-278.09578862920864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-297.36959568022667</v>
      </c>
      <c r="H31" s="206">
        <f t="shared" si="10"/>
        <v>-273.61831437535363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1.5627869960914098E-126</v>
      </c>
      <c r="J33" s="206">
        <f t="shared" si="13"/>
        <v>8.9448563940829719E-128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1.6770019121664892E-121</v>
      </c>
      <c r="J34" s="206">
        <f t="shared" si="16"/>
        <v>1.4759645244113035E-119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8.1186374724333577E-132</v>
      </c>
      <c r="H35" s="206">
        <f t="shared" si="16"/>
        <v>1.6770019121664892E-121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7.1453829652395416E-130</v>
      </c>
      <c r="H36" s="206">
        <f t="shared" si="16"/>
        <v>1.4759645244113875E-119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2.5742232433696111E-74</v>
      </c>
      <c r="O38" s="206">
        <f t="shared" si="20"/>
        <v>4.4975150327013331E-73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1.048737623318267E-49</v>
      </c>
      <c r="T38" s="206">
        <f t="shared" si="21"/>
        <v>1.832286006422381E-48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2.4671258185505984E-56</v>
      </c>
      <c r="O39" s="206">
        <f t="shared" si="20"/>
        <v>2.8031667745638281E-58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1.4374180130644246E-34</v>
      </c>
      <c r="T39" s="206">
        <f t="shared" si="21"/>
        <v>1.6332050781864541E-36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4.9552189310511228E-69</v>
      </c>
      <c r="M40" s="206">
        <f t="shared" si="20"/>
        <v>2.4671258185505984E-56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2.0187544099593397E-44</v>
      </c>
      <c r="R40" s="206">
        <f t="shared" si="21"/>
        <v>1.4374180130644246E-34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5.6301567450547631E-71</v>
      </c>
      <c r="M41" s="206">
        <f t="shared" si="20"/>
        <v>2.8031667745636689E-58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2.2937238325876837E-46</v>
      </c>
      <c r="R41" s="206">
        <f t="shared" si="21"/>
        <v>1.6332050781863612E-36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13.869895066715292</v>
      </c>
      <c r="J46">
        <f>'Trip Length Frequency'!L28</f>
        <v>14.001602893352768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13.336561933293826</v>
      </c>
      <c r="J47">
        <f>'Trip Length Frequency'!L29</f>
        <v>13.130407218350459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14.430133520607839</v>
      </c>
      <c r="H48">
        <f>'Trip Length Frequency'!J30</f>
        <v>13.336561933293826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14.223978805664471</v>
      </c>
      <c r="H49">
        <f>'Trip Length Frequency'!J31</f>
        <v>13.130407218350458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G85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Gravity!O134</f>
        <v>4.9931147759420188E-86</v>
      </c>
      <c r="G25" s="4" t="e">
        <f>Gravity!P134</f>
        <v>#DIV/0!</v>
      </c>
      <c r="H25" s="4">
        <f>Gravity!Q134</f>
        <v>956.37797668669054</v>
      </c>
      <c r="I25" s="4">
        <f>Gravity!R134</f>
        <v>614.05667240547405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Gravity!O135</f>
        <v>#DIV/0!</v>
      </c>
      <c r="G26" s="4">
        <f>Gravity!P135</f>
        <v>5.0671842012552265E-87</v>
      </c>
      <c r="H26" s="4">
        <f>Gravity!Q135</f>
        <v>936.17144693936314</v>
      </c>
      <c r="I26" s="4">
        <f>Gravity!R135</f>
        <v>1125.8318288335513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Gravity!O136</f>
        <v>363.03253193772258</v>
      </c>
      <c r="G27" s="4">
        <f>Gravity!P136</f>
        <v>775.0484827871071</v>
      </c>
      <c r="H27" s="4">
        <f>Gravity!Q136</f>
        <v>2.181884208335459E-87</v>
      </c>
      <c r="I27" s="4" t="e">
        <f>Gravity!R136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Gravity!O137</f>
        <v>386.88269068214066</v>
      </c>
      <c r="G28" s="4">
        <f>Gravity!P137</f>
        <v>824.74003757272033</v>
      </c>
      <c r="H28" s="4" t="e">
        <f>Gravity!Q137</f>
        <v>#DIV/0!</v>
      </c>
      <c r="I28" s="4">
        <f>Gravity!R137</f>
        <v>1.2992060388327462E-87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956.37797668669054</v>
      </c>
      <c r="D36" s="31">
        <f>E36-H36</f>
        <v>0</v>
      </c>
      <c r="E36">
        <f>W6*G66+(W6*0.17/X6^3.8)*(G66^4.8/4.8)</f>
        <v>2407.6124430759996</v>
      </c>
      <c r="F36" s="258"/>
      <c r="G36" s="32" t="s">
        <v>62</v>
      </c>
      <c r="H36" s="33">
        <f>W6*G66+0.17*W6/X6^3.8*G66^4.8/4.8</f>
        <v>2407.6124430759996</v>
      </c>
      <c r="I36" s="32" t="s">
        <v>63</v>
      </c>
      <c r="J36" s="33">
        <f>W6*(1+0.17*(G66/X6)^3.8)</f>
        <v>2.5056546749481567</v>
      </c>
      <c r="K36" s="34">
        <v>1</v>
      </c>
      <c r="L36" s="35" t="s">
        <v>61</v>
      </c>
      <c r="M36" s="36" t="s">
        <v>64</v>
      </c>
      <c r="N36" s="37">
        <f>J36+J54+J51</f>
        <v>15.016685531842917</v>
      </c>
      <c r="O36" s="38" t="s">
        <v>65</v>
      </c>
      <c r="P36" s="39">
        <v>0</v>
      </c>
      <c r="Q36" s="39">
        <f>IF(P36&lt;=0,0,P36)</f>
        <v>0</v>
      </c>
      <c r="R36" s="40">
        <f>G58</f>
        <v>956.37797662819116</v>
      </c>
      <c r="S36" s="40" t="s">
        <v>39</v>
      </c>
      <c r="T36" s="40">
        <f>I58</f>
        <v>956.37797668669054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614.05667240547405</v>
      </c>
      <c r="D37" s="31">
        <f t="shared" ref="D37:D54" si="1">E37-H37</f>
        <v>0</v>
      </c>
      <c r="E37">
        <f t="shared" ref="E37:E54" si="2">W7*G67+(W7*0.17/X7^3.8)*(G67^4.8/4.8)</f>
        <v>0</v>
      </c>
      <c r="F37" s="258"/>
      <c r="G37" s="44" t="s">
        <v>67</v>
      </c>
      <c r="H37" s="33">
        <f t="shared" ref="H37:H53" si="3">W7*G67+0.17*W7/X7^3.8*G67^4.8/4.8</f>
        <v>0</v>
      </c>
      <c r="I37" s="44" t="s">
        <v>68</v>
      </c>
      <c r="J37" s="33">
        <f t="shared" ref="J37:J54" si="4">W7*(1+0.17*(G67/X7)^3.8)</f>
        <v>2.5</v>
      </c>
      <c r="K37" s="34">
        <v>2</v>
      </c>
      <c r="L37" s="45"/>
      <c r="M37" s="46" t="s">
        <v>69</v>
      </c>
      <c r="N37" s="47">
        <f>J36+J47+J39+J40+J51</f>
        <v>13.873325118007521</v>
      </c>
      <c r="O37" s="48" t="s">
        <v>70</v>
      </c>
      <c r="P37" s="39">
        <v>605.5230112954697</v>
      </c>
      <c r="Q37" s="39">
        <f t="shared" ref="Q37:Q60" si="5">IF(P37&lt;=0,0,P37)</f>
        <v>605.5230112954697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936.17144693936314</v>
      </c>
      <c r="D38" s="31">
        <f t="shared" si="1"/>
        <v>0</v>
      </c>
      <c r="E38">
        <f t="shared" si="2"/>
        <v>1520.1908517461227</v>
      </c>
      <c r="F38" s="258"/>
      <c r="G38" s="44" t="s">
        <v>72</v>
      </c>
      <c r="H38" s="33">
        <f t="shared" si="3"/>
        <v>1520.1908517461227</v>
      </c>
      <c r="I38" s="44" t="s">
        <v>73</v>
      </c>
      <c r="J38" s="33">
        <f t="shared" si="4"/>
        <v>2.5046013266590612</v>
      </c>
      <c r="K38" s="34">
        <v>3</v>
      </c>
      <c r="L38" s="45"/>
      <c r="M38" s="46" t="s">
        <v>74</v>
      </c>
      <c r="N38" s="47">
        <f>J36+J47+J39+J49+J43</f>
        <v>14.172101685596715</v>
      </c>
      <c r="O38" s="48" t="s">
        <v>75</v>
      </c>
      <c r="P38" s="39">
        <v>1.7763568394002505E-15</v>
      </c>
      <c r="Q38" s="39">
        <f t="shared" si="5"/>
        <v>1.7763568394002505E-15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1125.8318288335513</v>
      </c>
      <c r="D39" s="31">
        <f t="shared" si="1"/>
        <v>0</v>
      </c>
      <c r="E39">
        <f t="shared" si="2"/>
        <v>5906.9567404801173</v>
      </c>
      <c r="F39" s="258"/>
      <c r="G39" s="44" t="s">
        <v>77</v>
      </c>
      <c r="H39" s="33">
        <f t="shared" si="3"/>
        <v>5906.9567404801173</v>
      </c>
      <c r="I39" s="44" t="s">
        <v>78</v>
      </c>
      <c r="J39" s="33">
        <f t="shared" si="4"/>
        <v>3.8044872541125585</v>
      </c>
      <c r="K39" s="34">
        <v>4</v>
      </c>
      <c r="L39" s="45"/>
      <c r="M39" s="46" t="s">
        <v>79</v>
      </c>
      <c r="N39" s="47">
        <f>J36+J47+J48+J42+J43</f>
        <v>14.215073411989952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2396.0765750417318</v>
      </c>
      <c r="F40" s="258"/>
      <c r="G40" s="44" t="s">
        <v>81</v>
      </c>
      <c r="H40" s="33">
        <f t="shared" si="3"/>
        <v>2396.0765750417318</v>
      </c>
      <c r="I40" s="44" t="s">
        <v>82</v>
      </c>
      <c r="J40" s="33">
        <f t="shared" si="4"/>
        <v>2.5257553407376228</v>
      </c>
      <c r="K40" s="34">
        <v>5</v>
      </c>
      <c r="L40" s="45"/>
      <c r="M40" s="46" t="s">
        <v>83</v>
      </c>
      <c r="N40" s="47">
        <f>J45+J38+J39+J40+J51</f>
        <v>13.873324566744362</v>
      </c>
      <c r="O40" s="48" t="s">
        <v>84</v>
      </c>
      <c r="P40" s="39">
        <v>350.85496533272146</v>
      </c>
      <c r="Q40" s="39">
        <f t="shared" si="5"/>
        <v>350.85496533272146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5766.7804662193203</v>
      </c>
      <c r="F41" s="258"/>
      <c r="G41" s="44" t="s">
        <v>85</v>
      </c>
      <c r="H41" s="33">
        <f t="shared" si="3"/>
        <v>5766.7804662193203</v>
      </c>
      <c r="I41" s="44" t="s">
        <v>86</v>
      </c>
      <c r="J41" s="33">
        <f t="shared" si="4"/>
        <v>3.9241039105415849</v>
      </c>
      <c r="K41" s="34">
        <v>6</v>
      </c>
      <c r="L41" s="45"/>
      <c r="M41" s="46" t="s">
        <v>87</v>
      </c>
      <c r="N41" s="47">
        <f>J45+J38+J39+J49+J43</f>
        <v>14.172101134333552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5198.9295524309155</v>
      </c>
      <c r="F42" s="258"/>
      <c r="G42" s="44" t="s">
        <v>89</v>
      </c>
      <c r="H42" s="33">
        <f t="shared" si="3"/>
        <v>5198.9295524309155</v>
      </c>
      <c r="I42" s="44" t="s">
        <v>90</v>
      </c>
      <c r="J42" s="33">
        <f t="shared" si="4"/>
        <v>2.6022416137114979</v>
      </c>
      <c r="K42" s="34">
        <v>7</v>
      </c>
      <c r="L42" s="45"/>
      <c r="M42" s="46" t="s">
        <v>91</v>
      </c>
      <c r="N42" s="47">
        <f>J45+J38+J48+J42+J43</f>
        <v>14.215072860726792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2404.9425579334279</v>
      </c>
      <c r="F43" s="258"/>
      <c r="G43" s="44" t="s">
        <v>93</v>
      </c>
      <c r="H43" s="33">
        <f t="shared" si="3"/>
        <v>2404.9425579334279</v>
      </c>
      <c r="I43" s="44" t="s">
        <v>94</v>
      </c>
      <c r="J43" s="33">
        <f t="shared" si="4"/>
        <v>2.8307801320158754</v>
      </c>
      <c r="K43" s="34">
        <v>8</v>
      </c>
      <c r="L43" s="53"/>
      <c r="M43" s="54" t="s">
        <v>95</v>
      </c>
      <c r="N43" s="55">
        <f>J45+J46+J41+J42+J43</f>
        <v>14.384575444609315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14.001305626609561</v>
      </c>
      <c r="O44" s="38" t="s">
        <v>100</v>
      </c>
      <c r="P44" s="39">
        <v>357.06837082045007</v>
      </c>
      <c r="Q44" s="39">
        <f t="shared" si="5"/>
        <v>357.06837082045007</v>
      </c>
      <c r="R44" s="40">
        <f>G59</f>
        <v>614.05667240046296</v>
      </c>
      <c r="S44" s="40" t="s">
        <v>39</v>
      </c>
      <c r="T44" s="40">
        <f>I59</f>
        <v>614.05667240547405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1523.0842441611831</v>
      </c>
      <c r="F45" s="258"/>
      <c r="G45" s="44" t="s">
        <v>101</v>
      </c>
      <c r="H45" s="33">
        <f t="shared" si="3"/>
        <v>1523.0842441611831</v>
      </c>
      <c r="I45" s="44" t="s">
        <v>102</v>
      </c>
      <c r="J45" s="33">
        <f t="shared" si="4"/>
        <v>2.5274497883403582</v>
      </c>
      <c r="K45" s="34">
        <v>10</v>
      </c>
      <c r="L45" s="45"/>
      <c r="M45" s="46" t="s">
        <v>103</v>
      </c>
      <c r="N45" s="47">
        <f>J36+J47+J48+J42+J50</f>
        <v>14.044277353002798</v>
      </c>
      <c r="O45" s="48" t="s">
        <v>104</v>
      </c>
      <c r="P45" s="39">
        <v>0</v>
      </c>
      <c r="Q45" s="39">
        <f t="shared" si="5"/>
        <v>0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3.5527136788005009E-14</v>
      </c>
      <c r="F46" s="258"/>
      <c r="G46" s="44" t="s">
        <v>105</v>
      </c>
      <c r="H46" s="33">
        <f t="shared" si="3"/>
        <v>3.5527136788005009E-14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14.001305075346398</v>
      </c>
      <c r="O46" s="48" t="s">
        <v>108</v>
      </c>
      <c r="P46" s="39">
        <v>256.98830158001289</v>
      </c>
      <c r="Q46" s="39">
        <f t="shared" si="5"/>
        <v>256.98830158001289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2411.7721045300186</v>
      </c>
      <c r="F47" s="258"/>
      <c r="G47" s="44" t="s">
        <v>109</v>
      </c>
      <c r="H47" s="33">
        <f t="shared" si="3"/>
        <v>2411.7721045300186</v>
      </c>
      <c r="I47" s="44" t="s">
        <v>110</v>
      </c>
      <c r="J47" s="33">
        <f t="shared" si="4"/>
        <v>2.526396991314424</v>
      </c>
      <c r="K47" s="34">
        <v>12</v>
      </c>
      <c r="L47" s="45"/>
      <c r="M47" s="46" t="s">
        <v>111</v>
      </c>
      <c r="N47" s="47">
        <f>J45+J38+J48+J42+J50</f>
        <v>14.044276801739638</v>
      </c>
      <c r="O47" s="48" t="s">
        <v>112</v>
      </c>
      <c r="P47" s="39">
        <v>0</v>
      </c>
      <c r="Q47" s="39">
        <f t="shared" si="5"/>
        <v>0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0</v>
      </c>
      <c r="F48" s="258"/>
      <c r="G48" s="44" t="s">
        <v>113</v>
      </c>
      <c r="H48" s="33">
        <f t="shared" si="3"/>
        <v>0</v>
      </c>
      <c r="I48" s="44" t="s">
        <v>114</v>
      </c>
      <c r="J48" s="33">
        <f t="shared" si="4"/>
        <v>3.75</v>
      </c>
      <c r="K48" s="34">
        <v>13</v>
      </c>
      <c r="L48" s="45"/>
      <c r="M48" s="46" t="s">
        <v>115</v>
      </c>
      <c r="N48" s="47">
        <f>J45+J46+J41+J42+J50</f>
        <v>14.213779385622161</v>
      </c>
      <c r="O48" s="48" t="s">
        <v>116</v>
      </c>
      <c r="P48" s="39">
        <v>1.4210854715202004E-14</v>
      </c>
      <c r="Q48" s="39">
        <f t="shared" si="5"/>
        <v>1.4210854715202004E-14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1535.7535159660752</v>
      </c>
      <c r="F49" s="258"/>
      <c r="G49" s="44" t="s">
        <v>117</v>
      </c>
      <c r="H49" s="33">
        <f t="shared" si="3"/>
        <v>1535.7535159660752</v>
      </c>
      <c r="I49" s="44" t="s">
        <v>118</v>
      </c>
      <c r="J49" s="33">
        <f t="shared" si="4"/>
        <v>2.5047826332057008</v>
      </c>
      <c r="K49" s="34">
        <v>14</v>
      </c>
      <c r="L49" s="53"/>
      <c r="M49" s="54" t="s">
        <v>119</v>
      </c>
      <c r="N49" s="55">
        <f>J45+J46+J53+J44</f>
        <v>15.027449788340359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4407.7117633023799</v>
      </c>
      <c r="F50" s="258"/>
      <c r="G50" s="44" t="s">
        <v>121</v>
      </c>
      <c r="H50" s="33">
        <f t="shared" si="3"/>
        <v>4407.7117633023799</v>
      </c>
      <c r="I50" s="44" t="s">
        <v>122</v>
      </c>
      <c r="J50" s="33">
        <f t="shared" si="4"/>
        <v>2.6599840730287201</v>
      </c>
      <c r="K50" s="34">
        <v>15</v>
      </c>
      <c r="L50" s="35" t="s">
        <v>71</v>
      </c>
      <c r="M50" s="36" t="s">
        <v>123</v>
      </c>
      <c r="N50" s="37">
        <f>J37+J46+J41+J42+J43</f>
        <v>14.357125656268959</v>
      </c>
      <c r="O50" s="38" t="s">
        <v>124</v>
      </c>
      <c r="P50" s="39">
        <v>0</v>
      </c>
      <c r="Q50" s="39">
        <f t="shared" si="5"/>
        <v>0</v>
      </c>
      <c r="R50" s="40">
        <f>G60</f>
        <v>936.17144693936314</v>
      </c>
      <c r="S50" s="40" t="s">
        <v>39</v>
      </c>
      <c r="T50" s="40">
        <f>I60</f>
        <v>936.17144693936314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2393.1427891949543</v>
      </c>
      <c r="F51" s="258"/>
      <c r="G51" s="44" t="s">
        <v>125</v>
      </c>
      <c r="H51" s="33">
        <f t="shared" si="3"/>
        <v>2393.1427891949543</v>
      </c>
      <c r="I51" s="44" t="s">
        <v>126</v>
      </c>
      <c r="J51" s="33">
        <f t="shared" si="4"/>
        <v>2.5110308568947604</v>
      </c>
      <c r="K51" s="34">
        <v>16</v>
      </c>
      <c r="L51" s="45"/>
      <c r="M51" s="46" t="s">
        <v>127</v>
      </c>
      <c r="N51" s="47">
        <f>J37+J38+J39+J40+J51</f>
        <v>13.845874778404003</v>
      </c>
      <c r="O51" s="48" t="s">
        <v>128</v>
      </c>
      <c r="P51" s="39">
        <v>0</v>
      </c>
      <c r="Q51" s="39">
        <f t="shared" si="5"/>
        <v>0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5766.7804662193203</v>
      </c>
      <c r="F52" s="258"/>
      <c r="G52" s="44" t="s">
        <v>129</v>
      </c>
      <c r="H52" s="33">
        <f t="shared" si="3"/>
        <v>5766.7804662193203</v>
      </c>
      <c r="I52" s="44" t="s">
        <v>130</v>
      </c>
      <c r="J52" s="33">
        <f t="shared" si="4"/>
        <v>3.9241039105415849</v>
      </c>
      <c r="K52" s="34">
        <v>17</v>
      </c>
      <c r="L52" s="45"/>
      <c r="M52" s="46" t="s">
        <v>131</v>
      </c>
      <c r="N52" s="47">
        <f>J37+J38+J39+J49+J43</f>
        <v>14.144651345993196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14.187623072386433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13.281229566810541</v>
      </c>
      <c r="O54" s="56" t="s">
        <v>140</v>
      </c>
      <c r="P54" s="39">
        <v>936.17144693936314</v>
      </c>
      <c r="Q54" s="39">
        <f t="shared" si="5"/>
        <v>936.17144693936314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43639.734070301573</v>
      </c>
      <c r="K55" s="34">
        <v>20</v>
      </c>
      <c r="L55" s="35" t="s">
        <v>76</v>
      </c>
      <c r="M55" s="36" t="s">
        <v>142</v>
      </c>
      <c r="N55" s="37">
        <f>J37+J38+J39+J49+J50</f>
        <v>13.973855287006042</v>
      </c>
      <c r="O55" s="38" t="s">
        <v>143</v>
      </c>
      <c r="P55" s="39">
        <v>0</v>
      </c>
      <c r="Q55" s="39">
        <f t="shared" si="5"/>
        <v>0</v>
      </c>
      <c r="R55" s="40">
        <f>G61</f>
        <v>1125.8318288335513</v>
      </c>
      <c r="S55" s="40" t="s">
        <v>39</v>
      </c>
      <c r="T55" s="40">
        <f>I61</f>
        <v>1125.8318288335513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14.016827013399279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14.186329597281805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956.37797662819116</v>
      </c>
      <c r="H58" s="68" t="s">
        <v>39</v>
      </c>
      <c r="I58" s="69">
        <f>C36</f>
        <v>956.37797668669054</v>
      </c>
      <c r="K58" s="34">
        <v>23</v>
      </c>
      <c r="L58" s="45"/>
      <c r="M58" s="46" t="s">
        <v>149</v>
      </c>
      <c r="N58" s="47">
        <f>J37+J46+J53+J44</f>
        <v>15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614.05667240046296</v>
      </c>
      <c r="H59" s="68" t="s">
        <v>39</v>
      </c>
      <c r="I59" s="69">
        <f t="shared" ref="I59:I60" si="6">C37</f>
        <v>614.05667240547405</v>
      </c>
      <c r="K59" s="34">
        <v>24</v>
      </c>
      <c r="L59" s="45"/>
      <c r="M59" s="46" t="s">
        <v>151</v>
      </c>
      <c r="N59" s="47">
        <f>J52+J53+J44</f>
        <v>13.924103910541586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936.17144693936314</v>
      </c>
      <c r="H60" s="68" t="s">
        <v>39</v>
      </c>
      <c r="I60" s="69">
        <f t="shared" si="6"/>
        <v>936.17144693936314</v>
      </c>
      <c r="K60" s="34">
        <v>25</v>
      </c>
      <c r="L60" s="53"/>
      <c r="M60" s="54" t="s">
        <v>153</v>
      </c>
      <c r="N60" s="55">
        <f>J52+J41+J42+J50</f>
        <v>13.110433507823387</v>
      </c>
      <c r="O60" s="56" t="s">
        <v>154</v>
      </c>
      <c r="P60" s="39">
        <v>1125.8318288335513</v>
      </c>
      <c r="Q60" s="71">
        <f t="shared" si="5"/>
        <v>1125.8318288335513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1125.8318288335513</v>
      </c>
      <c r="H61" s="74" t="s">
        <v>39</v>
      </c>
      <c r="I61" s="69">
        <f>C39</f>
        <v>1125.8318288335513</v>
      </c>
      <c r="K61" s="264" t="s">
        <v>155</v>
      </c>
      <c r="L61" s="264"/>
      <c r="M61" s="264"/>
      <c r="N61" s="76">
        <f>SUM(N36:N60)</f>
        <v>353.28270752042727</v>
      </c>
      <c r="U61" s="77" t="s">
        <v>156</v>
      </c>
      <c r="V61" s="78">
        <f>SUMPRODUCT($Q$36:$Q$60,V36:V60)</f>
        <v>962.59138211591971</v>
      </c>
      <c r="W61" s="78">
        <f>SUMPRODUCT($Q$36:$Q$60,W36:W60)</f>
        <v>0</v>
      </c>
      <c r="X61" s="78">
        <f t="shared" ref="X61:AN61" si="7">SUMPRODUCT($Q$36:$Q$60,X36:X60)</f>
        <v>607.84326691273441</v>
      </c>
      <c r="Y61" s="78">
        <f t="shared" si="7"/>
        <v>1570.4346490286541</v>
      </c>
      <c r="Z61" s="78">
        <f t="shared" si="7"/>
        <v>956.37797662819116</v>
      </c>
      <c r="AA61" s="78">
        <f t="shared" si="7"/>
        <v>2062.0032757729145</v>
      </c>
      <c r="AB61" s="78">
        <f t="shared" si="7"/>
        <v>2062.0032757729145</v>
      </c>
      <c r="AC61" s="78">
        <f t="shared" si="7"/>
        <v>936.17144693936314</v>
      </c>
      <c r="AD61" s="78">
        <f t="shared" si="7"/>
        <v>0</v>
      </c>
      <c r="AE61" s="78">
        <f t="shared" si="7"/>
        <v>607.84326691273441</v>
      </c>
      <c r="AF61" s="78">
        <f t="shared" si="7"/>
        <v>1.4210854715202004E-14</v>
      </c>
      <c r="AG61" s="78">
        <f t="shared" si="7"/>
        <v>962.59138211591971</v>
      </c>
      <c r="AH61" s="78">
        <f t="shared" si="7"/>
        <v>0</v>
      </c>
      <c r="AI61" s="78">
        <f t="shared" si="7"/>
        <v>614.05667240046296</v>
      </c>
      <c r="AJ61" s="78">
        <f t="shared" si="7"/>
        <v>1739.8885012340143</v>
      </c>
      <c r="AK61" s="78">
        <f t="shared" si="7"/>
        <v>956.37797662819116</v>
      </c>
      <c r="AL61" s="78">
        <f t="shared" si="7"/>
        <v>2062.0032757729145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0.3208637940386399</v>
      </c>
      <c r="W64">
        <f t="shared" ref="W64:AN64" si="8">W61/W63</f>
        <v>0</v>
      </c>
      <c r="X64">
        <f t="shared" si="8"/>
        <v>0.30392163345636719</v>
      </c>
      <c r="Y64">
        <f t="shared" si="8"/>
        <v>0.52347821634288472</v>
      </c>
      <c r="Z64">
        <f t="shared" si="8"/>
        <v>0.47818898831409556</v>
      </c>
      <c r="AA64">
        <f t="shared" si="8"/>
        <v>1.3746688505152764</v>
      </c>
      <c r="AB64">
        <f t="shared" si="8"/>
        <v>0.68733442525763822</v>
      </c>
      <c r="AC64">
        <f t="shared" si="8"/>
        <v>0.93617144693936316</v>
      </c>
      <c r="AD64">
        <f t="shared" si="8"/>
        <v>0</v>
      </c>
      <c r="AE64">
        <f t="shared" si="8"/>
        <v>0.48627461353018753</v>
      </c>
      <c r="AF64">
        <f t="shared" si="8"/>
        <v>7.105427357601002E-18</v>
      </c>
      <c r="AG64">
        <f t="shared" si="8"/>
        <v>0.48129569105795988</v>
      </c>
      <c r="AH64">
        <f t="shared" si="8"/>
        <v>0</v>
      </c>
      <c r="AI64">
        <f t="shared" si="8"/>
        <v>0.30702833620023146</v>
      </c>
      <c r="AJ64">
        <f t="shared" si="8"/>
        <v>0.77328377832622852</v>
      </c>
      <c r="AK64">
        <f t="shared" si="8"/>
        <v>0.38255119065127646</v>
      </c>
      <c r="AL64">
        <f t="shared" si="8"/>
        <v>1.3746688505152764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962.59138211591971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0</v>
      </c>
      <c r="H67" s="6"/>
      <c r="U67" t="s">
        <v>162</v>
      </c>
      <c r="V67" s="82">
        <f>AA15*(1+0.17*(V61/AA16)^3.8)</f>
        <v>2.5056546749481567</v>
      </c>
      <c r="W67" s="82">
        <f t="shared" ref="W67:AN67" si="9">AB15*(1+0.17*(W61/AB16)^3.8)</f>
        <v>2.5</v>
      </c>
      <c r="X67" s="82">
        <f t="shared" si="9"/>
        <v>2.5046013266590612</v>
      </c>
      <c r="Y67" s="82">
        <f t="shared" si="9"/>
        <v>3.8044872541125585</v>
      </c>
      <c r="Z67" s="82">
        <f t="shared" si="9"/>
        <v>2.5257553407376228</v>
      </c>
      <c r="AA67" s="82">
        <f t="shared" si="9"/>
        <v>3.9241039105415849</v>
      </c>
      <c r="AB67" s="82">
        <f t="shared" si="9"/>
        <v>2.6022416137114979</v>
      </c>
      <c r="AC67" s="82">
        <f t="shared" si="9"/>
        <v>2.8307801320158754</v>
      </c>
      <c r="AD67" s="82">
        <f t="shared" si="9"/>
        <v>2.5</v>
      </c>
      <c r="AE67" s="82">
        <f t="shared" si="9"/>
        <v>2.5274497883403582</v>
      </c>
      <c r="AF67" s="82">
        <f t="shared" si="9"/>
        <v>2.5</v>
      </c>
      <c r="AG67" s="82">
        <f t="shared" si="9"/>
        <v>2.526396991314424</v>
      </c>
      <c r="AH67" s="82">
        <f t="shared" si="9"/>
        <v>3.75</v>
      </c>
      <c r="AI67" s="82">
        <f t="shared" si="9"/>
        <v>2.5047826332057008</v>
      </c>
      <c r="AJ67" s="82">
        <f t="shared" si="9"/>
        <v>2.6599840730287201</v>
      </c>
      <c r="AK67" s="82">
        <f t="shared" si="9"/>
        <v>2.5110308568947604</v>
      </c>
      <c r="AL67" s="82">
        <f t="shared" si="9"/>
        <v>3.9241039105415849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607.84326691273441</v>
      </c>
      <c r="H68" s="6"/>
    </row>
    <row r="69" spans="6:40" x14ac:dyDescent="0.3">
      <c r="F69" s="4" t="s">
        <v>45</v>
      </c>
      <c r="G69" s="4">
        <f>Y61</f>
        <v>1570.4346490286541</v>
      </c>
      <c r="H69" s="6"/>
    </row>
    <row r="70" spans="6:40" x14ac:dyDescent="0.3">
      <c r="F70" s="4" t="s">
        <v>46</v>
      </c>
      <c r="G70" s="4">
        <f>Z61</f>
        <v>956.37797662819116</v>
      </c>
      <c r="U70" s="41" t="s">
        <v>65</v>
      </c>
      <c r="V70">
        <f t="shared" ref="V70:V94" si="10">SUMPRODUCT($V$67:$AN$67,V36:AN36)</f>
        <v>15.016685531842917</v>
      </c>
      <c r="X70">
        <v>15.000195603366421</v>
      </c>
    </row>
    <row r="71" spans="6:40" x14ac:dyDescent="0.3">
      <c r="F71" s="4" t="s">
        <v>47</v>
      </c>
      <c r="G71" s="4">
        <f>AA61</f>
        <v>2062.0032757729145</v>
      </c>
      <c r="U71" s="41" t="s">
        <v>70</v>
      </c>
      <c r="V71">
        <f t="shared" si="10"/>
        <v>13.873325118007521</v>
      </c>
      <c r="X71">
        <v>13.75090229828113</v>
      </c>
    </row>
    <row r="72" spans="6:40" x14ac:dyDescent="0.3">
      <c r="F72" s="4" t="s">
        <v>48</v>
      </c>
      <c r="G72" s="4">
        <f>AB61</f>
        <v>2062.0032757729145</v>
      </c>
      <c r="U72" s="41" t="s">
        <v>75</v>
      </c>
      <c r="V72">
        <f t="shared" si="10"/>
        <v>14.172101685596715</v>
      </c>
      <c r="X72">
        <v>14.225219683523857</v>
      </c>
    </row>
    <row r="73" spans="6:40" x14ac:dyDescent="0.3">
      <c r="F73" s="4" t="s">
        <v>49</v>
      </c>
      <c r="G73" s="4">
        <f>AC61</f>
        <v>936.17144693936314</v>
      </c>
      <c r="U73" s="41" t="s">
        <v>80</v>
      </c>
      <c r="V73">
        <f t="shared" si="10"/>
        <v>14.215073411989954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13.873324566744362</v>
      </c>
      <c r="X74">
        <v>13.805151472614</v>
      </c>
    </row>
    <row r="75" spans="6:40" x14ac:dyDescent="0.3">
      <c r="F75" s="4" t="s">
        <v>51</v>
      </c>
      <c r="G75" s="4">
        <f>AE61</f>
        <v>607.84326691273441</v>
      </c>
      <c r="U75" s="41" t="s">
        <v>88</v>
      </c>
      <c r="V75">
        <f t="shared" si="10"/>
        <v>14.172101134333555</v>
      </c>
      <c r="X75">
        <v>14.279468857856727</v>
      </c>
    </row>
    <row r="76" spans="6:40" x14ac:dyDescent="0.3">
      <c r="F76" s="4" t="s">
        <v>52</v>
      </c>
      <c r="G76" s="4">
        <f>AF61</f>
        <v>1.4210854715202004E-14</v>
      </c>
      <c r="U76" s="41" t="s">
        <v>92</v>
      </c>
      <c r="V76">
        <f t="shared" si="10"/>
        <v>14.215072860726792</v>
      </c>
      <c r="X76">
        <v>14.326575531725375</v>
      </c>
    </row>
    <row r="77" spans="6:40" x14ac:dyDescent="0.3">
      <c r="F77" s="4" t="s">
        <v>53</v>
      </c>
      <c r="G77" s="4">
        <f>AG61</f>
        <v>962.59138211591971</v>
      </c>
      <c r="U77" s="41" t="s">
        <v>96</v>
      </c>
      <c r="V77">
        <f t="shared" si="10"/>
        <v>14.384575444609318</v>
      </c>
      <c r="X77">
        <v>13.750902037729439</v>
      </c>
    </row>
    <row r="78" spans="6:40" x14ac:dyDescent="0.3">
      <c r="F78" s="4" t="s">
        <v>54</v>
      </c>
      <c r="G78" s="4">
        <f>AH61</f>
        <v>0</v>
      </c>
      <c r="U78" s="41" t="s">
        <v>100</v>
      </c>
      <c r="V78">
        <f t="shared" si="10"/>
        <v>14.001305626609561</v>
      </c>
      <c r="X78">
        <v>13.750771910176033</v>
      </c>
    </row>
    <row r="79" spans="6:40" x14ac:dyDescent="0.3">
      <c r="F79" s="4" t="s">
        <v>55</v>
      </c>
      <c r="G79" s="4">
        <f>AI61</f>
        <v>614.05667240046296</v>
      </c>
      <c r="U79" s="41" t="s">
        <v>104</v>
      </c>
      <c r="V79">
        <f t="shared" si="10"/>
        <v>14.0442773530028</v>
      </c>
      <c r="X79">
        <v>13.801434953032715</v>
      </c>
    </row>
    <row r="80" spans="6:40" x14ac:dyDescent="0.3">
      <c r="F80" s="4" t="s">
        <v>56</v>
      </c>
      <c r="G80" s="4">
        <f>AJ61</f>
        <v>1739.8885012340143</v>
      </c>
      <c r="U80" s="41" t="s">
        <v>108</v>
      </c>
      <c r="V80">
        <f t="shared" si="10"/>
        <v>14.001305075346398</v>
      </c>
      <c r="X80">
        <v>13.808577453496937</v>
      </c>
    </row>
    <row r="81" spans="6:24" x14ac:dyDescent="0.3">
      <c r="F81" s="4" t="s">
        <v>57</v>
      </c>
      <c r="G81" s="4">
        <f>AK61</f>
        <v>956.37797662819116</v>
      </c>
      <c r="U81" s="41" t="s">
        <v>112</v>
      </c>
      <c r="V81">
        <f t="shared" si="10"/>
        <v>14.044276801739638</v>
      </c>
      <c r="X81">
        <v>13.855684127365585</v>
      </c>
    </row>
    <row r="82" spans="6:24" x14ac:dyDescent="0.3">
      <c r="F82" s="4" t="s">
        <v>58</v>
      </c>
      <c r="G82" s="4">
        <f>AL61</f>
        <v>2062.0032757729145</v>
      </c>
      <c r="U82" s="41" t="s">
        <v>116</v>
      </c>
      <c r="V82">
        <f t="shared" si="10"/>
        <v>14.213779385622161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15.027449788340359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14.357125656268959</v>
      </c>
      <c r="X84">
        <v>13.696318465991869</v>
      </c>
    </row>
    <row r="85" spans="6:24" x14ac:dyDescent="0.3">
      <c r="U85" s="41" t="s">
        <v>128</v>
      </c>
      <c r="V85">
        <f t="shared" si="10"/>
        <v>13.845874778404003</v>
      </c>
      <c r="X85">
        <v>13.75056790087643</v>
      </c>
    </row>
    <row r="86" spans="6:24" x14ac:dyDescent="0.3">
      <c r="U86" s="41" t="s">
        <v>132</v>
      </c>
      <c r="V86">
        <f t="shared" si="10"/>
        <v>14.144651345993196</v>
      </c>
      <c r="X86">
        <v>14.224885286119157</v>
      </c>
    </row>
    <row r="87" spans="6:24" x14ac:dyDescent="0.3">
      <c r="U87" s="41" t="s">
        <v>136</v>
      </c>
      <c r="V87">
        <f t="shared" si="10"/>
        <v>14.187623072386435</v>
      </c>
      <c r="X87">
        <v>14.271991959987805</v>
      </c>
    </row>
    <row r="88" spans="6:24" x14ac:dyDescent="0.3">
      <c r="U88" s="41" t="s">
        <v>140</v>
      </c>
      <c r="V88">
        <f t="shared" si="10"/>
        <v>13.281229566810545</v>
      </c>
      <c r="X88">
        <v>11.68222407686552</v>
      </c>
    </row>
    <row r="89" spans="6:24" x14ac:dyDescent="0.3">
      <c r="U89" s="41" t="s">
        <v>143</v>
      </c>
      <c r="V89">
        <f t="shared" si="10"/>
        <v>13.973855287006042</v>
      </c>
      <c r="X89">
        <v>13.753993881759367</v>
      </c>
    </row>
    <row r="90" spans="6:24" x14ac:dyDescent="0.3">
      <c r="U90" s="41" t="s">
        <v>145</v>
      </c>
      <c r="V90">
        <f t="shared" si="10"/>
        <v>14.016827013399279</v>
      </c>
      <c r="X90">
        <v>13.801100555628015</v>
      </c>
    </row>
    <row r="91" spans="6:24" x14ac:dyDescent="0.3">
      <c r="U91" s="41" t="s">
        <v>148</v>
      </c>
      <c r="V91">
        <f t="shared" si="10"/>
        <v>14.186329597281803</v>
      </c>
      <c r="X91">
        <v>13.225427061632079</v>
      </c>
    </row>
    <row r="92" spans="6:24" x14ac:dyDescent="0.3">
      <c r="U92" s="41" t="s">
        <v>150</v>
      </c>
      <c r="V92">
        <f t="shared" si="10"/>
        <v>15</v>
      </c>
      <c r="X92">
        <v>15.239521451121469</v>
      </c>
    </row>
    <row r="93" spans="6:24" x14ac:dyDescent="0.3">
      <c r="U93" s="41" t="s">
        <v>152</v>
      </c>
      <c r="V93">
        <f t="shared" si="10"/>
        <v>13.924103910541586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13.110433507823387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2.5056546749481567</v>
      </c>
      <c r="K97" s="4" t="s">
        <v>61</v>
      </c>
      <c r="L97" s="76">
        <f>MIN(N36:N43)</f>
        <v>13.873324566744362</v>
      </c>
      <c r="M97" s="135" t="s">
        <v>11</v>
      </c>
      <c r="N97" s="4">
        <v>15</v>
      </c>
      <c r="O97" s="4">
        <v>99999</v>
      </c>
      <c r="P97" s="76">
        <f>L97</f>
        <v>13.873324566744362</v>
      </c>
      <c r="Q97" s="76">
        <f>L98</f>
        <v>14.001305075346398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</v>
      </c>
      <c r="K98" s="4" t="s">
        <v>66</v>
      </c>
      <c r="L98" s="76">
        <f>MIN(N44:N49)</f>
        <v>14.001305075346398</v>
      </c>
      <c r="M98" s="135" t="s">
        <v>12</v>
      </c>
      <c r="N98" s="4">
        <v>99999</v>
      </c>
      <c r="O98" s="4">
        <v>15</v>
      </c>
      <c r="P98" s="76">
        <f>L99</f>
        <v>13.281229566810541</v>
      </c>
      <c r="Q98" s="76">
        <f>L100</f>
        <v>13.110433507823387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2.5046013266590612</v>
      </c>
      <c r="K99" s="4" t="s">
        <v>71</v>
      </c>
      <c r="L99" s="76">
        <f>MIN(N50:N54)</f>
        <v>13.281229566810541</v>
      </c>
      <c r="M99" s="135" t="s">
        <v>13</v>
      </c>
      <c r="N99" s="76">
        <f>L101</f>
        <v>14.384575444609318</v>
      </c>
      <c r="O99" s="76">
        <f>L102</f>
        <v>13.281229566810545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3.8044872541125585</v>
      </c>
      <c r="K100" s="4" t="s">
        <v>76</v>
      </c>
      <c r="L100" s="76">
        <f>MIN(N55:N60)</f>
        <v>13.110433507823387</v>
      </c>
      <c r="M100" s="135" t="s">
        <v>14</v>
      </c>
      <c r="N100" s="76">
        <f>L104</f>
        <v>14.213779385622161</v>
      </c>
      <c r="O100" s="76">
        <f>L105</f>
        <v>13.110433507823387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2.5257553407376228</v>
      </c>
      <c r="K101" s="4" t="s">
        <v>252</v>
      </c>
      <c r="L101" s="76">
        <f>J104+J103+J102+J107+J106</f>
        <v>14.384575444609318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3.9241039105415849</v>
      </c>
      <c r="K102" s="4" t="s">
        <v>253</v>
      </c>
      <c r="L102" s="76">
        <f>J104+J103+J102+J113</f>
        <v>13.281229566810545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2.6022416137114979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2.8307801320158754</v>
      </c>
      <c r="K104" s="4" t="s">
        <v>255</v>
      </c>
      <c r="L104" s="76">
        <f>J111+J103+J102+J107+J106</f>
        <v>14.213779385622161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13.110433507823387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2.5274497883403582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2.526396991314424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2.5047826332057008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2.6599840730287201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2.5110308568947604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3.9241039105415849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2024-01-07T16:54:37Z</dcterms:modified>
</cp:coreProperties>
</file>