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5\"/>
    </mc:Choice>
  </mc:AlternateContent>
  <xr:revisionPtr revIDLastSave="0" documentId="13_ncr:1_{A7E01BD4-8ADB-4633-BF91-553FCB2E7041}" xr6:coauthVersionLast="47" xr6:coauthVersionMax="47" xr10:uidLastSave="{00000000-0000-0000-0000-000000000000}"/>
  <bookViews>
    <workbookView xWindow="144" yWindow="756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99" i="7"/>
  <c r="P98" i="7" s="1"/>
  <c r="L97" i="7"/>
  <c r="L100" i="7"/>
  <c r="Q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T88" i="4"/>
  <c r="T87" i="4" l="1"/>
  <c r="T91" i="4" s="1"/>
  <c r="T92" i="4" s="1"/>
  <c r="U86" i="4"/>
  <c r="U91" i="4" s="1"/>
  <c r="U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6" i="4"/>
  <c r="Y86" i="4" s="1"/>
  <c r="S91" i="4" l="1"/>
  <c r="S92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O41" i="5" l="1"/>
  <c r="O42" i="5" s="1"/>
  <c r="O50" i="5" s="1"/>
  <c r="T38" i="5"/>
  <c r="U38" i="5" s="1"/>
  <c r="T39" i="5"/>
  <c r="U39" i="5" s="1"/>
  <c r="T37" i="5"/>
  <c r="U37" i="5" s="1"/>
  <c r="AB41" i="5"/>
  <c r="AB42" i="5" s="1"/>
  <c r="AB50" i="5" s="1"/>
  <c r="AC125" i="5" s="1"/>
  <c r="AA148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59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122" i="5" s="1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H58" i="5" l="1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F96" i="5" l="1"/>
  <c r="F97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T92" i="5" l="1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H102" i="5"/>
  <c r="F102" i="5"/>
  <c r="G102" i="5"/>
  <c r="E102" i="5"/>
  <c r="R105" i="5"/>
  <c r="P105" i="5"/>
  <c r="O105" i="5"/>
  <c r="T105" i="5" s="1"/>
  <c r="U105" i="5" s="1"/>
  <c r="P103" i="5"/>
  <c r="R103" i="5"/>
  <c r="Q103" i="5"/>
  <c r="Q102" i="5" l="1"/>
  <c r="G107" i="5"/>
  <c r="G108" i="5" s="1"/>
  <c r="G115" i="5" s="1"/>
  <c r="G124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H27" i="7" s="1"/>
  <c r="F107" i="5"/>
  <c r="F108" i="5" s="1"/>
  <c r="F114" i="5" s="1"/>
  <c r="F123" i="5" s="1"/>
  <c r="G113" i="5"/>
  <c r="G116" i="5"/>
  <c r="G125" i="5" s="1"/>
  <c r="G114" i="5"/>
  <c r="G123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H26" i="7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G28" i="7" s="1"/>
  <c r="E114" i="5"/>
  <c r="E116" i="5"/>
  <c r="E115" i="5"/>
  <c r="E113" i="5"/>
  <c r="O116" i="5"/>
  <c r="O113" i="5"/>
  <c r="O114" i="5"/>
  <c r="Q159" i="5"/>
  <c r="G135" i="5"/>
  <c r="G157" i="5"/>
  <c r="G146" i="5"/>
  <c r="O115" i="5"/>
  <c r="G137" i="5"/>
  <c r="G159" i="5"/>
  <c r="G148" i="5"/>
  <c r="Q137" i="5"/>
  <c r="H28" i="7" s="1"/>
  <c r="G136" i="5"/>
  <c r="G158" i="5"/>
  <c r="G147" i="5"/>
  <c r="P157" i="5"/>
  <c r="P135" i="5"/>
  <c r="G26" i="7" s="1"/>
  <c r="P146" i="5"/>
  <c r="G122" i="5"/>
  <c r="G118" i="5"/>
  <c r="G119" i="5" s="1"/>
  <c r="F145" i="5"/>
  <c r="F157" i="5"/>
  <c r="F146" i="5"/>
  <c r="F135" i="5"/>
  <c r="H134" i="5"/>
  <c r="C38" i="7" l="1"/>
  <c r="I60" i="7" s="1"/>
  <c r="T50" i="7" s="1"/>
  <c r="H158" i="5"/>
  <c r="H145" i="5"/>
  <c r="Q146" i="5"/>
  <c r="Q145" i="5"/>
  <c r="Q134" i="5"/>
  <c r="H25" i="7" s="1"/>
  <c r="H159" i="5"/>
  <c r="R116" i="5"/>
  <c r="S125" i="5" s="1"/>
  <c r="R137" i="5" s="1"/>
  <c r="I28" i="7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G27" i="7" s="1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J113" i="5"/>
  <c r="K113" i="5" s="1"/>
  <c r="E122" i="5"/>
  <c r="E118" i="5"/>
  <c r="E119" i="5" s="1"/>
  <c r="J115" i="5"/>
  <c r="K115" i="5" s="1"/>
  <c r="E124" i="5"/>
  <c r="R157" i="5"/>
  <c r="R146" i="5"/>
  <c r="R135" i="5"/>
  <c r="I26" i="7" s="1"/>
  <c r="C39" i="7" s="1"/>
  <c r="I61" i="7" s="1"/>
  <c r="T55" i="7" s="1"/>
  <c r="J116" i="5"/>
  <c r="K116" i="5" s="1"/>
  <c r="E125" i="5"/>
  <c r="E123" i="5"/>
  <c r="J114" i="5"/>
  <c r="K114" i="5" s="1"/>
  <c r="G134" i="5"/>
  <c r="G156" i="5"/>
  <c r="G145" i="5"/>
  <c r="P145" i="5"/>
  <c r="P134" i="5"/>
  <c r="G25" i="7" s="1"/>
  <c r="P156" i="5"/>
  <c r="T114" i="5"/>
  <c r="U114" i="5" s="1"/>
  <c r="P123" i="5"/>
  <c r="R159" i="5" l="1"/>
  <c r="C36" i="7"/>
  <c r="I58" i="7" s="1"/>
  <c r="T36" i="7" s="1"/>
  <c r="R148" i="5"/>
  <c r="R136" i="5"/>
  <c r="I27" i="7" s="1"/>
  <c r="T113" i="5"/>
  <c r="U113" i="5" s="1"/>
  <c r="R118" i="5"/>
  <c r="R119" i="5" s="1"/>
  <c r="T115" i="5"/>
  <c r="U115" i="5" s="1"/>
  <c r="R158" i="5"/>
  <c r="O146" i="5"/>
  <c r="O157" i="5"/>
  <c r="O135" i="5"/>
  <c r="F26" i="7" s="1"/>
  <c r="E134" i="5"/>
  <c r="E145" i="5"/>
  <c r="E156" i="5"/>
  <c r="E137" i="5"/>
  <c r="E148" i="5"/>
  <c r="E159" i="5"/>
  <c r="E147" i="5"/>
  <c r="E158" i="5"/>
  <c r="E136" i="5"/>
  <c r="R134" i="5"/>
  <c r="I25" i="7" s="1"/>
  <c r="C37" i="7" s="1"/>
  <c r="I59" i="7" s="1"/>
  <c r="T44" i="7" s="1"/>
  <c r="R145" i="5"/>
  <c r="R156" i="5"/>
  <c r="O156" i="5"/>
  <c r="O134" i="5"/>
  <c r="F25" i="7" s="1"/>
  <c r="O145" i="5"/>
  <c r="O137" i="5"/>
  <c r="F28" i="7" s="1"/>
  <c r="O159" i="5"/>
  <c r="O148" i="5"/>
  <c r="E146" i="5"/>
  <c r="E157" i="5"/>
  <c r="E135" i="5"/>
  <c r="O158" i="5"/>
  <c r="O136" i="5"/>
  <c r="F27" i="7" s="1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<sst xmlns="http://schemas.openxmlformats.org/spreadsheetml/2006/main" count="2044" uniqueCount="259">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</sst>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7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13.873324566744362</v>
      </c>
      <c r="L28" s="147">
        <v>14.001305075346398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13.281229566810541</v>
      </c>
      <c r="L29" s="147">
        <v>13.110433507823387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14.384575444609318</v>
      </c>
      <c r="J30" s="4">
        <v>13.281229566810545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14.213779385622161</v>
      </c>
      <c r="J31" s="4">
        <v>13.110433507823387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13.816783579249982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4.7727038696095248E-11</v>
      </c>
      <c r="V44" s="215">
        <f t="shared" si="1"/>
        <v>3.7615432317833431E-11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1.4338927293592483E-10</v>
      </c>
      <c r="V45" s="215">
        <f t="shared" si="1"/>
        <v>1.968488609341595E-10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1.8426587647081753E-11</v>
      </c>
      <c r="T46" s="215">
        <f t="shared" si="1"/>
        <v>1.4338927293592385E-10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2.5328143167688302E-11</v>
      </c>
      <c r="T47" s="215">
        <f t="shared" si="1"/>
        <v>1.968488609341595E-10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4.7727038696095248E-11</v>
      </c>
      <c r="V53" s="216">
        <f t="shared" si="2"/>
        <v>3.7615432317833431E-11</v>
      </c>
      <c r="W53" s="165">
        <f>N40</f>
        <v>2050</v>
      </c>
      <c r="X53" s="165">
        <f>SUM(S53:V53)</f>
        <v>9.1190378293798187E-11</v>
      </c>
      <c r="Y53" s="129">
        <f>W53/X53</f>
        <v>22480441888236.137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1.4338927293592483E-10</v>
      </c>
      <c r="V54" s="216">
        <f t="shared" si="2"/>
        <v>1.968488609341595E-10</v>
      </c>
      <c r="W54" s="165">
        <f>N41</f>
        <v>2050</v>
      </c>
      <c r="X54" s="165">
        <f>SUM(S54:V54)</f>
        <v>3.4608604114995386E-10</v>
      </c>
      <c r="Y54" s="129">
        <f>W54/X54</f>
        <v>5923382501034.666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1.8426587647081753E-11</v>
      </c>
      <c r="T55" s="216">
        <f t="shared" si="2"/>
        <v>1.4338927293592385E-10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1.6766376786287511E-10</v>
      </c>
      <c r="Y55" s="129">
        <f>W55/X55</f>
        <v>6286390992131.4707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2.5328143167688302E-11</v>
      </c>
      <c r="T56" s="216">
        <f t="shared" si="2"/>
        <v>1.968488609341595E-10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2.2802491138171731E-10</v>
      </c>
      <c r="Y56" s="129">
        <f>W56/X56</f>
        <v>4859118213383.2324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4.9602638094639562E-11</v>
      </c>
      <c r="T58" s="165">
        <f>SUM(T53:T56)</f>
        <v>3.4608604114995283E-10</v>
      </c>
      <c r="U58" s="165">
        <f>SUM(U53:U56)</f>
        <v>1.9696421891188957E-10</v>
      </c>
      <c r="V58" s="165">
        <f>SUM(V53:V56)</f>
        <v>2.4031220053186245E-10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41328447008981.539</v>
      </c>
      <c r="T59" s="120">
        <f>T57/T58</f>
        <v>5923382501034.6836</v>
      </c>
      <c r="U59" s="120">
        <f>U57/U58</f>
        <v>5351225749644.9082</v>
      </c>
      <c r="V59" s="120">
        <f>V57/V58</f>
        <v>4610668944596.8965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241.68492612952426</v>
      </c>
      <c r="T64" s="216">
        <f t="shared" si="3"/>
        <v>0</v>
      </c>
      <c r="U64" s="216">
        <f t="shared" si="3"/>
        <v>255.39815842484384</v>
      </c>
      <c r="V64" s="216">
        <f t="shared" si="3"/>
        <v>173.43230562542107</v>
      </c>
      <c r="W64" s="165">
        <f>W53</f>
        <v>2050</v>
      </c>
      <c r="X64" s="165">
        <f>SUM(S64:V64)</f>
        <v>670.51539017978916</v>
      </c>
      <c r="Y64" s="129">
        <f>W64/X64</f>
        <v>3.0573496597152254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34.639391649252367</v>
      </c>
      <c r="U65" s="216">
        <f t="shared" si="3"/>
        <v>767.30836955758264</v>
      </c>
      <c r="V65" s="216">
        <f t="shared" si="3"/>
        <v>907.60492988840247</v>
      </c>
      <c r="W65" s="165">
        <f>W54</f>
        <v>2050</v>
      </c>
      <c r="X65" s="165">
        <f>SUM(S65:V65)</f>
        <v>1709.5526910952376</v>
      </c>
      <c r="Y65" s="129">
        <f>W65/X65</f>
        <v>1.1991440864491005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761.54225112877202</v>
      </c>
      <c r="T66" s="216">
        <f t="shared" si="3"/>
        <v>849.34951014473745</v>
      </c>
      <c r="U66" s="216">
        <f t="shared" si="3"/>
        <v>31.293472017573617</v>
      </c>
      <c r="V66" s="216">
        <f t="shared" si="3"/>
        <v>0</v>
      </c>
      <c r="W66" s="165">
        <f>W55</f>
        <v>1054</v>
      </c>
      <c r="X66" s="165">
        <f>SUM(S66:V66)</f>
        <v>1642.185233291083</v>
      </c>
      <c r="Y66" s="129">
        <f>W66/X66</f>
        <v>0.64182771750278844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1046.7728227417037</v>
      </c>
      <c r="T67" s="216">
        <f t="shared" si="3"/>
        <v>1166.0110982060103</v>
      </c>
      <c r="U67" s="216">
        <f t="shared" si="3"/>
        <v>0</v>
      </c>
      <c r="V67" s="216">
        <f t="shared" si="3"/>
        <v>26.962764486176443</v>
      </c>
      <c r="W67" s="165">
        <f>W56</f>
        <v>1108</v>
      </c>
      <c r="X67" s="165">
        <f>SUM(S67:V67)</f>
        <v>2239.7466854338909</v>
      </c>
      <c r="Y67" s="129">
        <f>W67/X67</f>
        <v>0.49469880107685243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738.91532666040041</v>
      </c>
      <c r="T75" s="216">
        <f t="shared" si="4"/>
        <v>0</v>
      </c>
      <c r="U75" s="216">
        <f t="shared" si="4"/>
        <v>780.84147275209159</v>
      </c>
      <c r="V75" s="216">
        <f t="shared" si="4"/>
        <v>530.24320058750811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41.53762165439533</v>
      </c>
      <c r="U76" s="216">
        <f t="shared" si="4"/>
        <v>920.1132938378762</v>
      </c>
      <c r="V76" s="216">
        <f t="shared" si="4"/>
        <v>1088.3490845077283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488.77892482391508</v>
      </c>
      <c r="T77" s="216">
        <f t="shared" si="4"/>
        <v>545.1360574583083</v>
      </c>
      <c r="U77" s="216">
        <f t="shared" si="4"/>
        <v>20.085017717776655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517.83726041015336</v>
      </c>
      <c r="T78" s="216">
        <f t="shared" si="4"/>
        <v>576.82429232481729</v>
      </c>
      <c r="U78" s="216">
        <f t="shared" si="4"/>
        <v>0</v>
      </c>
      <c r="V78" s="216">
        <f t="shared" si="4"/>
        <v>13.338447265029021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1745.5315118944686</v>
      </c>
      <c r="T80" s="165">
        <f>SUM(T75:T78)</f>
        <v>1163.4979714375208</v>
      </c>
      <c r="U80" s="165">
        <f>SUM(U75:U78)</f>
        <v>1721.0397843077444</v>
      </c>
      <c r="V80" s="165">
        <f>SUM(V75:V78)</f>
        <v>1631.9307323602657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1.1744273798730132</v>
      </c>
      <c r="T81" s="120">
        <f>T79/T80</f>
        <v>1.7619282975347101</v>
      </c>
      <c r="U81" s="120">
        <f>U79/U80</f>
        <v>0.61242047372190844</v>
      </c>
      <c r="V81" s="120">
        <f>V79/V80</f>
        <v>0.67895038559479592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867.8023910377857</v>
      </c>
      <c r="T86" s="131">
        <f t="shared" si="5"/>
        <v>0</v>
      </c>
      <c r="U86" s="131">
        <f t="shared" si="5"/>
        <v>478.20330464454861</v>
      </c>
      <c r="V86" s="131">
        <f t="shared" si="5"/>
        <v>360.00882549790737</v>
      </c>
      <c r="W86" s="165">
        <f>W75</f>
        <v>2050</v>
      </c>
      <c r="X86" s="165">
        <f>SUM(S86:V86)</f>
        <v>1706.0145211802417</v>
      </c>
      <c r="Y86" s="129">
        <f>W86/X86</f>
        <v>1.2016310380416839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73.186311005169671</v>
      </c>
      <c r="U87" s="131">
        <f t="shared" si="5"/>
        <v>563.49621929001773</v>
      </c>
      <c r="V87" s="131">
        <f t="shared" si="5"/>
        <v>738.93503058826525</v>
      </c>
      <c r="W87" s="165">
        <f>W76</f>
        <v>2050</v>
      </c>
      <c r="X87" s="165">
        <f>SUM(S87:V87)</f>
        <v>1375.6175608834528</v>
      </c>
      <c r="Y87" s="129">
        <f>W87/X87</f>
        <v>1.4902397717890745</v>
      </c>
    </row>
    <row r="88" spans="17:25" ht="15.6" x14ac:dyDescent="0.3">
      <c r="Q88" s="128"/>
      <c r="R88" s="131">
        <v>3</v>
      </c>
      <c r="S88" s="131">
        <f t="shared" si="5"/>
        <v>574.03535201809905</v>
      </c>
      <c r="T88" s="131">
        <f t="shared" si="5"/>
        <v>960.49064564230105</v>
      </c>
      <c r="U88" s="131">
        <f t="shared" si="5"/>
        <v>12.300476065433703</v>
      </c>
      <c r="V88" s="131">
        <f t="shared" si="5"/>
        <v>0</v>
      </c>
      <c r="W88" s="165">
        <f>W77</f>
        <v>1054</v>
      </c>
      <c r="X88" s="165">
        <f>SUM(S88:V88)</f>
        <v>1546.8264737258339</v>
      </c>
      <c r="Y88" s="129">
        <f>W88/X88</f>
        <v>0.68139511309321921</v>
      </c>
    </row>
    <row r="89" spans="17:25" ht="15.6" x14ac:dyDescent="0.3">
      <c r="Q89" s="128"/>
      <c r="R89" s="131">
        <v>4</v>
      </c>
      <c r="S89" s="131">
        <f t="shared" si="5"/>
        <v>608.1622569441156</v>
      </c>
      <c r="T89" s="131">
        <f t="shared" si="5"/>
        <v>1016.3230433525293</v>
      </c>
      <c r="U89" s="131">
        <f t="shared" si="5"/>
        <v>0</v>
      </c>
      <c r="V89" s="131">
        <f t="shared" si="5"/>
        <v>9.0561439138273059</v>
      </c>
      <c r="W89" s="165">
        <f>W78</f>
        <v>1108</v>
      </c>
      <c r="X89" s="165">
        <f>SUM(S89:V89)</f>
        <v>1633.5414442104723</v>
      </c>
      <c r="Y89" s="129">
        <f>W89/X89</f>
        <v>0.67828092389509076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2050.0000000000005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0.99999999999999978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1042.7782879577896</v>
      </c>
      <c r="T97" s="131">
        <f t="shared" si="6"/>
        <v>0</v>
      </c>
      <c r="U97" s="131">
        <f t="shared" si="6"/>
        <v>574.62393335499257</v>
      </c>
      <c r="V97" s="131">
        <f t="shared" si="6"/>
        <v>432.5977786872179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109.06515141042829</v>
      </c>
      <c r="U98" s="131">
        <f t="shared" si="6"/>
        <v>839.74447723876233</v>
      </c>
      <c r="V98" s="131">
        <f t="shared" si="6"/>
        <v>1101.1903713508093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391.14488360787851</v>
      </c>
      <c r="T99" s="131">
        <f t="shared" si="6"/>
        <v>654.47363211241486</v>
      </c>
      <c r="U99" s="131">
        <f t="shared" si="6"/>
        <v>8.3814842797066333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412.50485751817831</v>
      </c>
      <c r="T100" s="131">
        <f t="shared" si="6"/>
        <v>689.35253282102394</v>
      </c>
      <c r="U100" s="131">
        <f t="shared" si="6"/>
        <v>0</v>
      </c>
      <c r="V100" s="131">
        <f t="shared" si="6"/>
        <v>6.1426096607976879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1846.4280290838465</v>
      </c>
      <c r="T102" s="165">
        <f>SUM(T97:T100)</f>
        <v>1452.8913163438669</v>
      </c>
      <c r="U102" s="165">
        <f>SUM(U97:U100)</f>
        <v>1422.7498948734617</v>
      </c>
      <c r="V102" s="165">
        <f>SUM(V97:V100)</f>
        <v>1539.9307596988249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1.1102517767871847</v>
      </c>
      <c r="T103" s="120">
        <f>T101/T102</f>
        <v>1.4109795942333314</v>
      </c>
      <c r="U103" s="120">
        <f>U101/U102</f>
        <v>0.74081889149866498</v>
      </c>
      <c r="V103" s="120">
        <f>V101/V102</f>
        <v>0.71951286966739947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1157.7464470002344</v>
      </c>
      <c r="T108" s="131">
        <f t="shared" ref="T108:V108" si="7">T97*T$103</f>
        <v>0</v>
      </c>
      <c r="U108" s="131">
        <f t="shared" si="7"/>
        <v>425.69226533664835</v>
      </c>
      <c r="V108" s="131">
        <f t="shared" si="7"/>
        <v>311.2596691549827</v>
      </c>
      <c r="W108" s="165">
        <f>W97</f>
        <v>2050</v>
      </c>
      <c r="X108" s="165">
        <f>SUM(S108:V108)</f>
        <v>1894.6983814918656</v>
      </c>
      <c r="Y108" s="129">
        <f>W108/X108</f>
        <v>1.0819664069095005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153.88870308208297</v>
      </c>
      <c r="U109" s="131">
        <f t="shared" si="8"/>
        <v>622.09857277014578</v>
      </c>
      <c r="V109" s="131">
        <f t="shared" si="8"/>
        <v>792.32064414073011</v>
      </c>
      <c r="W109" s="165">
        <f>W98</f>
        <v>2050</v>
      </c>
      <c r="X109" s="165">
        <f>SUM(S109:V109)</f>
        <v>1568.3079199929589</v>
      </c>
      <c r="Y109" s="129">
        <f>W109/X109</f>
        <v>1.3071412659888906</v>
      </c>
    </row>
    <row r="110" spans="17:25" ht="15.6" x14ac:dyDescent="0.3">
      <c r="Q110" s="70"/>
      <c r="R110" s="131">
        <v>3</v>
      </c>
      <c r="S110" s="131">
        <f t="shared" ref="S110:V110" si="9">S99*S$103</f>
        <v>434.26930200686365</v>
      </c>
      <c r="T110" s="131">
        <f t="shared" si="9"/>
        <v>923.44893987438979</v>
      </c>
      <c r="U110" s="131">
        <f t="shared" si="9"/>
        <v>6.2091618932057546</v>
      </c>
      <c r="V110" s="131">
        <f t="shared" si="9"/>
        <v>0</v>
      </c>
      <c r="W110" s="165">
        <f>W99</f>
        <v>1054</v>
      </c>
      <c r="X110" s="165">
        <f>SUM(S110:V110)</f>
        <v>1363.9274037744592</v>
      </c>
      <c r="Y110" s="129">
        <f>W110/X110</f>
        <v>0.77276840181025563</v>
      </c>
    </row>
    <row r="111" spans="17:25" ht="15.6" x14ac:dyDescent="0.3">
      <c r="Q111" s="70"/>
      <c r="R111" s="131">
        <v>4</v>
      </c>
      <c r="S111" s="131">
        <f t="shared" ref="S111:V111" si="10">S100*S$103</f>
        <v>457.98425099290193</v>
      </c>
      <c r="T111" s="131">
        <f t="shared" si="10"/>
        <v>972.66235704352766</v>
      </c>
      <c r="U111" s="131">
        <f t="shared" si="10"/>
        <v>0</v>
      </c>
      <c r="V111" s="131">
        <f t="shared" si="10"/>
        <v>4.4196867042872361</v>
      </c>
      <c r="W111" s="165">
        <f>W100</f>
        <v>1108</v>
      </c>
      <c r="X111" s="165">
        <f>SUM(S111:V111)</f>
        <v>1435.0662947407168</v>
      </c>
      <c r="Y111" s="129">
        <f>W111/X111</f>
        <v>0.77208976620845937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2050.0000000000005</v>
      </c>
      <c r="U113" s="165">
        <f>SUM(U108:U111)</f>
        <v>1053.9999999999998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0.99999999999999978</v>
      </c>
      <c r="U114" s="120">
        <f>U112/U113</f>
        <v>1.0000000000000002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13.816783579249982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11" zoomScale="55" zoomScaleNormal="55" workbookViewId="0">
      <selection activeCell="O134" sqref="O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4.7727038696095248E-11</v>
      </c>
      <c r="H7" s="132">
        <f>'Trip Length Frequency'!V44</f>
        <v>3.7615432317833431E-11</v>
      </c>
      <c r="I7" s="120">
        <f>SUMPRODUCT(E18:H18,E7:H7)</f>
        <v>1.0397040771757633E-7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4.7727038696095248E-11</v>
      </c>
      <c r="R7" s="132">
        <f t="shared" si="0"/>
        <v>3.7615432317833431E-11</v>
      </c>
      <c r="S7" s="120">
        <f>SUMPRODUCT(O18:R18,O7:R7)</f>
        <v>1.6531000653019483E-7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4.7727038696095248E-11</v>
      </c>
      <c r="AB7" s="132">
        <f t="shared" si="1"/>
        <v>3.7615432317833431E-11</v>
      </c>
      <c r="AC7" s="120">
        <f>SUMPRODUCT(Y18:AB18,Y7:AB7)</f>
        <v>1.6531000653019483E-7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4.7727038696095248E-11</v>
      </c>
      <c r="AL7" s="132">
        <f t="shared" si="2"/>
        <v>3.7615432317833431E-11</v>
      </c>
      <c r="AM7" s="120">
        <f>SUMPRODUCT(AI18:AL18,AI7:AL7)</f>
        <v>1.872957784304979E-7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4.7727038696095248E-11</v>
      </c>
      <c r="AV7" s="132">
        <f t="shared" si="3"/>
        <v>3.7615432317833431E-11</v>
      </c>
      <c r="AW7" s="120">
        <f>SUMPRODUCT(AS18:AV18,AS7:AV7)</f>
        <v>1.9954655975098658E-7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4.7727038696095248E-11</v>
      </c>
      <c r="BF7" s="132">
        <f t="shared" si="4"/>
        <v>3.7615432317833431E-11</v>
      </c>
      <c r="BG7" s="120">
        <f>SUMPRODUCT(BC18:BF18,BC7:BF7)</f>
        <v>2.1272116998758848E-7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4.7727038696095248E-11</v>
      </c>
      <c r="BP7" s="132">
        <f t="shared" si="5"/>
        <v>3.7615432317833431E-11</v>
      </c>
      <c r="BQ7" s="120">
        <f>SUMPRODUCT(BM18:BP18,BM7:BP7)</f>
        <v>2.4062157593258348E-7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1.4338927293592483E-10</v>
      </c>
      <c r="H8" s="132">
        <f>'Trip Length Frequency'!V45</f>
        <v>1.968488609341595E-10</v>
      </c>
      <c r="I8" s="120">
        <f>SUMPRODUCT(E18:H18,E8:H8)</f>
        <v>3.81229041513246E-7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1.4338927293592483E-10</v>
      </c>
      <c r="R8" s="132">
        <f t="shared" si="0"/>
        <v>1.968488609341595E-10</v>
      </c>
      <c r="S8" s="120">
        <f>SUMPRODUCT(O18:R18,O8:R8)</f>
        <v>6.3014810744095416E-7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1.4338927293592483E-10</v>
      </c>
      <c r="AB8" s="132">
        <f t="shared" si="1"/>
        <v>1.968488609341595E-10</v>
      </c>
      <c r="AC8" s="120">
        <f>SUMPRODUCT(Y18:AB18,Y8:AB8)</f>
        <v>6.3014810744095416E-7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1.4338927293592483E-10</v>
      </c>
      <c r="AL8" s="132">
        <f t="shared" si="2"/>
        <v>1.968488609341595E-10</v>
      </c>
      <c r="AM8" s="120">
        <f>SUMPRODUCT(AI18:AL18,AI8:AL8)</f>
        <v>7.1410156151140093E-7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1.4338927293592483E-10</v>
      </c>
      <c r="AV8" s="132">
        <f t="shared" si="3"/>
        <v>1.968488609341595E-10</v>
      </c>
      <c r="AW8" s="120">
        <f>SUMPRODUCT(AS18:AV18,AS8:AV8)</f>
        <v>7.6088409714596962E-7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1.4338927293592483E-10</v>
      </c>
      <c r="BF8" s="132">
        <f t="shared" si="4"/>
        <v>1.968488609341595E-10</v>
      </c>
      <c r="BG8" s="120">
        <f>SUMPRODUCT(BC18:BF18,BC8:BF8)</f>
        <v>8.1119622648205368E-7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1.4338927293592483E-10</v>
      </c>
      <c r="BP8" s="132">
        <f t="shared" si="5"/>
        <v>1.968488609341595E-10</v>
      </c>
      <c r="BQ8" s="120">
        <f>SUMPRODUCT(BM18:BP18,BM8:BP8)</f>
        <v>9.1767606229575331E-7</v>
      </c>
      <c r="BS8" s="129"/>
    </row>
    <row r="9" spans="2:71" x14ac:dyDescent="0.3">
      <c r="C9" s="128"/>
      <c r="D9" s="4" t="s">
        <v>13</v>
      </c>
      <c r="E9" s="132">
        <f>'Trip Length Frequency'!S46</f>
        <v>1.8426587647081753E-11</v>
      </c>
      <c r="F9" s="132">
        <f>'Trip Length Frequency'!T46</f>
        <v>1.4338927293592385E-10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3.3788620846814391E-7</v>
      </c>
      <c r="K9" s="129"/>
      <c r="M9" s="128"/>
      <c r="N9" s="4" t="s">
        <v>13</v>
      </c>
      <c r="O9" s="132">
        <f t="shared" si="0"/>
        <v>1.8426587647081753E-11</v>
      </c>
      <c r="P9" s="132">
        <f t="shared" si="0"/>
        <v>1.4338927293592385E-10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2.7349069029555241E-7</v>
      </c>
      <c r="U9" s="129"/>
      <c r="W9" s="128"/>
      <c r="X9" s="4" t="s">
        <v>13</v>
      </c>
      <c r="Y9" s="132">
        <f t="shared" si="1"/>
        <v>1.8426587647081753E-11</v>
      </c>
      <c r="Z9" s="132">
        <f t="shared" si="1"/>
        <v>1.4338927293592385E-10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2.7349069029555241E-7</v>
      </c>
      <c r="AE9" s="129"/>
      <c r="AG9" s="128"/>
      <c r="AH9" s="4" t="s">
        <v>13</v>
      </c>
      <c r="AI9" s="132">
        <f t="shared" si="2"/>
        <v>1.8426587647081753E-11</v>
      </c>
      <c r="AJ9" s="132">
        <f t="shared" si="2"/>
        <v>1.4338927293592385E-10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3.1022243223832968E-7</v>
      </c>
      <c r="AO9" s="129"/>
      <c r="AQ9" s="128"/>
      <c r="AR9" s="4" t="s">
        <v>13</v>
      </c>
      <c r="AS9" s="132">
        <f t="shared" si="3"/>
        <v>1.8426587647081753E-11</v>
      </c>
      <c r="AT9" s="132">
        <f t="shared" si="3"/>
        <v>1.4338927293592385E-10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3.3073054264844047E-7</v>
      </c>
      <c r="AY9" s="129"/>
      <c r="BA9" s="128"/>
      <c r="BB9" s="4" t="s">
        <v>13</v>
      </c>
      <c r="BC9" s="132">
        <f t="shared" si="4"/>
        <v>1.8426587647081753E-11</v>
      </c>
      <c r="BD9" s="132">
        <f t="shared" si="4"/>
        <v>1.4338927293592385E-10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3.5281479225885466E-7</v>
      </c>
      <c r="BI9" s="129"/>
      <c r="BK9" s="128"/>
      <c r="BL9" s="4" t="s">
        <v>13</v>
      </c>
      <c r="BM9" s="132">
        <f t="shared" si="5"/>
        <v>1.8426587647081753E-11</v>
      </c>
      <c r="BN9" s="132">
        <f t="shared" si="5"/>
        <v>1.4338927293592385E-10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3.9938960783501904E-7</v>
      </c>
      <c r="BS9" s="129"/>
    </row>
    <row r="10" spans="2:71" x14ac:dyDescent="0.3">
      <c r="C10" s="128"/>
      <c r="D10" s="4" t="s">
        <v>14</v>
      </c>
      <c r="E10" s="132">
        <f>'Trip Length Frequency'!S47</f>
        <v>2.5328143167688302E-11</v>
      </c>
      <c r="F10" s="132">
        <f>'Trip Length Frequency'!T47</f>
        <v>1.968488609341595E-10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4.6194233967488338E-7</v>
      </c>
      <c r="K10" s="129"/>
      <c r="M10" s="128"/>
      <c r="N10" s="4" t="s">
        <v>14</v>
      </c>
      <c r="O10" s="132">
        <f t="shared" si="0"/>
        <v>2.5328143167688302E-11</v>
      </c>
      <c r="P10" s="132">
        <f t="shared" si="0"/>
        <v>1.968488609341595E-10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3.7036389585509091E-7</v>
      </c>
      <c r="U10" s="129"/>
      <c r="W10" s="128"/>
      <c r="X10" s="4" t="s">
        <v>14</v>
      </c>
      <c r="Y10" s="132">
        <f t="shared" si="1"/>
        <v>2.5328143167688302E-11</v>
      </c>
      <c r="Z10" s="132">
        <f t="shared" si="1"/>
        <v>1.968488609341595E-10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3.7036389585509091E-7</v>
      </c>
      <c r="AE10" s="129"/>
      <c r="AG10" s="128"/>
      <c r="AH10" s="4" t="s">
        <v>14</v>
      </c>
      <c r="AI10" s="132">
        <f t="shared" si="2"/>
        <v>2.5328143167688302E-11</v>
      </c>
      <c r="AJ10" s="132">
        <f t="shared" si="2"/>
        <v>1.968488609341595E-10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4.2012677253787607E-7</v>
      </c>
      <c r="AO10" s="129"/>
      <c r="AQ10" s="128"/>
      <c r="AR10" s="4" t="s">
        <v>14</v>
      </c>
      <c r="AS10" s="132">
        <f t="shared" si="3"/>
        <v>2.5328143167688302E-11</v>
      </c>
      <c r="AT10" s="132">
        <f t="shared" si="3"/>
        <v>1.968488609341595E-10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4.4791229831754907E-7</v>
      </c>
      <c r="AY10" s="129"/>
      <c r="BA10" s="128"/>
      <c r="BB10" s="4" t="s">
        <v>14</v>
      </c>
      <c r="BC10" s="132">
        <f t="shared" si="4"/>
        <v>2.5328143167688302E-11</v>
      </c>
      <c r="BD10" s="132">
        <f t="shared" si="4"/>
        <v>1.968488609341595E-10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4.778345972114381E-7</v>
      </c>
      <c r="BI10" s="129"/>
      <c r="BK10" s="128"/>
      <c r="BL10" s="4" t="s">
        <v>14</v>
      </c>
      <c r="BM10" s="132">
        <f t="shared" si="5"/>
        <v>2.5328143167688302E-11</v>
      </c>
      <c r="BN10" s="132">
        <f t="shared" si="5"/>
        <v>1.968488609341595E-10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5.4092897052522516E-7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236.37331893906796</v>
      </c>
      <c r="F14" s="139">
        <f t="shared" si="6"/>
        <v>0</v>
      </c>
      <c r="G14" s="139">
        <f t="shared" si="6"/>
        <v>991.85734455112458</v>
      </c>
      <c r="H14" s="139">
        <f t="shared" si="6"/>
        <v>821.76933650980732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102.73109497905308</v>
      </c>
      <c r="P14" s="139">
        <f t="shared" si="7"/>
        <v>0</v>
      </c>
      <c r="Q14" s="139">
        <f t="shared" si="7"/>
        <v>1210.7921830701434</v>
      </c>
      <c r="R14" s="139">
        <f t="shared" si="7"/>
        <v>873.22327310208391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109.64612889762449</v>
      </c>
      <c r="Z14" s="139">
        <f t="shared" ref="Z14:AB14" si="8">$AC14*(Z$18*Z7*1)/$AC7</f>
        <v>0</v>
      </c>
      <c r="AA14" s="139">
        <f t="shared" si="8"/>
        <v>1292.29300826799</v>
      </c>
      <c r="AB14" s="139">
        <f t="shared" si="8"/>
        <v>932.00166491439813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116.9779456387747</v>
      </c>
      <c r="AJ14" s="139">
        <f t="shared" ref="AJ14:AL14" si="9">$AM14*(AJ$18*AJ7*1)/$AM7</f>
        <v>0</v>
      </c>
      <c r="AK14" s="139">
        <f t="shared" si="9"/>
        <v>1379.51065516683</v>
      </c>
      <c r="AL14" s="139">
        <f t="shared" si="9"/>
        <v>995.89543915666206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124.94904442107971</v>
      </c>
      <c r="AT14" s="139">
        <f t="shared" ref="AT14:AV14" si="10">$AW14*(AT$18*AT7*1)/$AW7</f>
        <v>0</v>
      </c>
      <c r="AU14" s="139">
        <f t="shared" si="10"/>
        <v>1473.6027719794031</v>
      </c>
      <c r="AV14" s="139">
        <f t="shared" si="10"/>
        <v>1064.3873483954233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133.54493356055761</v>
      </c>
      <c r="BD14" s="139">
        <f t="shared" ref="BD14:BF14" si="11">$BG14*(BD$18*BD7*1)/$BG7</f>
        <v>0</v>
      </c>
      <c r="BE14" s="139">
        <f t="shared" si="11"/>
        <v>1574.8477877950313</v>
      </c>
      <c r="BF14" s="139">
        <f t="shared" si="11"/>
        <v>1138.1427137205662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142.81482097232987</v>
      </c>
      <c r="BN14" s="139">
        <f t="shared" ref="BN14:BP14" si="12">$BQ14*(BN$18*BN7*1)/$BQ7</f>
        <v>0</v>
      </c>
      <c r="BO14" s="139">
        <f t="shared" si="12"/>
        <v>1683.7917625042758</v>
      </c>
      <c r="BP14" s="139">
        <f t="shared" si="12"/>
        <v>1217.5669959427084</v>
      </c>
      <c r="BQ14" s="120">
        <v>3044.1735794193137</v>
      </c>
      <c r="BR14" s="165">
        <f>SUM(BM14:BP14)</f>
        <v>3044.1735794193141</v>
      </c>
      <c r="BS14" s="129">
        <f>BQ14/BR14</f>
        <v>0.99999999999999989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64.464738169213433</v>
      </c>
      <c r="G15" s="139">
        <f t="shared" si="6"/>
        <v>812.69045192058866</v>
      </c>
      <c r="H15" s="139">
        <f t="shared" si="6"/>
        <v>1172.8448099101979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33.655821466224566</v>
      </c>
      <c r="Q15" s="139">
        <f t="shared" si="7"/>
        <v>954.28542150186706</v>
      </c>
      <c r="R15" s="139">
        <f t="shared" si="7"/>
        <v>1198.8053081831883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35.921261614056931</v>
      </c>
      <c r="AA15" s="139">
        <f t="shared" si="13"/>
        <v>1018.5202674268439</v>
      </c>
      <c r="AB15" s="139">
        <f t="shared" si="13"/>
        <v>1279.4992730391116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38.407444828555455</v>
      </c>
      <c r="AK15" s="139">
        <f t="shared" si="14"/>
        <v>1087.0392840505306</v>
      </c>
      <c r="AL15" s="139">
        <f t="shared" si="14"/>
        <v>1366.9373110831809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41.064186562493546</v>
      </c>
      <c r="AU15" s="139">
        <f t="shared" si="15"/>
        <v>1161.0698330080145</v>
      </c>
      <c r="AV15" s="139">
        <f t="shared" si="15"/>
        <v>1460.8051452253981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43.927875331520362</v>
      </c>
      <c r="BE15" s="139">
        <f t="shared" si="16"/>
        <v>1240.725047969142</v>
      </c>
      <c r="BF15" s="139">
        <f t="shared" si="16"/>
        <v>1561.8825117754927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47.014710533856032</v>
      </c>
      <c r="BO15" s="139">
        <f t="shared" si="17"/>
        <v>1326.4342218707607</v>
      </c>
      <c r="BP15" s="139">
        <f t="shared" si="17"/>
        <v>1670.7246470146972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117.83353960954361</v>
      </c>
      <c r="F16" s="139">
        <f t="shared" si="6"/>
        <v>916.9394733134269</v>
      </c>
      <c r="G16" s="139">
        <f t="shared" si="6"/>
        <v>19.226987077029541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99.584836301414825</v>
      </c>
      <c r="P16" s="139">
        <f t="shared" si="7"/>
        <v>967.75791167376678</v>
      </c>
      <c r="Q16" s="139">
        <f t="shared" si="7"/>
        <v>45.640716693730042</v>
      </c>
      <c r="R16" s="139">
        <f t="shared" si="7"/>
        <v>0</v>
      </c>
      <c r="S16" s="120">
        <v>1112.9834646689119</v>
      </c>
      <c r="T16" s="165">
        <f>SUM(O16:R16)</f>
        <v>1112.9834646689114</v>
      </c>
      <c r="U16" s="129">
        <f>S16/T16</f>
        <v>1.0000000000000004</v>
      </c>
      <c r="W16" s="128"/>
      <c r="X16" s="4" t="s">
        <v>13</v>
      </c>
      <c r="Y16" s="139">
        <f t="shared" ref="Y16:AB16" si="18">$AC16*(Y$18*Y9*1)/$AC9</f>
        <v>105.25589803065867</v>
      </c>
      <c r="Z16" s="139">
        <f t="shared" si="18"/>
        <v>1022.8688608895168</v>
      </c>
      <c r="AA16" s="139">
        <f t="shared" si="18"/>
        <v>48.239820446370295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111.11544685905946</v>
      </c>
      <c r="AJ16" s="139">
        <f t="shared" si="19"/>
        <v>1082.4045319469149</v>
      </c>
      <c r="AK16" s="139">
        <f t="shared" si="19"/>
        <v>50.955029430012267</v>
      </c>
      <c r="AL16" s="139">
        <f t="shared" si="19"/>
        <v>0</v>
      </c>
      <c r="AM16" s="120">
        <v>1244.4750082359867</v>
      </c>
      <c r="AN16" s="165">
        <f>SUM(AI16:AL16)</f>
        <v>1244.4750082359865</v>
      </c>
      <c r="AO16" s="129">
        <f>AM16/AN16</f>
        <v>1.0000000000000002</v>
      </c>
      <c r="AQ16" s="128"/>
      <c r="AR16" s="4" t="s">
        <v>13</v>
      </c>
      <c r="AS16" s="139">
        <f t="shared" ref="AS16:AV16" si="20">$AW16*(AS$18*AS9*1)/$AW9</f>
        <v>117.54205243469622</v>
      </c>
      <c r="AT16" s="139">
        <f t="shared" si="20"/>
        <v>1146.2241721435742</v>
      </c>
      <c r="AU16" s="139">
        <f t="shared" si="20"/>
        <v>53.905404695721437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124.45429510895593</v>
      </c>
      <c r="BD16" s="139">
        <f t="shared" si="21"/>
        <v>1214.813544207336</v>
      </c>
      <c r="BE16" s="139">
        <f t="shared" si="21"/>
        <v>57.07062229561754</v>
      </c>
      <c r="BF16" s="139">
        <f t="shared" si="21"/>
        <v>0</v>
      </c>
      <c r="BG16" s="120">
        <v>1396.3384616119097</v>
      </c>
      <c r="BH16" s="165">
        <f>SUM(BC16:BF16)</f>
        <v>1396.3384616119095</v>
      </c>
      <c r="BI16" s="129">
        <f>BG16/BH16</f>
        <v>1.0000000000000002</v>
      </c>
      <c r="BK16" s="128"/>
      <c r="BL16" s="4" t="s">
        <v>13</v>
      </c>
      <c r="BM16" s="139">
        <f t="shared" ref="BM16:BP16" si="22">$BQ16*(BM$18*BM9*1)/$BQ9</f>
        <v>131.888990538283</v>
      </c>
      <c r="BN16" s="139">
        <f t="shared" si="22"/>
        <v>1288.5331993826401</v>
      </c>
      <c r="BO16" s="139">
        <f t="shared" si="22"/>
        <v>60.466550734766606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124.54009829793317</v>
      </c>
      <c r="F17" s="139">
        <f t="shared" si="6"/>
        <v>967.91842687668816</v>
      </c>
      <c r="G17" s="139">
        <f t="shared" si="6"/>
        <v>0</v>
      </c>
      <c r="H17" s="139">
        <f t="shared" si="6"/>
        <v>15.541474825378659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106.5064905509366</v>
      </c>
      <c r="P17" s="139">
        <f t="shared" si="7"/>
        <v>1033.7306652629218</v>
      </c>
      <c r="Q17" s="139">
        <f t="shared" si="7"/>
        <v>0</v>
      </c>
      <c r="R17" s="139">
        <f t="shared" si="7"/>
        <v>32.496082291872341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112.83255046134951</v>
      </c>
      <c r="Z17" s="139">
        <f t="shared" si="23"/>
        <v>1095.1301357163843</v>
      </c>
      <c r="AA17" s="139">
        <f t="shared" si="23"/>
        <v>0</v>
      </c>
      <c r="AB17" s="139">
        <f t="shared" si="23"/>
        <v>34.426219717006795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119.38190624688787</v>
      </c>
      <c r="AJ17" s="139">
        <f t="shared" si="24"/>
        <v>1161.4793219792293</v>
      </c>
      <c r="AK17" s="139">
        <f t="shared" si="24"/>
        <v>0</v>
      </c>
      <c r="AL17" s="139">
        <f t="shared" si="24"/>
        <v>36.482098286267473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126.57079992993651</v>
      </c>
      <c r="AT17" s="139">
        <f t="shared" si="25"/>
        <v>1232.7290378467576</v>
      </c>
      <c r="AU17" s="139">
        <f t="shared" si="25"/>
        <v>0</v>
      </c>
      <c r="AV17" s="139">
        <f t="shared" si="25"/>
        <v>38.701859847125156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134.31201606137029</v>
      </c>
      <c r="BD17" s="139">
        <f t="shared" si="26"/>
        <v>1309.4002282524395</v>
      </c>
      <c r="BE17" s="139">
        <f t="shared" si="26"/>
        <v>0</v>
      </c>
      <c r="BF17" s="139">
        <f t="shared" si="26"/>
        <v>41.088067965372666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142.64796127787383</v>
      </c>
      <c r="BN17" s="139">
        <f t="shared" si="27"/>
        <v>1391.9077274929421</v>
      </c>
      <c r="BO17" s="139">
        <f t="shared" si="27"/>
        <v>0</v>
      </c>
      <c r="BP17" s="139">
        <f t="shared" si="27"/>
        <v>43.653262100856381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478.74695684654472</v>
      </c>
      <c r="F19" s="165">
        <f>SUM(F14:F17)</f>
        <v>1949.3226383593285</v>
      </c>
      <c r="G19" s="165">
        <f>SUM(G14:G17)</f>
        <v>1823.7747835487428</v>
      </c>
      <c r="H19" s="165">
        <f>SUM(H14:H17)</f>
        <v>2010.1556212453838</v>
      </c>
      <c r="K19" s="129"/>
      <c r="M19" s="128"/>
      <c r="N19" s="120" t="s">
        <v>195</v>
      </c>
      <c r="O19" s="165">
        <f>SUM(O14:O17)</f>
        <v>308.82242183140454</v>
      </c>
      <c r="P19" s="165">
        <f>SUM(P14:P17)</f>
        <v>2035.1443984029131</v>
      </c>
      <c r="Q19" s="165">
        <f>SUM(Q14:Q17)</f>
        <v>2210.7183212657405</v>
      </c>
      <c r="R19" s="165">
        <f>SUM(R14:R17)</f>
        <v>2104.5246635771446</v>
      </c>
      <c r="U19" s="129"/>
      <c r="W19" s="128"/>
      <c r="X19" s="120" t="s">
        <v>195</v>
      </c>
      <c r="Y19" s="165">
        <f>SUM(Y14:Y17)</f>
        <v>327.7345773896327</v>
      </c>
      <c r="Z19" s="165">
        <f>SUM(Z14:Z17)</f>
        <v>2153.9202582199578</v>
      </c>
      <c r="AA19" s="165">
        <f>SUM(AA14:AA17)</f>
        <v>2359.0530961412042</v>
      </c>
      <c r="AB19" s="165">
        <f>SUM(AB14:AB17)</f>
        <v>2245.9271576705164</v>
      </c>
      <c r="AE19" s="129"/>
      <c r="AG19" s="128"/>
      <c r="AH19" s="120" t="s">
        <v>195</v>
      </c>
      <c r="AI19" s="165">
        <f>SUM(AI14:AI17)</f>
        <v>347.47529874472201</v>
      </c>
      <c r="AJ19" s="165">
        <f>SUM(AJ14:AJ17)</f>
        <v>2282.2912987546997</v>
      </c>
      <c r="AK19" s="165">
        <f>SUM(AK14:AK17)</f>
        <v>2517.5049686473731</v>
      </c>
      <c r="AL19" s="165">
        <f>SUM(AL14:AL17)</f>
        <v>2399.3148485261104</v>
      </c>
      <c r="AO19" s="129"/>
      <c r="AQ19" s="128"/>
      <c r="AR19" s="120" t="s">
        <v>195</v>
      </c>
      <c r="AS19" s="165">
        <f>SUM(AS14:AS17)</f>
        <v>369.06189678571246</v>
      </c>
      <c r="AT19" s="165">
        <f>SUM(AT14:AT17)</f>
        <v>2420.0173965528256</v>
      </c>
      <c r="AU19" s="165">
        <f>SUM(AU14:AU17)</f>
        <v>2688.578009683139</v>
      </c>
      <c r="AV19" s="165">
        <f>SUM(AV14:AV17)</f>
        <v>2563.8943534679465</v>
      </c>
      <c r="AY19" s="129"/>
      <c r="BA19" s="128"/>
      <c r="BB19" s="120" t="s">
        <v>195</v>
      </c>
      <c r="BC19" s="165">
        <f>SUM(BC14:BC17)</f>
        <v>392.3112447308838</v>
      </c>
      <c r="BD19" s="165">
        <f>SUM(BD14:BD17)</f>
        <v>2568.1416477912962</v>
      </c>
      <c r="BE19" s="165">
        <f>SUM(BE14:BE17)</f>
        <v>2872.6434580597906</v>
      </c>
      <c r="BF19" s="165">
        <f>SUM(BF14:BF17)</f>
        <v>2741.1132934614316</v>
      </c>
      <c r="BI19" s="129"/>
      <c r="BK19" s="128"/>
      <c r="BL19" s="120" t="s">
        <v>195</v>
      </c>
      <c r="BM19" s="165">
        <f>SUM(BM14:BM17)</f>
        <v>417.3517727884867</v>
      </c>
      <c r="BN19" s="165">
        <f>SUM(BN14:BN17)</f>
        <v>2727.4556374094382</v>
      </c>
      <c r="BO19" s="165">
        <f>SUM(BO14:BO17)</f>
        <v>3070.692535109803</v>
      </c>
      <c r="BP19" s="165">
        <f>SUM(BP14:BP17)</f>
        <v>2931.9449050582621</v>
      </c>
      <c r="BS19" s="129"/>
    </row>
    <row r="20" spans="3:71" x14ac:dyDescent="0.3">
      <c r="C20" s="128"/>
      <c r="D20" s="120" t="s">
        <v>194</v>
      </c>
      <c r="E20" s="120">
        <f>E18/E19</f>
        <v>4.2820115526229809</v>
      </c>
      <c r="F20" s="120">
        <f>F18/F19</f>
        <v>1.0516473567071523</v>
      </c>
      <c r="G20" s="120">
        <f>G18/G19</f>
        <v>0.57792223552356758</v>
      </c>
      <c r="H20" s="120">
        <f>H18/H19</f>
        <v>0.55120110517291343</v>
      </c>
      <c r="K20" s="129"/>
      <c r="M20" s="128"/>
      <c r="N20" s="120" t="s">
        <v>194</v>
      </c>
      <c r="O20" s="120">
        <f>O18/O19</f>
        <v>4.3002460672591898</v>
      </c>
      <c r="P20" s="120">
        <f>P18/P19</f>
        <v>0.81490817424342066</v>
      </c>
      <c r="Q20" s="120">
        <f>Q18/Q19</f>
        <v>0.86750583003076509</v>
      </c>
      <c r="R20" s="120">
        <f>R18/R19</f>
        <v>0.83388453089175163</v>
      </c>
      <c r="U20" s="129"/>
      <c r="W20" s="128"/>
      <c r="X20" s="120" t="s">
        <v>194</v>
      </c>
      <c r="Y20" s="120">
        <f>Y18/Y19</f>
        <v>4.0520973268655949</v>
      </c>
      <c r="Z20" s="120">
        <f>Z18/Z19</f>
        <v>0.76997084720064013</v>
      </c>
      <c r="AA20" s="120">
        <f>AA18/AA19</f>
        <v>0.81295797682167259</v>
      </c>
      <c r="AB20" s="120">
        <f>AB18/AB19</f>
        <v>0.78138356172573686</v>
      </c>
      <c r="AE20" s="129"/>
      <c r="AG20" s="128"/>
      <c r="AH20" s="120" t="s">
        <v>194</v>
      </c>
      <c r="AI20" s="120">
        <f>AI18/AI19</f>
        <v>4.3260606318259667</v>
      </c>
      <c r="AJ20" s="120">
        <f>AJ18/AJ19</f>
        <v>0.82449662809920654</v>
      </c>
      <c r="AK20" s="120">
        <f>AK18/AK19</f>
        <v>0.86278634151367151</v>
      </c>
      <c r="AL20" s="120">
        <f>AL18/AL19</f>
        <v>0.829227070243999</v>
      </c>
      <c r="AO20" s="129"/>
      <c r="AQ20" s="128"/>
      <c r="AR20" s="120" t="s">
        <v>194</v>
      </c>
      <c r="AS20" s="120">
        <f>AS18/AS19</f>
        <v>4.3382667399481409</v>
      </c>
      <c r="AT20" s="120">
        <f>AT18/AT19</f>
        <v>0.8290897011324655</v>
      </c>
      <c r="AU20" s="120">
        <f>AU18/AU19</f>
        <v>0.86055037610359464</v>
      </c>
      <c r="AV20" s="120">
        <f>AV18/AV19</f>
        <v>0.82702096689510618</v>
      </c>
      <c r="AY20" s="129"/>
      <c r="BA20" s="128"/>
      <c r="BB20" s="120" t="s">
        <v>194</v>
      </c>
      <c r="BC20" s="120">
        <f>BC18/BC19</f>
        <v>4.350010450645633</v>
      </c>
      <c r="BD20" s="120">
        <f>BD18/BD19</f>
        <v>0.83354696273602169</v>
      </c>
      <c r="BE20" s="120">
        <f>BE18/BE19</f>
        <v>0.85839363415092185</v>
      </c>
      <c r="BF20" s="120">
        <f>BF18/BF19</f>
        <v>0.82489334059112129</v>
      </c>
      <c r="BI20" s="129"/>
      <c r="BK20" s="128"/>
      <c r="BL20" s="120" t="s">
        <v>194</v>
      </c>
      <c r="BM20" s="120">
        <f>BM18/BM19</f>
        <v>4.6252551302285401</v>
      </c>
      <c r="BN20" s="120">
        <f>BN18/BN19</f>
        <v>0.88857805588669614</v>
      </c>
      <c r="BO20" s="120">
        <f>BO18/BO19</f>
        <v>0.90813980771317115</v>
      </c>
      <c r="BP20" s="120">
        <f>BP18/BP19</f>
        <v>0.87264209551862193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1012.1532824289254</v>
      </c>
      <c r="F25" s="139">
        <f t="shared" si="28"/>
        <v>0</v>
      </c>
      <c r="G25" s="139">
        <f t="shared" si="28"/>
        <v>573.21641388345529</v>
      </c>
      <c r="H25" s="139">
        <f t="shared" si="28"/>
        <v>452.96016648141762</v>
      </c>
      <c r="I25" s="120">
        <f>I14</f>
        <v>2050</v>
      </c>
      <c r="J25" s="165">
        <f>SUM(E25:H25)</f>
        <v>2038.3298627937984</v>
      </c>
      <c r="K25" s="129">
        <f>I25/J25</f>
        <v>1.0057253428010942</v>
      </c>
      <c r="M25" s="128"/>
      <c r="N25" s="4" t="s">
        <v>11</v>
      </c>
      <c r="O25" s="139">
        <f t="shared" ref="O25:R28" si="29">O14*O$20</f>
        <v>441.76898716890332</v>
      </c>
      <c r="P25" s="139">
        <f t="shared" si="29"/>
        <v>0</v>
      </c>
      <c r="Q25" s="139">
        <f t="shared" si="29"/>
        <v>1050.3692777690269</v>
      </c>
      <c r="R25" s="139">
        <f t="shared" si="29"/>
        <v>728.1673794544912</v>
      </c>
      <c r="S25" s="120">
        <f>S14</f>
        <v>2186.7465511512801</v>
      </c>
      <c r="T25" s="165">
        <f>SUM(O25:R25)</f>
        <v>2220.3056443924215</v>
      </c>
      <c r="U25" s="129">
        <f>S25/T25</f>
        <v>0.9848853722793085</v>
      </c>
      <c r="W25" s="128"/>
      <c r="X25" s="4" t="s">
        <v>11</v>
      </c>
      <c r="Y25" s="139">
        <f>Y14*Y$20</f>
        <v>444.29678580722464</v>
      </c>
      <c r="Z25" s="139">
        <f t="shared" ref="Z25:AB25" si="30">Z14*Z$20</f>
        <v>0</v>
      </c>
      <c r="AA25" s="139">
        <f t="shared" si="30"/>
        <v>1050.579909462338</v>
      </c>
      <c r="AB25" s="139">
        <f t="shared" si="30"/>
        <v>728.25078046512908</v>
      </c>
      <c r="AC25" s="120">
        <f>AC14</f>
        <v>2333.9408020800124</v>
      </c>
      <c r="AD25" s="165">
        <f>SUM(Y25:AB25)</f>
        <v>2223.1274757346919</v>
      </c>
      <c r="AE25" s="129">
        <f>AC25/AD25</f>
        <v>1.0498456915110994</v>
      </c>
      <c r="AG25" s="128"/>
      <c r="AH25" s="4" t="s">
        <v>11</v>
      </c>
      <c r="AI25" s="139">
        <f t="shared" ref="AI25:AL28" si="31">AI14*AI$20</f>
        <v>506.05368541978123</v>
      </c>
      <c r="AJ25" s="139">
        <f t="shared" si="31"/>
        <v>0</v>
      </c>
      <c r="AK25" s="139">
        <f t="shared" si="31"/>
        <v>1190.2229512505173</v>
      </c>
      <c r="AL25" s="139">
        <f t="shared" si="31"/>
        <v>825.8234572812396</v>
      </c>
      <c r="AM25" s="120">
        <f>AM14</f>
        <v>2492.3840399622668</v>
      </c>
      <c r="AN25" s="165">
        <f>SUM(AI25:AL25)</f>
        <v>2522.1000939515379</v>
      </c>
      <c r="AO25" s="129">
        <f>AM25/AN25</f>
        <v>0.98821773407782831</v>
      </c>
      <c r="AQ25" s="128"/>
      <c r="AR25" s="4" t="s">
        <v>11</v>
      </c>
      <c r="AS25" s="139">
        <f t="shared" ref="AS25:AV28" si="32">AS14*AS$20</f>
        <v>542.06228360027285</v>
      </c>
      <c r="AT25" s="139">
        <f t="shared" si="32"/>
        <v>0</v>
      </c>
      <c r="AU25" s="139">
        <f t="shared" si="32"/>
        <v>1268.1094196541749</v>
      </c>
      <c r="AV25" s="139">
        <f t="shared" si="32"/>
        <v>880.27065402090113</v>
      </c>
      <c r="AW25" s="120">
        <f>AW14</f>
        <v>2662.939164795906</v>
      </c>
      <c r="AX25" s="165">
        <f>SUM(AS25:AV25)</f>
        <v>2690.442357275349</v>
      </c>
      <c r="AY25" s="129">
        <f>AW25/AX25</f>
        <v>0.98977744592629147</v>
      </c>
      <c r="BA25" s="128"/>
      <c r="BB25" s="4" t="s">
        <v>11</v>
      </c>
      <c r="BC25" s="139">
        <f t="shared" ref="BC25:BF28" si="33">BC14*BC$20</f>
        <v>580.92185661920234</v>
      </c>
      <c r="BD25" s="139">
        <f t="shared" si="33"/>
        <v>0</v>
      </c>
      <c r="BE25" s="139">
        <f t="shared" si="33"/>
        <v>1351.8393157999167</v>
      </c>
      <c r="BF25" s="139">
        <f t="shared" si="33"/>
        <v>938.84634519040208</v>
      </c>
      <c r="BG25" s="120">
        <f>BG14</f>
        <v>2846.535435076155</v>
      </c>
      <c r="BH25" s="165">
        <f>SUM(BC25:BF25)</f>
        <v>2871.607517609521</v>
      </c>
      <c r="BI25" s="129">
        <f>BG25/BH25</f>
        <v>0.99126897308228346</v>
      </c>
      <c r="BK25" s="128"/>
      <c r="BL25" s="4" t="s">
        <v>11</v>
      </c>
      <c r="BM25" s="139">
        <f t="shared" ref="BM25:BP28" si="34">BM14*BM$20</f>
        <v>660.55498337493918</v>
      </c>
      <c r="BN25" s="139">
        <f t="shared" si="34"/>
        <v>0</v>
      </c>
      <c r="BO25" s="139">
        <f t="shared" si="34"/>
        <v>1529.1183274296545</v>
      </c>
      <c r="BP25" s="139">
        <f t="shared" si="34"/>
        <v>1062.5002147737584</v>
      </c>
      <c r="BQ25" s="120">
        <f>BQ14</f>
        <v>3044.1735794193137</v>
      </c>
      <c r="BR25" s="165">
        <f>SUM(BM25:BP25)</f>
        <v>3252.1735255783524</v>
      </c>
      <c r="BS25" s="129">
        <f>BQ25/BR25</f>
        <v>0.93604278968415477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67.794171496471975</v>
      </c>
      <c r="G26" s="139">
        <f t="shared" si="28"/>
        <v>469.67188276260504</v>
      </c>
      <c r="H26" s="139">
        <f t="shared" si="28"/>
        <v>646.47335541881671</v>
      </c>
      <c r="I26" s="120">
        <f>I15</f>
        <v>2050</v>
      </c>
      <c r="J26" s="165">
        <f>SUM(E26:H26)</f>
        <v>1183.9394096778938</v>
      </c>
      <c r="K26" s="129">
        <f>I26/J26</f>
        <v>1.7315075275327894</v>
      </c>
      <c r="M26" s="128"/>
      <c r="N26" s="4" t="s">
        <v>12</v>
      </c>
      <c r="O26" s="139">
        <f t="shared" si="29"/>
        <v>0</v>
      </c>
      <c r="P26" s="139">
        <f t="shared" si="29"/>
        <v>27.426404023703586</v>
      </c>
      <c r="Q26" s="139">
        <f t="shared" si="29"/>
        <v>827.84816666623567</v>
      </c>
      <c r="R26" s="139">
        <f t="shared" si="29"/>
        <v>999.66520204487972</v>
      </c>
      <c r="S26" s="120">
        <f>S15</f>
        <v>2186.7465511512801</v>
      </c>
      <c r="T26" s="165">
        <f>SUM(O26:R26)</f>
        <v>1854.9397727348191</v>
      </c>
      <c r="U26" s="129">
        <f>S26/T26</f>
        <v>1.1788773863677868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27.65832423749125</v>
      </c>
      <c r="AA26" s="139">
        <f t="shared" si="35"/>
        <v>828.014175959196</v>
      </c>
      <c r="AB26" s="139">
        <f t="shared" si="35"/>
        <v>999.77969919279212</v>
      </c>
      <c r="AC26" s="120">
        <f>AC15</f>
        <v>2333.9408020800124</v>
      </c>
      <c r="AD26" s="165">
        <f>SUM(Y26:AB26)</f>
        <v>1855.4521993894793</v>
      </c>
      <c r="AE26" s="129">
        <f>AC26/AD26</f>
        <v>1.2578824735274645</v>
      </c>
      <c r="AG26" s="128"/>
      <c r="AH26" s="4" t="s">
        <v>12</v>
      </c>
      <c r="AI26" s="139">
        <f t="shared" si="31"/>
        <v>0</v>
      </c>
      <c r="AJ26" s="139">
        <f t="shared" si="31"/>
        <v>31.66680875505028</v>
      </c>
      <c r="AK26" s="139">
        <f t="shared" si="31"/>
        <v>937.88264696759802</v>
      </c>
      <c r="AL26" s="139">
        <f t="shared" si="31"/>
        <v>1133.5014216767161</v>
      </c>
      <c r="AM26" s="120">
        <f>AM15</f>
        <v>2492.3840399622668</v>
      </c>
      <c r="AN26" s="165">
        <f>SUM(AI26:AL26)</f>
        <v>2103.0508773993643</v>
      </c>
      <c r="AO26" s="129">
        <f>AM26/AN26</f>
        <v>1.1851277906525746</v>
      </c>
      <c r="AQ26" s="128"/>
      <c r="AR26" s="4" t="s">
        <v>12</v>
      </c>
      <c r="AS26" s="139">
        <f t="shared" si="32"/>
        <v>0</v>
      </c>
      <c r="AT26" s="139">
        <f t="shared" si="32"/>
        <v>34.045894164345583</v>
      </c>
      <c r="AU26" s="139">
        <f t="shared" si="32"/>
        <v>999.15908147758466</v>
      </c>
      <c r="AV26" s="139">
        <f t="shared" si="32"/>
        <v>1208.1164836496548</v>
      </c>
      <c r="AW26" s="120">
        <f>AW15</f>
        <v>2662.939164795906</v>
      </c>
      <c r="AX26" s="165">
        <f>SUM(AS26:AV26)</f>
        <v>2241.3214592915851</v>
      </c>
      <c r="AY26" s="129">
        <f>AW26/AX26</f>
        <v>1.1881112161561964</v>
      </c>
      <c r="BA26" s="128"/>
      <c r="BB26" s="4" t="s">
        <v>12</v>
      </c>
      <c r="BC26" s="139">
        <f t="shared" si="33"/>
        <v>0</v>
      </c>
      <c r="BD26" s="139">
        <f t="shared" si="33"/>
        <v>36.61594706203541</v>
      </c>
      <c r="BE26" s="139">
        <f t="shared" si="33"/>
        <v>1065.0304829083086</v>
      </c>
      <c r="BF26" s="139">
        <f t="shared" si="33"/>
        <v>1288.3864827493376</v>
      </c>
      <c r="BG26" s="120">
        <f>BG15</f>
        <v>2846.535435076155</v>
      </c>
      <c r="BH26" s="165">
        <f>SUM(BC26:BF26)</f>
        <v>2390.0329127196819</v>
      </c>
      <c r="BI26" s="129">
        <f>BG26/BH26</f>
        <v>1.1910026091803927</v>
      </c>
      <c r="BK26" s="128"/>
      <c r="BL26" s="4" t="s">
        <v>12</v>
      </c>
      <c r="BM26" s="139">
        <f t="shared" si="34"/>
        <v>0</v>
      </c>
      <c r="BN26" s="139">
        <f t="shared" si="34"/>
        <v>41.776240084249565</v>
      </c>
      <c r="BO26" s="139">
        <f t="shared" si="34"/>
        <v>1204.5877191938823</v>
      </c>
      <c r="BP26" s="139">
        <f t="shared" si="34"/>
        <v>1457.9446570055154</v>
      </c>
      <c r="BQ26" s="120">
        <f>BQ15</f>
        <v>3044.1735794193137</v>
      </c>
      <c r="BR26" s="165">
        <f>SUM(BM26:BP26)</f>
        <v>2704.3086162836471</v>
      </c>
      <c r="BS26" s="129">
        <f>BQ26/BR26</f>
        <v>1.1256753615653234</v>
      </c>
    </row>
    <row r="27" spans="3:71" x14ac:dyDescent="0.3">
      <c r="C27" s="128"/>
      <c r="D27" s="4" t="s">
        <v>13</v>
      </c>
      <c r="E27" s="139">
        <f t="shared" si="28"/>
        <v>504.56457789452332</v>
      </c>
      <c r="F27" s="139">
        <f t="shared" si="28"/>
        <v>964.2969733705138</v>
      </c>
      <c r="G27" s="139">
        <f t="shared" si="28"/>
        <v>11.111703353939657</v>
      </c>
      <c r="H27" s="139">
        <f t="shared" si="28"/>
        <v>0</v>
      </c>
      <c r="I27" s="120">
        <f>I16</f>
        <v>1054</v>
      </c>
      <c r="J27" s="165">
        <f>SUM(E27:H27)</f>
        <v>1479.9732546189769</v>
      </c>
      <c r="K27" s="129">
        <f>I27/J27</f>
        <v>0.71217503202201793</v>
      </c>
      <c r="M27" s="128"/>
      <c r="N27" s="4" t="s">
        <v>13</v>
      </c>
      <c r="O27" s="139">
        <f t="shared" si="29"/>
        <v>428.23930066380927</v>
      </c>
      <c r="P27" s="139">
        <f t="shared" si="29"/>
        <v>788.63383291169487</v>
      </c>
      <c r="Q27" s="139">
        <f t="shared" si="29"/>
        <v>39.593587818593278</v>
      </c>
      <c r="R27" s="139">
        <f t="shared" si="29"/>
        <v>0</v>
      </c>
      <c r="S27" s="120">
        <f>S16</f>
        <v>1112.9834646689119</v>
      </c>
      <c r="T27" s="165">
        <f>SUM(O27:R27)</f>
        <v>1256.4667213940975</v>
      </c>
      <c r="U27" s="129">
        <f>S27/T27</f>
        <v>0.88580417269946832</v>
      </c>
      <c r="W27" s="128"/>
      <c r="X27" s="4" t="s">
        <v>13</v>
      </c>
      <c r="Y27" s="139">
        <f t="shared" ref="Y27:AB27" si="36">Y16*Y$20</f>
        <v>426.50714304686966</v>
      </c>
      <c r="Z27" s="139">
        <f t="shared" si="36"/>
        <v>787.57920339425493</v>
      </c>
      <c r="AA27" s="139">
        <f t="shared" si="36"/>
        <v>39.216946832321952</v>
      </c>
      <c r="AB27" s="139">
        <f t="shared" si="36"/>
        <v>0</v>
      </c>
      <c r="AC27" s="120">
        <f>AC16</f>
        <v>1176.364579366546</v>
      </c>
      <c r="AD27" s="165">
        <f>SUM(Y27:AB27)</f>
        <v>1253.3032932734466</v>
      </c>
      <c r="AE27" s="129">
        <f>AC27/AD27</f>
        <v>0.93861125689221814</v>
      </c>
      <c r="AG27" s="128"/>
      <c r="AH27" s="4" t="s">
        <v>13</v>
      </c>
      <c r="AI27" s="139">
        <f t="shared" si="31"/>
        <v>480.6921602447274</v>
      </c>
      <c r="AJ27" s="139">
        <f t="shared" si="31"/>
        <v>892.43888682953116</v>
      </c>
      <c r="AK27" s="139">
        <f t="shared" si="31"/>
        <v>43.963303423641747</v>
      </c>
      <c r="AL27" s="139">
        <f t="shared" si="31"/>
        <v>0</v>
      </c>
      <c r="AM27" s="120">
        <f>AM16</f>
        <v>1244.4750082359867</v>
      </c>
      <c r="AN27" s="165">
        <f>SUM(AI27:AL27)</f>
        <v>1417.0943504979002</v>
      </c>
      <c r="AO27" s="129">
        <f>AM27/AN27</f>
        <v>0.87818782694231812</v>
      </c>
      <c r="AQ27" s="128"/>
      <c r="AR27" s="4" t="s">
        <v>13</v>
      </c>
      <c r="AS27" s="139">
        <f t="shared" si="32"/>
        <v>509.92877662268302</v>
      </c>
      <c r="AT27" s="139">
        <f t="shared" si="32"/>
        <v>950.32265631332359</v>
      </c>
      <c r="AU27" s="139">
        <f t="shared" si="32"/>
        <v>46.388316284919561</v>
      </c>
      <c r="AV27" s="139">
        <f t="shared" si="32"/>
        <v>0</v>
      </c>
      <c r="AW27" s="120">
        <f>AW16</f>
        <v>1317.6716292739918</v>
      </c>
      <c r="AX27" s="165">
        <f>SUM(AS27:AV27)</f>
        <v>1506.639749220926</v>
      </c>
      <c r="AY27" s="129">
        <f>AW27/AX27</f>
        <v>0.87457644068885854</v>
      </c>
      <c r="BA27" s="128"/>
      <c r="BB27" s="4" t="s">
        <v>13</v>
      </c>
      <c r="BC27" s="139">
        <f t="shared" si="33"/>
        <v>541.37748435169397</v>
      </c>
      <c r="BD27" s="139">
        <f t="shared" si="33"/>
        <v>1012.6041400646068</v>
      </c>
      <c r="BE27" s="139">
        <f t="shared" si="33"/>
        <v>48.989058875589762</v>
      </c>
      <c r="BF27" s="139">
        <f t="shared" si="33"/>
        <v>0</v>
      </c>
      <c r="BG27" s="120">
        <f>BG16</f>
        <v>1396.3384616119097</v>
      </c>
      <c r="BH27" s="165">
        <f>SUM(BC27:BF27)</f>
        <v>1602.9706832918905</v>
      </c>
      <c r="BI27" s="129">
        <f>BG27/BH27</f>
        <v>0.87109419789534948</v>
      </c>
      <c r="BK27" s="128"/>
      <c r="BL27" s="4" t="s">
        <v>13</v>
      </c>
      <c r="BM27" s="139">
        <f t="shared" si="34"/>
        <v>610.02023010785683</v>
      </c>
      <c r="BN27" s="139">
        <f t="shared" si="34"/>
        <v>1144.9623252528909</v>
      </c>
      <c r="BO27" s="139">
        <f t="shared" si="34"/>
        <v>54.912081757349654</v>
      </c>
      <c r="BP27" s="139">
        <f t="shared" si="34"/>
        <v>0</v>
      </c>
      <c r="BQ27" s="120">
        <f>BQ16</f>
        <v>1480.8887406556896</v>
      </c>
      <c r="BR27" s="165">
        <f>SUM(BM27:BP27)</f>
        <v>1809.8946371180973</v>
      </c>
      <c r="BS27" s="129">
        <f>BQ27/BR27</f>
        <v>0.81821820468716056</v>
      </c>
    </row>
    <row r="28" spans="3:71" x14ac:dyDescent="0.3">
      <c r="C28" s="128"/>
      <c r="D28" s="4" t="s">
        <v>14</v>
      </c>
      <c r="E28" s="139">
        <f t="shared" si="28"/>
        <v>533.28213967655142</v>
      </c>
      <c r="F28" s="139">
        <f t="shared" si="28"/>
        <v>1017.9088551330142</v>
      </c>
      <c r="G28" s="139">
        <f t="shared" si="28"/>
        <v>0</v>
      </c>
      <c r="H28" s="139">
        <f t="shared" si="28"/>
        <v>8.5664780997657282</v>
      </c>
      <c r="I28" s="120">
        <f>I17</f>
        <v>1108</v>
      </c>
      <c r="J28" s="165">
        <f>SUM(E28:H28)</f>
        <v>1559.7574729093312</v>
      </c>
      <c r="K28" s="129">
        <f>I28/J28</f>
        <v>0.71036684820833562</v>
      </c>
      <c r="M28" s="128"/>
      <c r="N28" s="4" t="s">
        <v>14</v>
      </c>
      <c r="O28" s="139">
        <f t="shared" si="29"/>
        <v>458.00411712924318</v>
      </c>
      <c r="P28" s="139">
        <f t="shared" si="29"/>
        <v>842.39556908884424</v>
      </c>
      <c r="Q28" s="139">
        <f t="shared" si="29"/>
        <v>0</v>
      </c>
      <c r="R28" s="139">
        <f t="shared" si="29"/>
        <v>27.097980337777724</v>
      </c>
      <c r="S28" s="120">
        <f>S17</f>
        <v>1172.7332381057306</v>
      </c>
      <c r="T28" s="165">
        <f>SUM(O28:R28)</f>
        <v>1327.4976665558652</v>
      </c>
      <c r="U28" s="129">
        <f>S28/T28</f>
        <v>0.88341642147540334</v>
      </c>
      <c r="W28" s="128"/>
      <c r="X28" s="4" t="s">
        <v>14</v>
      </c>
      <c r="Y28" s="139">
        <f t="shared" ref="Y28:AB28" si="37">Y17*Y$20</f>
        <v>457.20847610786171</v>
      </c>
      <c r="Z28" s="139">
        <f t="shared" si="37"/>
        <v>843.21827839249647</v>
      </c>
      <c r="AA28" s="139">
        <f t="shared" si="37"/>
        <v>0</v>
      </c>
      <c r="AB28" s="139">
        <f t="shared" si="37"/>
        <v>26.90008217922756</v>
      </c>
      <c r="AC28" s="120">
        <f>AC17</f>
        <v>1242.3889058947407</v>
      </c>
      <c r="AD28" s="165">
        <f>SUM(Y28:AB28)</f>
        <v>1327.3268366795858</v>
      </c>
      <c r="AE28" s="129">
        <f>AC28/AD28</f>
        <v>0.93600827736043968</v>
      </c>
      <c r="AG28" s="128"/>
      <c r="AH28" s="4" t="s">
        <v>14</v>
      </c>
      <c r="AI28" s="139">
        <f t="shared" si="31"/>
        <v>516.45336476700004</v>
      </c>
      <c r="AJ28" s="139">
        <f t="shared" si="31"/>
        <v>957.63578457882716</v>
      </c>
      <c r="AK28" s="139">
        <f t="shared" si="31"/>
        <v>0</v>
      </c>
      <c r="AL28" s="139">
        <f t="shared" si="31"/>
        <v>30.251943478275194</v>
      </c>
      <c r="AM28" s="120">
        <f>AM17</f>
        <v>1317.3433265123847</v>
      </c>
      <c r="AN28" s="165">
        <f>SUM(AI28:AL28)</f>
        <v>1504.3410928241024</v>
      </c>
      <c r="AO28" s="129">
        <f>AM28/AN28</f>
        <v>0.87569457006544549</v>
      </c>
      <c r="AQ28" s="128"/>
      <c r="AR28" s="4" t="s">
        <v>14</v>
      </c>
      <c r="AS28" s="139">
        <f t="shared" si="32"/>
        <v>549.09789158467402</v>
      </c>
      <c r="AT28" s="139">
        <f t="shared" si="32"/>
        <v>1022.04294956568</v>
      </c>
      <c r="AU28" s="139">
        <f t="shared" si="32"/>
        <v>0</v>
      </c>
      <c r="AV28" s="139">
        <f t="shared" si="32"/>
        <v>32.007249551408336</v>
      </c>
      <c r="AW28" s="120">
        <f>AW17</f>
        <v>1398.0016976238194</v>
      </c>
      <c r="AX28" s="165">
        <f>SUM(AS28:AV28)</f>
        <v>1603.1480907017622</v>
      </c>
      <c r="AY28" s="129">
        <f>AW28/AX28</f>
        <v>0.87203528216277137</v>
      </c>
      <c r="BA28" s="128"/>
      <c r="BB28" s="4" t="s">
        <v>14</v>
      </c>
      <c r="BC28" s="139">
        <f t="shared" si="33"/>
        <v>584.25867351424483</v>
      </c>
      <c r="BD28" s="139">
        <f t="shared" si="33"/>
        <v>1091.4465832656745</v>
      </c>
      <c r="BE28" s="139">
        <f t="shared" si="33"/>
        <v>0</v>
      </c>
      <c r="BF28" s="139">
        <f t="shared" si="33"/>
        <v>33.893273642391293</v>
      </c>
      <c r="BG28" s="120">
        <f>BG17</f>
        <v>1484.8003122791824</v>
      </c>
      <c r="BH28" s="165">
        <f>SUM(BC28:BF28)</f>
        <v>1709.5985304223104</v>
      </c>
      <c r="BI28" s="129">
        <f>BG28/BH28</f>
        <v>0.86850818239320926</v>
      </c>
      <c r="BK28" s="128"/>
      <c r="BL28" s="4" t="s">
        <v>14</v>
      </c>
      <c r="BM28" s="139">
        <f t="shared" si="34"/>
        <v>659.78321471712809</v>
      </c>
      <c r="BN28" s="139">
        <f t="shared" si="34"/>
        <v>1236.8186624693476</v>
      </c>
      <c r="BO28" s="139">
        <f t="shared" si="34"/>
        <v>0</v>
      </c>
      <c r="BP28" s="139">
        <f t="shared" si="34"/>
        <v>38.093674115914951</v>
      </c>
      <c r="BQ28" s="120">
        <f>BQ17</f>
        <v>1578.2089508716722</v>
      </c>
      <c r="BR28" s="165">
        <f>SUM(BM28:BP28)</f>
        <v>1934.6955513023904</v>
      </c>
      <c r="BS28" s="129">
        <f>BQ28/BR28</f>
        <v>0.81574020770826705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1658.4558060242427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2172.0689016417568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1601.0889518076299</v>
      </c>
      <c r="AT30" s="165">
        <f>SUM(AT25:AT28)</f>
        <v>2006.4115000433492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0.99999999999999989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0.99999999999999989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1.0000000000000002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1.0000000000000002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1017.9482069380837</v>
      </c>
      <c r="F36" s="139">
        <f t="shared" si="38"/>
        <v>0</v>
      </c>
      <c r="G36" s="139">
        <f t="shared" si="38"/>
        <v>576.49827435215195</v>
      </c>
      <c r="H36" s="139">
        <f t="shared" si="38"/>
        <v>455.55351870976443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435.09181338929841</v>
      </c>
      <c r="P36" s="139">
        <f t="shared" ref="P36:R36" si="39">P25*$U25</f>
        <v>0</v>
      </c>
      <c r="Q36" s="139">
        <f t="shared" si="39"/>
        <v>1034.4933371662964</v>
      </c>
      <c r="R36" s="139">
        <f t="shared" si="39"/>
        <v>717.16140059568511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466.44306633194458</v>
      </c>
      <c r="Z36" s="139">
        <f t="shared" ref="Z36:AB36" si="40">Z25*$AE25</f>
        <v>0</v>
      </c>
      <c r="AA36" s="139">
        <f t="shared" si="40"/>
        <v>1102.9467915371565</v>
      </c>
      <c r="AB36" s="139">
        <f t="shared" si="40"/>
        <v>764.55094421091133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500.09122632727036</v>
      </c>
      <c r="AJ36" s="139">
        <f t="shared" ref="AJ36:AL36" si="41">AJ25*$AO25</f>
        <v>0</v>
      </c>
      <c r="AK36" s="139">
        <f t="shared" si="41"/>
        <v>1176.1994279322118</v>
      </c>
      <c r="AL36" s="139">
        <f t="shared" si="41"/>
        <v>816.09338570278487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536.52102259485116</v>
      </c>
      <c r="AT36" s="139">
        <f t="shared" ref="AT36:AV36" si="42">AT25*$AY25</f>
        <v>0</v>
      </c>
      <c r="AU36" s="139">
        <f t="shared" si="42"/>
        <v>1255.146102540381</v>
      </c>
      <c r="AV36" s="139">
        <f t="shared" si="42"/>
        <v>871.27203966067373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575.84981225197021</v>
      </c>
      <c r="BD36" s="139">
        <f t="shared" ref="BD36:BF36" si="43">BD25*$BI25</f>
        <v>0</v>
      </c>
      <c r="BE36" s="139">
        <f t="shared" si="43"/>
        <v>1340.0363703452401</v>
      </c>
      <c r="BF36" s="139">
        <f t="shared" si="43"/>
        <v>930.64925247894485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618.30772937804852</v>
      </c>
      <c r="BN36" s="139">
        <f t="shared" ref="BN36:BP36" si="44">BN25*$BS25</f>
        <v>0</v>
      </c>
      <c r="BO36" s="139">
        <f t="shared" si="44"/>
        <v>1431.3201849644227</v>
      </c>
      <c r="BP36" s="139">
        <f t="shared" si="44"/>
        <v>994.5456650768424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117.38611826899009</v>
      </c>
      <c r="G37" s="139">
        <f t="shared" si="38"/>
        <v>813.2404004739484</v>
      </c>
      <c r="H37" s="139">
        <f t="shared" si="38"/>
        <v>1119.3734812570615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32.332367492930636</v>
      </c>
      <c r="Q37" s="139">
        <f t="shared" si="45"/>
        <v>975.93148302885584</v>
      </c>
      <c r="R37" s="139">
        <f t="shared" si="45"/>
        <v>1178.4827006294934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34.790921305480119</v>
      </c>
      <c r="AA37" s="139">
        <f t="shared" si="46"/>
        <v>1041.5445197713586</v>
      </c>
      <c r="AB37" s="139">
        <f t="shared" si="46"/>
        <v>1257.6053610031738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37.52921509689034</v>
      </c>
      <c r="AK37" s="139">
        <f t="shared" si="47"/>
        <v>1111.510789292098</v>
      </c>
      <c r="AL37" s="139">
        <f t="shared" si="47"/>
        <v>1343.3440355732787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40.450308720725779</v>
      </c>
      <c r="AU37" s="139">
        <f t="shared" si="48"/>
        <v>1187.1121114278412</v>
      </c>
      <c r="AV37" s="139">
        <f t="shared" si="48"/>
        <v>1435.3767446473389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43.609688488495308</v>
      </c>
      <c r="BE37" s="139">
        <f t="shared" si="49"/>
        <v>1268.4540840004493</v>
      </c>
      <c r="BF37" s="139">
        <f t="shared" si="49"/>
        <v>1534.4716625872099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47.026484161677388</v>
      </c>
      <c r="BO37" s="139">
        <f t="shared" si="50"/>
        <v>1355.9747163407219</v>
      </c>
      <c r="BP37" s="139">
        <f t="shared" si="50"/>
        <v>1641.172378916915</v>
      </c>
      <c r="BQ37" s="120">
        <f>BQ26</f>
        <v>3044.1735794193137</v>
      </c>
      <c r="BR37" s="165">
        <f>SUM(BM37:BP37)</f>
        <v>3044.1735794193146</v>
      </c>
      <c r="BS37" s="129">
        <f>BQ37/BR37</f>
        <v>0.99999999999999967</v>
      </c>
    </row>
    <row r="38" spans="3:71" x14ac:dyDescent="0.3">
      <c r="C38" s="128"/>
      <c r="D38" s="4" t="s">
        <v>13</v>
      </c>
      <c r="E38" s="139">
        <f t="shared" si="38"/>
        <v>359.33829441920813</v>
      </c>
      <c r="F38" s="139">
        <f t="shared" si="38"/>
        <v>686.74822788888059</v>
      </c>
      <c r="G38" s="139">
        <f t="shared" si="38"/>
        <v>7.9134776919111394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379.33615944190444</v>
      </c>
      <c r="P38" s="139">
        <f t="shared" si="51"/>
        <v>698.57513992515464</v>
      </c>
      <c r="Q38" s="139">
        <f t="shared" si="51"/>
        <v>35.072165301852763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400.32440560873141</v>
      </c>
      <c r="Z38" s="139">
        <f t="shared" si="52"/>
        <v>739.23070600005349</v>
      </c>
      <c r="AA38" s="139">
        <f t="shared" si="52"/>
        <v>36.809467757760999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422.13800363352573</v>
      </c>
      <c r="AJ38" s="139">
        <f t="shared" si="53"/>
        <v>783.7289667036473</v>
      </c>
      <c r="AK38" s="139">
        <f t="shared" si="53"/>
        <v>38.60803789881372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445.97169446349011</v>
      </c>
      <c r="AT38" s="139">
        <f t="shared" si="54"/>
        <v>831.12980626448791</v>
      </c>
      <c r="AU38" s="139">
        <f t="shared" si="54"/>
        <v>40.570128546013962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471.59078548994097</v>
      </c>
      <c r="BD38" s="139">
        <f t="shared" si="55"/>
        <v>882.07359117508872</v>
      </c>
      <c r="BE38" s="139">
        <f t="shared" si="55"/>
        <v>42.674084946879915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499.12965750169917</v>
      </c>
      <c r="BN38" s="139">
        <f t="shared" si="56"/>
        <v>936.82901820285713</v>
      </c>
      <c r="BO38" s="139">
        <f t="shared" si="56"/>
        <v>44.930064951133211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378.82595276782922</v>
      </c>
      <c r="F39" s="139">
        <f t="shared" si="38"/>
        <v>723.08870518419462</v>
      </c>
      <c r="G39" s="139">
        <f t="shared" si="38"/>
        <v>0</v>
      </c>
      <c r="H39" s="139">
        <f t="shared" si="38"/>
        <v>6.0853420479763125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404.60835817531751</v>
      </c>
      <c r="P39" s="139">
        <f t="shared" si="57"/>
        <v>744.18607911120262</v>
      </c>
      <c r="Q39" s="139">
        <f t="shared" si="57"/>
        <v>0</v>
      </c>
      <c r="R39" s="139">
        <f t="shared" si="57"/>
        <v>23.938800819210439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427.95091811631136</v>
      </c>
      <c r="Z39" s="139">
        <f t="shared" si="58"/>
        <v>789.25928819699629</v>
      </c>
      <c r="AA39" s="139">
        <f t="shared" si="58"/>
        <v>0</v>
      </c>
      <c r="AB39" s="139">
        <f t="shared" si="58"/>
        <v>25.178699581433051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452.2554072184908</v>
      </c>
      <c r="AJ39" s="139">
        <f t="shared" si="59"/>
        <v>838.5964566560416</v>
      </c>
      <c r="AK39" s="139">
        <f t="shared" si="59"/>
        <v>0</v>
      </c>
      <c r="AL39" s="139">
        <f t="shared" si="59"/>
        <v>26.491462637852354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478.83273482302405</v>
      </c>
      <c r="AT39" s="139">
        <f t="shared" si="60"/>
        <v>891.25751190697895</v>
      </c>
      <c r="AU39" s="139">
        <f t="shared" si="60"/>
        <v>0</v>
      </c>
      <c r="AV39" s="139">
        <f t="shared" si="60"/>
        <v>27.911450893816607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507.43343858132425</v>
      </c>
      <c r="BD39" s="139">
        <f t="shared" si="61"/>
        <v>947.93028821134942</v>
      </c>
      <c r="BE39" s="139">
        <f t="shared" si="61"/>
        <v>0</v>
      </c>
      <c r="BF39" s="139">
        <f t="shared" si="61"/>
        <v>29.436585486508928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538.21169661577824</v>
      </c>
      <c r="BN39" s="139">
        <f t="shared" si="62"/>
        <v>1008.9227126202067</v>
      </c>
      <c r="BO39" s="139">
        <f t="shared" si="62"/>
        <v>0</v>
      </c>
      <c r="BP39" s="139">
        <f t="shared" si="62"/>
        <v>31.074541635687499</v>
      </c>
      <c r="BQ39" s="120">
        <f>BQ28</f>
        <v>1578.2089508716722</v>
      </c>
      <c r="BR39" s="165">
        <f>SUM(BM39:BP39)</f>
        <v>1578.2089508716724</v>
      </c>
      <c r="BS39" s="129">
        <f>BQ39/BR39</f>
        <v>0.99999999999999989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1756.1124541251211</v>
      </c>
      <c r="F41" s="165">
        <f>SUM(F36:F39)</f>
        <v>1527.2230513420654</v>
      </c>
      <c r="G41" s="165">
        <f>SUM(G36:G39)</f>
        <v>1397.6521525180115</v>
      </c>
      <c r="H41" s="165">
        <f>SUM(H36:H39)</f>
        <v>1581.0123420148022</v>
      </c>
      <c r="K41" s="129"/>
      <c r="M41" s="128"/>
      <c r="N41" s="120" t="s">
        <v>195</v>
      </c>
      <c r="O41" s="165">
        <f>SUM(O36:O39)</f>
        <v>1219.0363310065204</v>
      </c>
      <c r="P41" s="165">
        <f>SUM(P36:P39)</f>
        <v>1475.0935865292879</v>
      </c>
      <c r="Q41" s="165">
        <f>SUM(Q36:Q39)</f>
        <v>2045.496985497005</v>
      </c>
      <c r="R41" s="165">
        <f>SUM(R36:R39)</f>
        <v>1919.5829020443889</v>
      </c>
      <c r="U41" s="129"/>
      <c r="W41" s="128"/>
      <c r="X41" s="120" t="s">
        <v>195</v>
      </c>
      <c r="Y41" s="165">
        <f>SUM(Y36:Y39)</f>
        <v>1294.7183900569873</v>
      </c>
      <c r="Z41" s="165">
        <f>SUM(Z36:Z39)</f>
        <v>1563.2809155025298</v>
      </c>
      <c r="AA41" s="165">
        <f>SUM(AA36:AA39)</f>
        <v>2181.3007790662759</v>
      </c>
      <c r="AB41" s="165">
        <f>SUM(AB36:AB39)</f>
        <v>2047.335004795518</v>
      </c>
      <c r="AE41" s="129"/>
      <c r="AG41" s="128"/>
      <c r="AH41" s="120" t="s">
        <v>195</v>
      </c>
      <c r="AI41" s="165">
        <f>SUM(AI36:AI39)</f>
        <v>1374.4846371792869</v>
      </c>
      <c r="AJ41" s="165">
        <f>SUM(AJ36:AJ39)</f>
        <v>1659.8546384565793</v>
      </c>
      <c r="AK41" s="165">
        <f>SUM(AK36:AK39)</f>
        <v>2326.3182551231234</v>
      </c>
      <c r="AL41" s="165">
        <f>SUM(AL36:AL39)</f>
        <v>2185.9288839139158</v>
      </c>
      <c r="AO41" s="129"/>
      <c r="AQ41" s="128"/>
      <c r="AR41" s="120" t="s">
        <v>195</v>
      </c>
      <c r="AS41" s="165">
        <f>SUM(AS36:AS39)</f>
        <v>1461.3254518813653</v>
      </c>
      <c r="AT41" s="165">
        <f>SUM(AT36:AT39)</f>
        <v>1762.8376268921925</v>
      </c>
      <c r="AU41" s="165">
        <f>SUM(AU36:AU39)</f>
        <v>2482.8283425142363</v>
      </c>
      <c r="AV41" s="165">
        <f>SUM(AV36:AV39)</f>
        <v>2334.5602352018291</v>
      </c>
      <c r="AY41" s="129"/>
      <c r="BA41" s="128"/>
      <c r="BB41" s="120" t="s">
        <v>195</v>
      </c>
      <c r="BC41" s="165">
        <f>SUM(BC36:BC39)</f>
        <v>1554.8740363232355</v>
      </c>
      <c r="BD41" s="165">
        <f>SUM(BD36:BD39)</f>
        <v>1873.6135678749333</v>
      </c>
      <c r="BE41" s="165">
        <f>SUM(BE36:BE39)</f>
        <v>2651.1645392925693</v>
      </c>
      <c r="BF41" s="165">
        <f>SUM(BF36:BF39)</f>
        <v>2494.5575005526639</v>
      </c>
      <c r="BI41" s="129"/>
      <c r="BK41" s="128"/>
      <c r="BL41" s="120" t="s">
        <v>195</v>
      </c>
      <c r="BM41" s="165">
        <f>SUM(BM36:BM39)</f>
        <v>1655.6490834955259</v>
      </c>
      <c r="BN41" s="165">
        <f>SUM(BN36:BN39)</f>
        <v>1992.7782149847412</v>
      </c>
      <c r="BO41" s="165">
        <f>SUM(BO36:BO39)</f>
        <v>2832.2249662562781</v>
      </c>
      <c r="BP41" s="165">
        <f>SUM(BP36:BP39)</f>
        <v>2666.7925856294451</v>
      </c>
      <c r="BS41" s="129"/>
    </row>
    <row r="42" spans="3:71" x14ac:dyDescent="0.3">
      <c r="C42" s="128"/>
      <c r="D42" s="120" t="s">
        <v>194</v>
      </c>
      <c r="E42" s="120">
        <f>E40/E41</f>
        <v>1.1673512110141551</v>
      </c>
      <c r="F42" s="120">
        <f>F40/F41</f>
        <v>1.3423055644678346</v>
      </c>
      <c r="G42" s="120">
        <f>G40/G41</f>
        <v>0.75412183074387473</v>
      </c>
      <c r="H42" s="120">
        <f>H40/H41</f>
        <v>0.70081679349067749</v>
      </c>
      <c r="K42" s="129"/>
      <c r="M42" s="128"/>
      <c r="N42" s="120" t="s">
        <v>194</v>
      </c>
      <c r="O42" s="120">
        <f>O40/O41</f>
        <v>1.0893952634417856</v>
      </c>
      <c r="P42" s="120">
        <f>P40/P41</f>
        <v>1.1243054821534295</v>
      </c>
      <c r="Q42" s="120">
        <f>Q40/Q41</f>
        <v>0.93757705137261571</v>
      </c>
      <c r="R42" s="120">
        <f>R40/R41</f>
        <v>0.9142249391615842</v>
      </c>
      <c r="U42" s="129"/>
      <c r="W42" s="128"/>
      <c r="X42" s="120" t="s">
        <v>194</v>
      </c>
      <c r="Y42" s="120">
        <f>Y40/Y41</f>
        <v>1.0257152560438283</v>
      </c>
      <c r="Z42" s="120">
        <f>Z40/Z41</f>
        <v>1.0608815022162015</v>
      </c>
      <c r="AA42" s="120">
        <f>AA40/AA41</f>
        <v>0.87920522041659521</v>
      </c>
      <c r="AB42" s="120">
        <f>AB40/AB41</f>
        <v>0.85717801811942651</v>
      </c>
      <c r="AE42" s="129"/>
      <c r="AG42" s="128"/>
      <c r="AH42" s="120" t="s">
        <v>194</v>
      </c>
      <c r="AI42" s="120">
        <f>AI40/AI41</f>
        <v>1.0936456980096696</v>
      </c>
      <c r="AJ42" s="120">
        <f>AJ40/AJ41</f>
        <v>1.1336784779618725</v>
      </c>
      <c r="AK42" s="120">
        <f>AK40/AK41</f>
        <v>0.93369378710687101</v>
      </c>
      <c r="AL42" s="120">
        <f>AL40/AL41</f>
        <v>0.91017454276640697</v>
      </c>
      <c r="AO42" s="129"/>
      <c r="AQ42" s="128"/>
      <c r="AR42" s="120" t="s">
        <v>194</v>
      </c>
      <c r="AS42" s="120">
        <f>AS40/AS41</f>
        <v>1.0956415969805549</v>
      </c>
      <c r="AT42" s="120">
        <f>AT40/AT41</f>
        <v>1.1381714738983462</v>
      </c>
      <c r="AU42" s="120">
        <f>AU40/AU41</f>
        <v>0.93186338249778256</v>
      </c>
      <c r="AV42" s="120">
        <f>AV40/AV41</f>
        <v>0.90826287334524503</v>
      </c>
      <c r="AY42" s="129"/>
      <c r="BA42" s="128"/>
      <c r="BB42" s="120" t="s">
        <v>194</v>
      </c>
      <c r="BC42" s="120">
        <f>BC40/BC41</f>
        <v>1.0975538690713418</v>
      </c>
      <c r="BD42" s="120">
        <f>BD40/BD41</f>
        <v>1.1425337151140922</v>
      </c>
      <c r="BE42" s="120">
        <f>BE40/BE41</f>
        <v>0.93010404335062469</v>
      </c>
      <c r="BF42" s="120">
        <f>BF40/BF41</f>
        <v>0.90642372488154044</v>
      </c>
      <c r="BI42" s="129"/>
      <c r="BK42" s="128"/>
      <c r="BL42" s="120" t="s">
        <v>194</v>
      </c>
      <c r="BM42" s="120">
        <f>BM40/BM41</f>
        <v>1.165922445428117</v>
      </c>
      <c r="BN42" s="120">
        <f>BN40/BN41</f>
        <v>1.2161700733089587</v>
      </c>
      <c r="BO42" s="120">
        <f>BO40/BO41</f>
        <v>0.98460332833905051</v>
      </c>
      <c r="BP42" s="120">
        <f>BP40/BP41</f>
        <v>0.959406651901762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1188.3030721188597</v>
      </c>
      <c r="F47" s="139">
        <f t="shared" ref="F47:H47" si="63">F36*F$42</f>
        <v>0</v>
      </c>
      <c r="G47" s="139">
        <f t="shared" si="63"/>
        <v>434.74993407512937</v>
      </c>
      <c r="H47" s="139">
        <f t="shared" si="63"/>
        <v>319.25955624557247</v>
      </c>
      <c r="I47" s="120">
        <f>I36</f>
        <v>2050</v>
      </c>
      <c r="J47" s="165">
        <f>SUM(E47:H47)</f>
        <v>1942.3125624395616</v>
      </c>
      <c r="K47" s="129">
        <f>I47/J47</f>
        <v>1.0554428981426049</v>
      </c>
      <c r="L47" s="150"/>
      <c r="M47" s="128"/>
      <c r="N47" s="4" t="s">
        <v>11</v>
      </c>
      <c r="O47" s="139">
        <f>O36*O$42</f>
        <v>473.98696066859895</v>
      </c>
      <c r="P47" s="139">
        <f t="shared" ref="P47:R47" si="64">P36*P$42</f>
        <v>0</v>
      </c>
      <c r="Q47" s="139">
        <f t="shared" si="64"/>
        <v>969.91721272499342</v>
      </c>
      <c r="R47" s="139">
        <f t="shared" si="64"/>
        <v>655.64683782862676</v>
      </c>
      <c r="S47" s="120">
        <f>S36</f>
        <v>2186.7465511512801</v>
      </c>
      <c r="T47" s="165">
        <f>SUM(O47:R47)</f>
        <v>2099.5510112222191</v>
      </c>
      <c r="U47" s="129">
        <f>S47/T47</f>
        <v>1.0415305650889146</v>
      </c>
      <c r="W47" s="128"/>
      <c r="X47" s="4" t="s">
        <v>11</v>
      </c>
      <c r="Y47" s="139">
        <f>Y36*Y$42</f>
        <v>478.43776921253891</v>
      </c>
      <c r="Z47" s="139">
        <f t="shared" ref="Z47:AB47" si="65">Z36*Z$42</f>
        <v>0</v>
      </c>
      <c r="AA47" s="139">
        <f t="shared" si="65"/>
        <v>969.71657696120224</v>
      </c>
      <c r="AB47" s="139">
        <f t="shared" si="65"/>
        <v>655.35626311004523</v>
      </c>
      <c r="AC47" s="120">
        <f>AC36</f>
        <v>2333.9408020800124</v>
      </c>
      <c r="AD47" s="165">
        <f>SUM(Y47:AB47)</f>
        <v>2103.5106092837864</v>
      </c>
      <c r="AE47" s="129">
        <f>AC47/AD47</f>
        <v>1.1095455339180267</v>
      </c>
      <c r="AG47" s="128"/>
      <c r="AH47" s="4" t="s">
        <v>11</v>
      </c>
      <c r="AI47" s="139">
        <f>AI36*AI$42</f>
        <v>546.92261828519929</v>
      </c>
      <c r="AJ47" s="139">
        <f t="shared" ref="AJ47:AL47" si="66">AJ36*AJ$42</f>
        <v>0</v>
      </c>
      <c r="AK47" s="139">
        <f t="shared" si="66"/>
        <v>1098.210098258962</v>
      </c>
      <c r="AL47" s="139">
        <f t="shared" si="66"/>
        <v>742.78742418672118</v>
      </c>
      <c r="AM47" s="120">
        <f>AM36</f>
        <v>2492.3840399622668</v>
      </c>
      <c r="AN47" s="165">
        <f>SUM(AI47:AL47)</f>
        <v>2387.9201407308824</v>
      </c>
      <c r="AO47" s="129">
        <f>AM47/AN47</f>
        <v>1.0437468144137394</v>
      </c>
      <c r="BA47" s="128"/>
      <c r="BB47" s="4" t="s">
        <v>11</v>
      </c>
      <c r="BC47" s="139">
        <f>BC36*BC$42</f>
        <v>632.02618944115568</v>
      </c>
      <c r="BD47" s="139">
        <f t="shared" ref="BD47:BF47" si="67">BD36*BD$42</f>
        <v>0</v>
      </c>
      <c r="BE47" s="139">
        <f t="shared" si="67"/>
        <v>1246.3732462950029</v>
      </c>
      <c r="BF47" s="139">
        <f t="shared" si="67"/>
        <v>843.5625619901864</v>
      </c>
      <c r="BG47" s="120">
        <f>BG36</f>
        <v>2846.535435076155</v>
      </c>
      <c r="BH47" s="165">
        <f>SUM(BC47:BF47)</f>
        <v>2721.9619977263446</v>
      </c>
      <c r="BI47" s="129">
        <f>BG47/BH47</f>
        <v>1.0457660457617948</v>
      </c>
      <c r="BK47" s="128"/>
      <c r="BL47" s="4" t="s">
        <v>11</v>
      </c>
      <c r="BM47" s="139">
        <f>BM36*BM$42</f>
        <v>720.89885986356069</v>
      </c>
      <c r="BN47" s="139">
        <f t="shared" ref="BN47:BP47" si="68">BN36*BN$42</f>
        <v>0</v>
      </c>
      <c r="BO47" s="139">
        <f t="shared" si="68"/>
        <v>1409.2826180348359</v>
      </c>
      <c r="BP47" s="139">
        <f t="shared" si="68"/>
        <v>954.17372669478448</v>
      </c>
      <c r="BQ47" s="120">
        <f>BQ36</f>
        <v>3044.1735794193137</v>
      </c>
      <c r="BR47" s="165">
        <f>SUM(BM47:BP47)</f>
        <v>3084.355204593181</v>
      </c>
      <c r="BS47" s="129">
        <f>BQ47/BR47</f>
        <v>0.98697243912956933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157.56803974374472</v>
      </c>
      <c r="G48" s="139">
        <f t="shared" si="69"/>
        <v>613.28233964029585</v>
      </c>
      <c r="H48" s="139">
        <f t="shared" si="69"/>
        <v>784.47573385307078</v>
      </c>
      <c r="I48" s="120">
        <f>I37</f>
        <v>2050</v>
      </c>
      <c r="J48" s="165">
        <f>SUM(E48:H48)</f>
        <v>1555.3261132371113</v>
      </c>
      <c r="K48" s="129">
        <f>I48/J48</f>
        <v>1.3180515536599078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36.351458023301248</v>
      </c>
      <c r="Q48" s="139">
        <f t="shared" si="70"/>
        <v>915.01096219989859</v>
      </c>
      <c r="R48" s="139">
        <f t="shared" si="70"/>
        <v>1077.3982752859781</v>
      </c>
      <c r="S48" s="120">
        <f>S37</f>
        <v>2186.7465511512801</v>
      </c>
      <c r="T48" s="165">
        <f>SUM(O48:R48)</f>
        <v>2028.7606955091778</v>
      </c>
      <c r="U48" s="129">
        <f>S48/T48</f>
        <v>1.0778730857669987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36.909044858043394</v>
      </c>
      <c r="AA48" s="139">
        <f t="shared" si="71"/>
        <v>915.73137907927423</v>
      </c>
      <c r="AB48" s="139">
        <f t="shared" si="71"/>
        <v>1077.9916709210665</v>
      </c>
      <c r="AC48" s="120">
        <f>AC37</f>
        <v>2333.9408020800124</v>
      </c>
      <c r="AD48" s="165">
        <f>SUM(Y48:AB48)</f>
        <v>2030.6320948583843</v>
      </c>
      <c r="AE48" s="129">
        <f>AC48/AD48</f>
        <v>1.1493666469616106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42.54606345014637</v>
      </c>
      <c r="AK48" s="139">
        <f t="shared" si="72"/>
        <v>1037.8107182642864</v>
      </c>
      <c r="AL48" s="139">
        <f t="shared" si="72"/>
        <v>1222.6775433558889</v>
      </c>
      <c r="AM48" s="120">
        <f>AM37</f>
        <v>2492.3840399622668</v>
      </c>
      <c r="AN48" s="165">
        <f>SUM(AI48:AL48)</f>
        <v>2303.0343250703218</v>
      </c>
      <c r="AO48" s="129">
        <f>AM48/AN48</f>
        <v>1.0822174957753457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49.825539403728804</v>
      </c>
      <c r="BE48" s="139">
        <f t="shared" si="73"/>
        <v>1179.7942723334309</v>
      </c>
      <c r="BF48" s="139">
        <f t="shared" si="73"/>
        <v>1390.8815201274692</v>
      </c>
      <c r="BG48" s="120">
        <f>BG37</f>
        <v>2846.535435076155</v>
      </c>
      <c r="BH48" s="165">
        <f>SUM(BC48:BF48)</f>
        <v>2620.5013318646288</v>
      </c>
      <c r="BI48" s="129">
        <f>BG48/BH48</f>
        <v>1.0862560535509023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57.192202690369768</v>
      </c>
      <c r="BO48" s="139">
        <f t="shared" si="74"/>
        <v>1335.0972188526746</v>
      </c>
      <c r="BP48" s="139">
        <f t="shared" si="74"/>
        <v>1574.5516972503274</v>
      </c>
      <c r="BQ48" s="120">
        <f>BQ37</f>
        <v>3044.1735794193137</v>
      </c>
      <c r="BR48" s="165">
        <f>SUM(BM48:BP48)</f>
        <v>2966.8411187933716</v>
      </c>
      <c r="BS48" s="129">
        <f>BQ48/BR48</f>
        <v>1.0260655887961381</v>
      </c>
    </row>
    <row r="49" spans="3:71" x14ac:dyDescent="0.3">
      <c r="C49" s="128"/>
      <c r="D49" s="4" t="s">
        <v>13</v>
      </c>
      <c r="E49" s="139">
        <f t="shared" ref="E49:H49" si="75">E38*E$42</f>
        <v>419.47399315402362</v>
      </c>
      <c r="F49" s="139">
        <f t="shared" si="75"/>
        <v>921.82596768366898</v>
      </c>
      <c r="G49" s="139">
        <f t="shared" si="75"/>
        <v>5.9677262845748409</v>
      </c>
      <c r="H49" s="139">
        <f t="shared" si="75"/>
        <v>0</v>
      </c>
      <c r="I49" s="120">
        <f>I38</f>
        <v>1054</v>
      </c>
      <c r="J49" s="165">
        <f>SUM(E49:H49)</f>
        <v>1347.2676871222675</v>
      </c>
      <c r="K49" s="129">
        <f>I49/J49</f>
        <v>0.78232411426070758</v>
      </c>
      <c r="L49" s="150"/>
      <c r="M49" s="128"/>
      <c r="N49" s="4" t="s">
        <v>13</v>
      </c>
      <c r="O49" s="139">
        <f t="shared" ref="O49:R49" si="76">O38*O$42</f>
        <v>413.24701534820866</v>
      </c>
      <c r="P49" s="139">
        <f t="shared" si="76"/>
        <v>785.4118595139505</v>
      </c>
      <c r="Q49" s="139">
        <f t="shared" si="76"/>
        <v>32.882857328964079</v>
      </c>
      <c r="R49" s="139">
        <f t="shared" si="76"/>
        <v>0</v>
      </c>
      <c r="S49" s="120">
        <f>S38</f>
        <v>1112.9834646689119</v>
      </c>
      <c r="T49" s="165">
        <f>SUM(O49:R49)</f>
        <v>1231.5417321911232</v>
      </c>
      <c r="U49" s="129">
        <f>S49/T49</f>
        <v>0.90373183106732735</v>
      </c>
      <c r="W49" s="128"/>
      <c r="X49" s="4" t="s">
        <v>13</v>
      </c>
      <c r="Y49" s="139">
        <f t="shared" ref="Y49:AB49" si="77">Y38*Y$42</f>
        <v>410.61885019955332</v>
      </c>
      <c r="Z49" s="139">
        <f t="shared" si="77"/>
        <v>784.2361818656799</v>
      </c>
      <c r="AA49" s="139">
        <f t="shared" si="77"/>
        <v>32.363076213379813</v>
      </c>
      <c r="AB49" s="139">
        <f t="shared" si="77"/>
        <v>0</v>
      </c>
      <c r="AC49" s="120">
        <f>AC38</f>
        <v>1176.364579366546</v>
      </c>
      <c r="AD49" s="165">
        <f>SUM(Y49:AB49)</f>
        <v>1227.218108278613</v>
      </c>
      <c r="AE49" s="129">
        <f>AC49/AD49</f>
        <v>0.95856194708257847</v>
      </c>
      <c r="AG49" s="128"/>
      <c r="AH49" s="4" t="s">
        <v>13</v>
      </c>
      <c r="AI49" s="139">
        <f t="shared" ref="AI49:AL49" si="78">AI38*AI$42</f>
        <v>461.66941164019568</v>
      </c>
      <c r="AJ49" s="139">
        <f t="shared" si="78"/>
        <v>888.49666210722194</v>
      </c>
      <c r="AK49" s="139">
        <f t="shared" si="78"/>
        <v>36.048085118508986</v>
      </c>
      <c r="AL49" s="139">
        <f t="shared" si="78"/>
        <v>0</v>
      </c>
      <c r="AM49" s="120">
        <f>AM38</f>
        <v>1244.4750082359867</v>
      </c>
      <c r="AN49" s="165">
        <f>SUM(AI49:AL49)</f>
        <v>1386.2141588659265</v>
      </c>
      <c r="AO49" s="129">
        <f>AM49/AN49</f>
        <v>0.897750899654713</v>
      </c>
      <c r="BA49" s="128"/>
      <c r="BB49" s="4" t="s">
        <v>13</v>
      </c>
      <c r="BC49" s="139">
        <f t="shared" ref="BC49:BF49" si="79">BC38*BC$42</f>
        <v>517.59629123287789</v>
      </c>
      <c r="BD49" s="139">
        <f t="shared" si="79"/>
        <v>1007.7988171293031</v>
      </c>
      <c r="BE49" s="139">
        <f t="shared" si="79"/>
        <v>39.691338955381035</v>
      </c>
      <c r="BF49" s="139">
        <f t="shared" si="79"/>
        <v>0</v>
      </c>
      <c r="BG49" s="120">
        <f>BG38</f>
        <v>1396.3384616119097</v>
      </c>
      <c r="BH49" s="165">
        <f>SUM(BC49:BF49)</f>
        <v>1565.086447317562</v>
      </c>
      <c r="BI49" s="129">
        <f>BG49/BH49</f>
        <v>0.89217976681423994</v>
      </c>
      <c r="BK49" s="128"/>
      <c r="BL49" s="4" t="s">
        <v>13</v>
      </c>
      <c r="BM49" s="139">
        <f t="shared" ref="BM49:BP49" si="80">BM38*BM$42</f>
        <v>581.94647086007956</v>
      </c>
      <c r="BN49" s="139">
        <f t="shared" si="80"/>
        <v>1139.3434157457284</v>
      </c>
      <c r="BO49" s="139">
        <f t="shared" si="80"/>
        <v>44.238291493375478</v>
      </c>
      <c r="BP49" s="139">
        <f t="shared" si="80"/>
        <v>0</v>
      </c>
      <c r="BQ49" s="120">
        <f>BQ38</f>
        <v>1480.8887406556896</v>
      </c>
      <c r="BR49" s="165">
        <f>SUM(BM49:BP49)</f>
        <v>1765.5281780991836</v>
      </c>
      <c r="BS49" s="129">
        <f>BQ49/BR49</f>
        <v>0.83877944233665835</v>
      </c>
    </row>
    <row r="50" spans="3:71" x14ac:dyDescent="0.3">
      <c r="C50" s="128"/>
      <c r="D50" s="4" t="s">
        <v>14</v>
      </c>
      <c r="E50" s="139">
        <f t="shared" ref="E50:H50" si="81">E39*E$42</f>
        <v>442.22293472711652</v>
      </c>
      <c r="F50" s="139">
        <f t="shared" si="81"/>
        <v>970.60599257258593</v>
      </c>
      <c r="G50" s="139">
        <f t="shared" si="81"/>
        <v>0</v>
      </c>
      <c r="H50" s="139">
        <f t="shared" si="81"/>
        <v>4.2647099013567518</v>
      </c>
      <c r="I50" s="120">
        <f>I39</f>
        <v>1108</v>
      </c>
      <c r="J50" s="165">
        <f>SUM(E50:H50)</f>
        <v>1417.0936372010592</v>
      </c>
      <c r="K50" s="129">
        <f>I50/J50</f>
        <v>0.78188199488951304</v>
      </c>
      <c r="L50" s="150"/>
      <c r="M50" s="128"/>
      <c r="N50" s="4" t="s">
        <v>14</v>
      </c>
      <c r="O50" s="139">
        <f t="shared" ref="O50:R50" si="82">O39*O$42</f>
        <v>440.77842894514839</v>
      </c>
      <c r="P50" s="139">
        <f t="shared" si="82"/>
        <v>836.6924884869909</v>
      </c>
      <c r="Q50" s="139">
        <f t="shared" si="82"/>
        <v>0</v>
      </c>
      <c r="R50" s="139">
        <f t="shared" si="82"/>
        <v>21.885448722543945</v>
      </c>
      <c r="S50" s="120">
        <f>S39</f>
        <v>1172.7332381057306</v>
      </c>
      <c r="T50" s="165">
        <f>SUM(O50:R50)</f>
        <v>1299.3563661546832</v>
      </c>
      <c r="U50" s="129">
        <f>S50/T50</f>
        <v>0.90254934570130196</v>
      </c>
      <c r="W50" s="128"/>
      <c r="X50" s="4" t="s">
        <v>14</v>
      </c>
      <c r="Y50" s="139">
        <f t="shared" ref="Y50:AB50" si="83">Y39*Y$42</f>
        <v>438.95578554986372</v>
      </c>
      <c r="Z50" s="139">
        <f t="shared" si="83"/>
        <v>837.31057930051929</v>
      </c>
      <c r="AA50" s="139">
        <f t="shared" si="83"/>
        <v>0</v>
      </c>
      <c r="AB50" s="139">
        <f t="shared" si="83"/>
        <v>21.582627806037216</v>
      </c>
      <c r="AC50" s="120">
        <f>AC39</f>
        <v>1242.3889058947407</v>
      </c>
      <c r="AD50" s="165">
        <f>SUM(Y50:AB50)</f>
        <v>1297.8489926564203</v>
      </c>
      <c r="AE50" s="129">
        <f>AC50/AD50</f>
        <v>0.95726768901814641</v>
      </c>
      <c r="AG50" s="128"/>
      <c r="AH50" s="4" t="s">
        <v>14</v>
      </c>
      <c r="AI50" s="139">
        <f t="shared" ref="AI50:AL50" si="84">AI39*AI$42</f>
        <v>494.60718050611376</v>
      </c>
      <c r="AJ50" s="139">
        <f t="shared" si="84"/>
        <v>950.69875460604067</v>
      </c>
      <c r="AK50" s="139">
        <f t="shared" si="84"/>
        <v>0</v>
      </c>
      <c r="AL50" s="139">
        <f t="shared" si="84"/>
        <v>24.11185489362062</v>
      </c>
      <c r="AM50" s="120">
        <f>AM39</f>
        <v>1317.3433265123847</v>
      </c>
      <c r="AN50" s="165">
        <f>SUM(AI50:AL50)</f>
        <v>1469.417790005775</v>
      </c>
      <c r="AO50" s="129">
        <f>AM50/AN50</f>
        <v>0.89650699445200488</v>
      </c>
      <c r="BA50" s="128"/>
      <c r="BB50" s="4" t="s">
        <v>14</v>
      </c>
      <c r="BC50" s="139">
        <f t="shared" ref="BC50:BF50" si="85">BC39*BC$42</f>
        <v>556.93553381110746</v>
      </c>
      <c r="BD50" s="139">
        <f t="shared" si="85"/>
        <v>1083.0423138592853</v>
      </c>
      <c r="BE50" s="139">
        <f t="shared" si="85"/>
        <v>0</v>
      </c>
      <c r="BF50" s="139">
        <f t="shared" si="85"/>
        <v>26.682019464475314</v>
      </c>
      <c r="BG50" s="120">
        <f>BG39</f>
        <v>1484.8003122791824</v>
      </c>
      <c r="BH50" s="165">
        <f>SUM(BC50:BF50)</f>
        <v>1666.6598671348681</v>
      </c>
      <c r="BI50" s="129">
        <f>BG50/BH50</f>
        <v>0.89088382192323501</v>
      </c>
      <c r="BK50" s="128"/>
      <c r="BL50" s="4" t="s">
        <v>14</v>
      </c>
      <c r="BM50" s="139">
        <f t="shared" ref="BM50:BP50" si="86">BM39*BM$42</f>
        <v>627.51309747628397</v>
      </c>
      <c r="BN50" s="139">
        <f t="shared" si="86"/>
        <v>1227.0216093703903</v>
      </c>
      <c r="BO50" s="139">
        <f t="shared" si="86"/>
        <v>0</v>
      </c>
      <c r="BP50" s="139">
        <f t="shared" si="86"/>
        <v>29.813121950076848</v>
      </c>
      <c r="BQ50" s="120">
        <f>BQ39</f>
        <v>1578.2089508716722</v>
      </c>
      <c r="BR50" s="165">
        <f>SUM(BM50:BP50)</f>
        <v>1884.3478287967512</v>
      </c>
      <c r="BS50" s="129">
        <f>BQ50/BR50</f>
        <v>0.83753589796605454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2049.9999999999995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1917.8110322538564</v>
      </c>
      <c r="AB52" s="165">
        <f>SUM(AB47:AB50)</f>
        <v>1754.9305618371491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1.0000000000000002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0.99999999999999978</v>
      </c>
      <c r="AB53" s="120">
        <f>AB51/AB52</f>
        <v>0.99999999999999978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1254.1860383088901</v>
      </c>
      <c r="F58" s="139">
        <f t="shared" ref="F58:H58" si="87">F47*$K47</f>
        <v>0</v>
      </c>
      <c r="G58" s="139">
        <f t="shared" si="87"/>
        <v>458.85373038756097</v>
      </c>
      <c r="H58" s="139">
        <f t="shared" si="87"/>
        <v>336.96023130354899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493.67190698994301</v>
      </c>
      <c r="P58" s="139">
        <f t="shared" ref="P58:R58" si="88">P47*$U47</f>
        <v>0</v>
      </c>
      <c r="Q58" s="139">
        <f t="shared" si="88"/>
        <v>1010.1984226589274</v>
      </c>
      <c r="R58" s="139">
        <f t="shared" si="88"/>
        <v>682.87622150240963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570.84874056599836</v>
      </c>
      <c r="AJ58" s="139">
        <f t="shared" ref="AJ58:AL58" si="89">AJ47*$AO47</f>
        <v>0</v>
      </c>
      <c r="AK58" s="139">
        <f t="shared" si="89"/>
        <v>1146.2532916147914</v>
      </c>
      <c r="AL58" s="139">
        <f t="shared" si="89"/>
        <v>775.2820077814772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660.95152894977241</v>
      </c>
      <c r="BD58" s="139">
        <f t="shared" ref="BD58:BF58" si="90">BD47*$BI47</f>
        <v>0</v>
      </c>
      <c r="BE58" s="139">
        <f t="shared" si="90"/>
        <v>1303.4148213212168</v>
      </c>
      <c r="BF58" s="139">
        <f t="shared" si="90"/>
        <v>882.16908480516611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711.50730608526408</v>
      </c>
      <c r="BN58" s="139">
        <f t="shared" ref="BN58:BP58" si="91">BN47*$BS47</f>
        <v>0</v>
      </c>
      <c r="BO58" s="139">
        <f t="shared" si="91"/>
        <v>1390.9231029447471</v>
      </c>
      <c r="BP58" s="139">
        <f t="shared" si="91"/>
        <v>941.74317038930246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207.68279959138883</v>
      </c>
      <c r="G59" s="139">
        <f t="shared" si="92"/>
        <v>808.33774059507516</v>
      </c>
      <c r="H59" s="139">
        <f t="shared" si="92"/>
        <v>1033.9794598135363</v>
      </c>
      <c r="I59" s="120">
        <f>I48</f>
        <v>2050</v>
      </c>
      <c r="J59" s="165">
        <f>SUM(E59:H59)</f>
        <v>2050.0000000000005</v>
      </c>
      <c r="K59" s="129">
        <f>I59/J59</f>
        <v>0.99999999999999978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39.182258231705241</v>
      </c>
      <c r="Q59" s="139">
        <f t="shared" si="93"/>
        <v>986.26568933703527</v>
      </c>
      <c r="R59" s="139">
        <f t="shared" si="93"/>
        <v>1161.2986035825395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46.044094242116365</v>
      </c>
      <c r="AK59" s="139">
        <f t="shared" si="94"/>
        <v>1123.1369166087889</v>
      </c>
      <c r="AL59" s="139">
        <f t="shared" si="94"/>
        <v>1323.2030291113617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54.123293798739425</v>
      </c>
      <c r="BE59" s="139">
        <f t="shared" si="95"/>
        <v>1281.5586702668711</v>
      </c>
      <c r="BF59" s="139">
        <f t="shared" si="95"/>
        <v>1510.8534710105446</v>
      </c>
      <c r="BG59" s="120">
        <f>BG48</f>
        <v>2846.535435076155</v>
      </c>
      <c r="BH59" s="165">
        <f>SUM(BC59:BF59)</f>
        <v>2846.5354350761554</v>
      </c>
      <c r="BI59" s="129">
        <f>BG59/BH59</f>
        <v>0.99999999999999989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58.682951128042326</v>
      </c>
      <c r="BO59" s="139">
        <f t="shared" si="96"/>
        <v>1369.897313962156</v>
      </c>
      <c r="BP59" s="139">
        <f t="shared" si="96"/>
        <v>1615.5933143291156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328.16462014962366</v>
      </c>
      <c r="F60" s="139">
        <f t="shared" si="97"/>
        <v>721.16668367064597</v>
      </c>
      <c r="G60" s="139">
        <f t="shared" si="97"/>
        <v>4.6686961797303557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373.46448186374454</v>
      </c>
      <c r="P60" s="139">
        <f t="shared" si="98"/>
        <v>709.801697940537</v>
      </c>
      <c r="Q60" s="139">
        <f t="shared" si="98"/>
        <v>29.717284864630393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414.46412964304767</v>
      </c>
      <c r="AJ60" s="139">
        <f t="shared" si="99"/>
        <v>797.64867774696802</v>
      </c>
      <c r="AK60" s="139">
        <f t="shared" si="99"/>
        <v>32.362200845971117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461.78893841606441</v>
      </c>
      <c r="BD60" s="139">
        <f t="shared" si="100"/>
        <v>899.13771366208846</v>
      </c>
      <c r="BE60" s="139">
        <f t="shared" si="100"/>
        <v>35.411809533756809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488.12473629780391</v>
      </c>
      <c r="BN60" s="139">
        <f t="shared" si="101"/>
        <v>955.65783488914553</v>
      </c>
      <c r="BO60" s="139">
        <f t="shared" si="101"/>
        <v>37.106169468740021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345.76615039033277</v>
      </c>
      <c r="F61" s="139">
        <f t="shared" si="102"/>
        <v>758.89934972436936</v>
      </c>
      <c r="G61" s="139">
        <f t="shared" si="102"/>
        <v>0</v>
      </c>
      <c r="H61" s="139">
        <f t="shared" si="102"/>
        <v>3.3344998852978756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397.8242826436915</v>
      </c>
      <c r="P61" s="139">
        <f t="shared" si="103"/>
        <v>755.15625803712771</v>
      </c>
      <c r="Q61" s="139">
        <f t="shared" si="103"/>
        <v>0</v>
      </c>
      <c r="R61" s="139">
        <f t="shared" si="103"/>
        <v>19.752697424911432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443.41879682991629</v>
      </c>
      <c r="AJ61" s="139">
        <f t="shared" si="104"/>
        <v>852.30808312112561</v>
      </c>
      <c r="AK61" s="139">
        <f t="shared" si="104"/>
        <v>0</v>
      </c>
      <c r="AL61" s="139">
        <f t="shared" si="104"/>
        <v>21.616446561342688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496.1648569264965</v>
      </c>
      <c r="BD61" s="139">
        <f t="shared" si="105"/>
        <v>964.86487587554393</v>
      </c>
      <c r="BE61" s="139">
        <f t="shared" si="105"/>
        <v>0</v>
      </c>
      <c r="BF61" s="139">
        <f t="shared" si="105"/>
        <v>23.770579477141915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525.5647455802598</v>
      </c>
      <c r="BN61" s="139">
        <f t="shared" si="106"/>
        <v>1027.6746454277832</v>
      </c>
      <c r="BO61" s="139">
        <f t="shared" si="106"/>
        <v>0</v>
      </c>
      <c r="BP61" s="139">
        <f t="shared" si="106"/>
        <v>24.969559863629105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1928.1168088488466</v>
      </c>
      <c r="F63" s="165">
        <f>SUM(F58:F61)</f>
        <v>1687.7488329864041</v>
      </c>
      <c r="G63" s="165">
        <f>SUM(G58:G61)</f>
        <v>1271.8601671623665</v>
      </c>
      <c r="H63" s="165">
        <f>SUM(H58:H61)</f>
        <v>1374.2741910023831</v>
      </c>
      <c r="K63" s="129"/>
      <c r="M63" s="128"/>
      <c r="N63" s="120" t="s">
        <v>195</v>
      </c>
      <c r="O63" s="165">
        <f>SUM(O58:O61)</f>
        <v>1264.9606714973791</v>
      </c>
      <c r="P63" s="165">
        <f>SUM(P58:P61)</f>
        <v>1504.1402142093698</v>
      </c>
      <c r="Q63" s="165">
        <f>SUM(Q58:Q61)</f>
        <v>2026.1813968605929</v>
      </c>
      <c r="R63" s="165">
        <f>SUM(R58:R61)</f>
        <v>1863.9275225098606</v>
      </c>
      <c r="U63" s="129"/>
      <c r="AG63" s="128"/>
      <c r="AH63" s="120" t="s">
        <v>195</v>
      </c>
      <c r="AI63" s="165">
        <f>SUM(AI58:AI61)</f>
        <v>1428.7316670389623</v>
      </c>
      <c r="AJ63" s="165">
        <f>SUM(AJ58:AJ61)</f>
        <v>1696.0008551102101</v>
      </c>
      <c r="AK63" s="165">
        <f>SUM(AK58:AK61)</f>
        <v>2301.752409069551</v>
      </c>
      <c r="AL63" s="165">
        <f>SUM(AL58:AL61)</f>
        <v>2120.101483454182</v>
      </c>
      <c r="AO63" s="129"/>
      <c r="BA63" s="128"/>
      <c r="BB63" s="120" t="s">
        <v>195</v>
      </c>
      <c r="BC63" s="165">
        <f>SUM(BC58:BC61)</f>
        <v>1618.9053242923333</v>
      </c>
      <c r="BD63" s="165">
        <f>SUM(BD58:BD61)</f>
        <v>1918.1258833363718</v>
      </c>
      <c r="BE63" s="165">
        <f>SUM(BE58:BE61)</f>
        <v>2620.3853011218448</v>
      </c>
      <c r="BF63" s="165">
        <f>SUM(BF58:BF61)</f>
        <v>2416.7931352928526</v>
      </c>
      <c r="BI63" s="129"/>
      <c r="BK63" s="128"/>
      <c r="BL63" s="120" t="s">
        <v>195</v>
      </c>
      <c r="BM63" s="165">
        <f>SUM(BM58:BM61)</f>
        <v>1725.1967879633278</v>
      </c>
      <c r="BN63" s="165">
        <f>SUM(BN58:BN61)</f>
        <v>2042.015431444971</v>
      </c>
      <c r="BO63" s="165">
        <f>SUM(BO58:BO61)</f>
        <v>2797.9265863756432</v>
      </c>
      <c r="BP63" s="165">
        <f>SUM(BP58:BP61)</f>
        <v>2582.306044582047</v>
      </c>
      <c r="BS63" s="129"/>
    </row>
    <row r="64" spans="3:71" x14ac:dyDescent="0.3">
      <c r="C64" s="128"/>
      <c r="D64" s="120" t="s">
        <v>194</v>
      </c>
      <c r="E64" s="120">
        <f>E62/E63</f>
        <v>1.0632135929689457</v>
      </c>
      <c r="F64" s="120">
        <f>F62/F63</f>
        <v>1.2146357087817428</v>
      </c>
      <c r="G64" s="120">
        <f>G62/G63</f>
        <v>0.82870745323486938</v>
      </c>
      <c r="H64" s="120">
        <f>H62/H63</f>
        <v>0.80624376653092411</v>
      </c>
      <c r="K64" s="129"/>
      <c r="M64" s="128"/>
      <c r="N64" s="120" t="s">
        <v>194</v>
      </c>
      <c r="O64" s="120">
        <f>O62/O63</f>
        <v>1.04984481722261</v>
      </c>
      <c r="P64" s="120">
        <f>P62/P63</f>
        <v>1.1025938874295615</v>
      </c>
      <c r="Q64" s="120">
        <f>Q62/Q63</f>
        <v>0.94651497404198448</v>
      </c>
      <c r="R64" s="120">
        <f>R62/R63</f>
        <v>0.9415229619411688</v>
      </c>
      <c r="U64" s="129"/>
      <c r="AG64" s="128"/>
      <c r="AH64" s="120" t="s">
        <v>194</v>
      </c>
      <c r="AI64" s="120">
        <f>AI62/AI63</f>
        <v>1.0521214340736773</v>
      </c>
      <c r="AJ64" s="120">
        <f>AJ62/AJ63</f>
        <v>1.1095168227619372</v>
      </c>
      <c r="AK64" s="120">
        <f>AK62/AK63</f>
        <v>0.9436587936579085</v>
      </c>
      <c r="AL64" s="120">
        <f>AL62/AL63</f>
        <v>0.93843471077370622</v>
      </c>
      <c r="AO64" s="129"/>
      <c r="BA64" s="128"/>
      <c r="BB64" s="120" t="s">
        <v>194</v>
      </c>
      <c r="BC64" s="120">
        <f>BC62/BC63</f>
        <v>1.0541431848283798</v>
      </c>
      <c r="BD64" s="120">
        <f>BD62/BD63</f>
        <v>1.116019907238236</v>
      </c>
      <c r="BE64" s="120">
        <f>BE62/BE63</f>
        <v>0.94102911374450393</v>
      </c>
      <c r="BF64" s="120">
        <f>BF62/BF63</f>
        <v>0.93558942574046211</v>
      </c>
      <c r="BI64" s="129"/>
      <c r="BK64" s="128"/>
      <c r="BL64" s="120" t="s">
        <v>194</v>
      </c>
      <c r="BM64" s="120">
        <f>BM62/BM63</f>
        <v>1.1189207177221787</v>
      </c>
      <c r="BN64" s="120">
        <f>BN62/BN63</f>
        <v>1.1868456968963896</v>
      </c>
      <c r="BO64" s="120">
        <f>BO62/BO63</f>
        <v>0.99667308712098313</v>
      </c>
      <c r="BP64" s="120">
        <f>BP62/BP63</f>
        <v>0.99079601787064508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1333.4676440418827</v>
      </c>
      <c r="F69" s="139">
        <f t="shared" ref="F69:H69" si="107">F58*F$64</f>
        <v>0</v>
      </c>
      <c r="G69" s="139">
        <f t="shared" si="107"/>
        <v>380.25550631679505</v>
      </c>
      <c r="H69" s="139">
        <f t="shared" si="107"/>
        <v>271.67208605730474</v>
      </c>
      <c r="I69" s="120">
        <f>I58</f>
        <v>2050</v>
      </c>
      <c r="J69" s="165">
        <f>SUM(E69:H69)</f>
        <v>1985.3952364159825</v>
      </c>
      <c r="K69" s="129">
        <f>I69/J69</f>
        <v>1.0325400013050507</v>
      </c>
      <c r="M69" s="128"/>
      <c r="N69" s="4" t="s">
        <v>11</v>
      </c>
      <c r="O69" s="139">
        <f>O58*O$64</f>
        <v>518.2788929617941</v>
      </c>
      <c r="P69" s="139">
        <f t="shared" ref="P69:R69" si="108">P58*P$64</f>
        <v>0</v>
      </c>
      <c r="Q69" s="139">
        <f t="shared" si="108"/>
        <v>956.16793380026832</v>
      </c>
      <c r="R69" s="139">
        <f t="shared" si="108"/>
        <v>642.94364270814242</v>
      </c>
      <c r="S69" s="120">
        <f>S58</f>
        <v>2186.7465511512801</v>
      </c>
      <c r="T69" s="165">
        <f>SUM(O69:R69)</f>
        <v>2117.3904694702046</v>
      </c>
      <c r="U69" s="129">
        <f>S69/T69</f>
        <v>1.032755451902279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252.25894448346321</v>
      </c>
      <c r="G70" s="139">
        <f t="shared" si="109"/>
        <v>669.87551036217326</v>
      </c>
      <c r="H70" s="139">
        <f t="shared" si="109"/>
        <v>833.63949419567575</v>
      </c>
      <c r="I70" s="120">
        <f>I59</f>
        <v>2050</v>
      </c>
      <c r="J70" s="165">
        <f>SUM(E70:H70)</f>
        <v>1755.7739490413123</v>
      </c>
      <c r="K70" s="129">
        <f>I70/J70</f>
        <v>1.1675762709199216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43.202118421964819</v>
      </c>
      <c r="Q70" s="139">
        <f t="shared" si="110"/>
        <v>933.51524334134388</v>
      </c>
      <c r="R70" s="139">
        <f t="shared" si="110"/>
        <v>1093.3893009431758</v>
      </c>
      <c r="S70" s="120">
        <f>S59</f>
        <v>2186.7465511512801</v>
      </c>
      <c r="T70" s="165">
        <f>SUM(O70:R70)</f>
        <v>2070.1066627064847</v>
      </c>
      <c r="U70" s="129">
        <f>S70/T70</f>
        <v>1.0563448688640511</v>
      </c>
    </row>
    <row r="71" spans="3:21" x14ac:dyDescent="0.3">
      <c r="C71" s="128"/>
      <c r="D71" s="4" t="s">
        <v>13</v>
      </c>
      <c r="E71" s="139">
        <f t="shared" ref="E71:H71" si="111">E60*E$64</f>
        <v>348.90908487457062</v>
      </c>
      <c r="F71" s="139">
        <f t="shared" si="111"/>
        <v>875.95480597007395</v>
      </c>
      <c r="G71" s="139">
        <f t="shared" si="111"/>
        <v>3.8689833210317071</v>
      </c>
      <c r="H71" s="139">
        <f t="shared" si="111"/>
        <v>0</v>
      </c>
      <c r="I71" s="120">
        <f>I60</f>
        <v>1054</v>
      </c>
      <c r="J71" s="165">
        <f>SUM(E71:H71)</f>
        <v>1228.7328741656763</v>
      </c>
      <c r="K71" s="129">
        <f>I71/J71</f>
        <v>0.85779425468345027</v>
      </c>
      <c r="M71" s="128"/>
      <c r="N71" s="4" t="s">
        <v>13</v>
      </c>
      <c r="O71" s="139">
        <f t="shared" ref="O71:R71" si="112">O60*O$64</f>
        <v>392.07975070137962</v>
      </c>
      <c r="P71" s="139">
        <f t="shared" si="112"/>
        <v>782.62301343636011</v>
      </c>
      <c r="Q71" s="139">
        <f t="shared" si="112"/>
        <v>28.127855112243896</v>
      </c>
      <c r="R71" s="139">
        <f t="shared" si="112"/>
        <v>0</v>
      </c>
      <c r="S71" s="120">
        <f>S60</f>
        <v>1112.9834646689119</v>
      </c>
      <c r="T71" s="165">
        <f>SUM(O71:R71)</f>
        <v>1202.8306192499836</v>
      </c>
      <c r="U71" s="129">
        <f>S71/T71</f>
        <v>0.92530356881246068</v>
      </c>
    </row>
    <row r="72" spans="3:21" x14ac:dyDescent="0.3">
      <c r="C72" s="128"/>
      <c r="D72" s="4" t="s">
        <v>14</v>
      </c>
      <c r="E72" s="139">
        <f t="shared" ref="E72:H72" si="113">E61*E$64</f>
        <v>367.62327108354651</v>
      </c>
      <c r="F72" s="139">
        <f t="shared" si="113"/>
        <v>921.78624954646307</v>
      </c>
      <c r="G72" s="139">
        <f t="shared" si="113"/>
        <v>0</v>
      </c>
      <c r="H72" s="139">
        <f t="shared" si="113"/>
        <v>2.6884197470194935</v>
      </c>
      <c r="I72" s="120">
        <f>I61</f>
        <v>1108</v>
      </c>
      <c r="J72" s="165">
        <f>SUM(E72:H72)</f>
        <v>1292.0979403770291</v>
      </c>
      <c r="K72" s="129">
        <f>I72/J72</f>
        <v>0.85752013479465028</v>
      </c>
      <c r="M72" s="128"/>
      <c r="N72" s="4" t="s">
        <v>14</v>
      </c>
      <c r="O72" s="139">
        <f t="shared" ref="O72:R72" si="114">O61*O$64</f>
        <v>417.65376129878229</v>
      </c>
      <c r="P72" s="139">
        <f t="shared" si="114"/>
        <v>832.63067416591775</v>
      </c>
      <c r="Q72" s="139">
        <f t="shared" si="114"/>
        <v>0</v>
      </c>
      <c r="R72" s="139">
        <f t="shared" si="114"/>
        <v>18.59761818583031</v>
      </c>
      <c r="S72" s="120">
        <f>S61</f>
        <v>1172.7332381057306</v>
      </c>
      <c r="T72" s="165">
        <f>SUM(O72:R72)</f>
        <v>1268.8820536505302</v>
      </c>
      <c r="U72" s="129">
        <f>S72/T72</f>
        <v>0.92422556906043174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0.99999999999999989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1376.8586829192486</v>
      </c>
      <c r="F80" s="139">
        <f t="shared" ref="F80:H80" si="115">F69*$K69</f>
        <v>0</v>
      </c>
      <c r="G80" s="139">
        <f t="shared" si="115"/>
        <v>392.62902098859627</v>
      </c>
      <c r="H80" s="139">
        <f t="shared" si="115"/>
        <v>280.51229609215528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535.25535231217054</v>
      </c>
      <c r="P80" s="139">
        <f t="shared" ref="P80:R80" si="116">P69*$U69</f>
        <v>0</v>
      </c>
      <c r="Q80" s="139">
        <f t="shared" si="116"/>
        <v>987.48764656636456</v>
      </c>
      <c r="R80" s="139">
        <f t="shared" si="116"/>
        <v>664.00355227274508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294.53155770619747</v>
      </c>
      <c r="G81" s="139">
        <f t="shared" si="117"/>
        <v>782.13075036924556</v>
      </c>
      <c r="H81" s="139">
        <f t="shared" si="117"/>
        <v>973.33769192455668</v>
      </c>
      <c r="I81" s="120">
        <f>I70</f>
        <v>2050</v>
      </c>
      <c r="J81" s="165">
        <f>SUM(E81:H81)</f>
        <v>2049.9999999999995</v>
      </c>
      <c r="K81" s="129">
        <f>I81/J81</f>
        <v>1.0000000000000002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45.636336119099632</v>
      </c>
      <c r="Q81" s="139">
        <f t="shared" si="118"/>
        <v>986.11403731000462</v>
      </c>
      <c r="R81" s="139">
        <f t="shared" si="118"/>
        <v>1154.9961777221756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299.29220841226703</v>
      </c>
      <c r="F82" s="139">
        <f t="shared" si="119"/>
        <v>751.38899992348593</v>
      </c>
      <c r="G82" s="139">
        <f t="shared" si="119"/>
        <v>3.3187916642470934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362.79279258308645</v>
      </c>
      <c r="P82" s="139">
        <f t="shared" si="120"/>
        <v>724.16386736742641</v>
      </c>
      <c r="Q82" s="139">
        <f t="shared" si="120"/>
        <v>26.026804718399095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315.24435697321309</v>
      </c>
      <c r="F83" s="139">
        <f t="shared" si="121"/>
        <v>790.45026896293814</v>
      </c>
      <c r="G83" s="139">
        <f t="shared" si="121"/>
        <v>0</v>
      </c>
      <c r="H83" s="139">
        <f t="shared" si="121"/>
        <v>2.3053740638487557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386.00628520659677</v>
      </c>
      <c r="P83" s="139">
        <f t="shared" si="122"/>
        <v>769.53855864816626</v>
      </c>
      <c r="Q83" s="139">
        <f t="shared" si="122"/>
        <v>0</v>
      </c>
      <c r="R83" s="139">
        <f t="shared" si="122"/>
        <v>17.188394250967651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1991.3952483047287</v>
      </c>
      <c r="F85" s="165">
        <f>SUM(F80:F83)</f>
        <v>1836.3708265926216</v>
      </c>
      <c r="G85" s="165">
        <f>SUM(G80:G83)</f>
        <v>1178.0785630220889</v>
      </c>
      <c r="H85" s="165">
        <f>SUM(H80:H83)</f>
        <v>1256.1553620805607</v>
      </c>
      <c r="K85" s="129"/>
      <c r="M85" s="128"/>
      <c r="N85" s="120" t="s">
        <v>195</v>
      </c>
      <c r="O85" s="165">
        <f>SUM(O80:O83)</f>
        <v>1284.0544301018538</v>
      </c>
      <c r="P85" s="165">
        <f>SUM(P80:P83)</f>
        <v>1539.3387621346924</v>
      </c>
      <c r="Q85" s="165">
        <f>SUM(Q80:Q83)</f>
        <v>1999.6284885947682</v>
      </c>
      <c r="R85" s="165">
        <f>SUM(R80:R83)</f>
        <v>1836.1881242458883</v>
      </c>
      <c r="U85" s="129"/>
    </row>
    <row r="86" spans="3:21" x14ac:dyDescent="0.3">
      <c r="C86" s="128"/>
      <c r="D86" s="120" t="s">
        <v>194</v>
      </c>
      <c r="E86" s="120">
        <f>E84/E85</f>
        <v>1.0294289904252616</v>
      </c>
      <c r="F86" s="120">
        <f>F84/F85</f>
        <v>1.1163322626965091</v>
      </c>
      <c r="G86" s="120">
        <f>G84/G85</f>
        <v>0.89467717441204098</v>
      </c>
      <c r="H86" s="120">
        <f>H84/H85</f>
        <v>0.88205649830195199</v>
      </c>
      <c r="K86" s="129"/>
      <c r="M86" s="128"/>
      <c r="N86" s="120" t="s">
        <v>194</v>
      </c>
      <c r="O86" s="120">
        <f>O84/O85</f>
        <v>1.0342337317091888</v>
      </c>
      <c r="P86" s="120">
        <f>P84/P85</f>
        <v>1.0773819556939912</v>
      </c>
      <c r="Q86" s="120">
        <f>Q84/Q85</f>
        <v>0.95908367138817407</v>
      </c>
      <c r="R86" s="120">
        <f>R84/R85</f>
        <v>0.95574660279315793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1417.3782439158174</v>
      </c>
      <c r="F91" s="139">
        <f t="shared" ref="F91:H91" si="123">F80*F$86</f>
        <v>0</v>
      </c>
      <c r="G91" s="139">
        <f t="shared" si="123"/>
        <v>351.27622309024326</v>
      </c>
      <c r="H91" s="139">
        <f t="shared" si="123"/>
        <v>247.42769362168681</v>
      </c>
      <c r="I91" s="120">
        <f>I80</f>
        <v>2050</v>
      </c>
      <c r="J91" s="165">
        <f>SUM(E91:H91)</f>
        <v>2016.0821606277475</v>
      </c>
      <c r="K91" s="129">
        <f>I91/J91</f>
        <v>1.016823639450136</v>
      </c>
      <c r="M91" s="128"/>
      <c r="N91" s="4" t="s">
        <v>11</v>
      </c>
      <c r="O91" s="139">
        <f>O80*O$86</f>
        <v>553.57914043913274</v>
      </c>
      <c r="P91" s="139">
        <f t="shared" ref="P91:R91" si="124">P80*P$86</f>
        <v>0</v>
      </c>
      <c r="Q91" s="139">
        <f t="shared" si="124"/>
        <v>947.08327751933655</v>
      </c>
      <c r="R91" s="139">
        <f t="shared" si="124"/>
        <v>634.6191393272652</v>
      </c>
      <c r="S91" s="120">
        <f>S80</f>
        <v>2186.7465511512801</v>
      </c>
      <c r="T91" s="165">
        <f>SUM(O91:R91)</f>
        <v>2135.2815572857344</v>
      </c>
      <c r="U91" s="129">
        <f>S91/T91</f>
        <v>1.0241022050183235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328.79508024968686</v>
      </c>
      <c r="G92" s="139">
        <f t="shared" si="125"/>
        <v>699.75452976112604</v>
      </c>
      <c r="H92" s="139">
        <f t="shared" si="125"/>
        <v>858.5388362042786</v>
      </c>
      <c r="I92" s="120">
        <f>I81</f>
        <v>2050</v>
      </c>
      <c r="J92" s="165">
        <f>SUM(E92:H92)</f>
        <v>1887.0884462150916</v>
      </c>
      <c r="K92" s="129">
        <f>I92/J92</f>
        <v>1.0863295804240962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49.167765058703893</v>
      </c>
      <c r="Q92" s="139">
        <f t="shared" si="126"/>
        <v>945.76587131069414</v>
      </c>
      <c r="R92" s="139">
        <f t="shared" si="126"/>
        <v>1103.8836730970518</v>
      </c>
      <c r="S92" s="120">
        <f>S81</f>
        <v>2186.7465511512801</v>
      </c>
      <c r="T92" s="165">
        <f>SUM(O92:R92)</f>
        <v>2098.8173094664498</v>
      </c>
      <c r="U92" s="129">
        <f>S92/T92</f>
        <v>1.0418946619547287</v>
      </c>
    </row>
    <row r="93" spans="3:21" x14ac:dyDescent="0.3">
      <c r="C93" s="128"/>
      <c r="D93" s="4" t="s">
        <v>13</v>
      </c>
      <c r="E93" s="139">
        <f t="shared" ref="E93:H93" si="127">E82*E$86</f>
        <v>308.10007594798702</v>
      </c>
      <c r="F93" s="139">
        <f t="shared" si="127"/>
        <v>838.79978244985216</v>
      </c>
      <c r="G93" s="139">
        <f t="shared" si="127"/>
        <v>2.9692471486308243</v>
      </c>
      <c r="H93" s="139">
        <f t="shared" si="127"/>
        <v>0</v>
      </c>
      <c r="I93" s="120">
        <f>I82</f>
        <v>1054</v>
      </c>
      <c r="J93" s="165">
        <f>SUM(E93:H93)</f>
        <v>1149.8691055464699</v>
      </c>
      <c r="K93" s="129">
        <f>I93/J93</f>
        <v>0.91662607066835788</v>
      </c>
      <c r="M93" s="128"/>
      <c r="N93" s="4" t="s">
        <v>13</v>
      </c>
      <c r="O93" s="139">
        <f t="shared" ref="O93:R93" si="128">O82*O$86</f>
        <v>375.21254371040322</v>
      </c>
      <c r="P93" s="139">
        <f t="shared" si="128"/>
        <v>780.20108366724196</v>
      </c>
      <c r="Q93" s="139">
        <f t="shared" si="128"/>
        <v>24.961883423825256</v>
      </c>
      <c r="R93" s="139">
        <f t="shared" si="128"/>
        <v>0</v>
      </c>
      <c r="S93" s="120">
        <f>S82</f>
        <v>1112.9834646689119</v>
      </c>
      <c r="T93" s="165">
        <f>SUM(O93:R93)</f>
        <v>1180.3755108014705</v>
      </c>
      <c r="U93" s="129">
        <f>S93/T93</f>
        <v>0.94290626540803135</v>
      </c>
    </row>
    <row r="94" spans="3:21" x14ac:dyDescent="0.3">
      <c r="C94" s="128"/>
      <c r="D94" s="4" t="s">
        <v>14</v>
      </c>
      <c r="E94" s="139">
        <f t="shared" ref="E94:H94" si="129">E83*E$86</f>
        <v>324.52168013619553</v>
      </c>
      <c r="F94" s="139">
        <f t="shared" si="129"/>
        <v>882.40513730046098</v>
      </c>
      <c r="G94" s="139">
        <f t="shared" si="129"/>
        <v>0</v>
      </c>
      <c r="H94" s="139">
        <f t="shared" si="129"/>
        <v>2.0334701740345742</v>
      </c>
      <c r="I94" s="120">
        <f>I83</f>
        <v>1108</v>
      </c>
      <c r="J94" s="165">
        <f>SUM(E94:H94)</f>
        <v>1208.9602876106912</v>
      </c>
      <c r="K94" s="129">
        <f>I94/J94</f>
        <v>0.91648998842615215</v>
      </c>
      <c r="M94" s="128"/>
      <c r="N94" s="4" t="s">
        <v>14</v>
      </c>
      <c r="O94" s="139">
        <f t="shared" ref="O94:R94" si="130">O83*O$86</f>
        <v>399.22072081241998</v>
      </c>
      <c r="P94" s="139">
        <f t="shared" si="130"/>
        <v>829.08695729829651</v>
      </c>
      <c r="Q94" s="139">
        <f t="shared" si="130"/>
        <v>0</v>
      </c>
      <c r="R94" s="139">
        <f t="shared" si="130"/>
        <v>16.42774941283178</v>
      </c>
      <c r="S94" s="120">
        <f>S83</f>
        <v>1172.7332381057306</v>
      </c>
      <c r="T94" s="165">
        <f>SUM(O94:R94)</f>
        <v>1244.7354275235484</v>
      </c>
      <c r="U94" s="129">
        <f>S94/T94</f>
        <v>0.94215462352423829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1441.223704455924</v>
      </c>
      <c r="F102" s="139">
        <f t="shared" ref="F102:H102" si="131">F91*$K91</f>
        <v>0</v>
      </c>
      <c r="G102" s="139">
        <f t="shared" si="131"/>
        <v>357.18596761491904</v>
      </c>
      <c r="H102" s="139">
        <f t="shared" si="131"/>
        <v>251.59032792915679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566.921618375864</v>
      </c>
      <c r="P102" s="139">
        <f t="shared" ref="P102:R102" si="132">P91*$U91</f>
        <v>0</v>
      </c>
      <c r="Q102" s="139">
        <f t="shared" si="132"/>
        <v>969.91007284353338</v>
      </c>
      <c r="R102" s="139">
        <f t="shared" si="132"/>
        <v>649.91485993188292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357.17982157314935</v>
      </c>
      <c r="G103" s="139">
        <f t="shared" si="133"/>
        <v>760.16404471526482</v>
      </c>
      <c r="H103" s="139">
        <f t="shared" si="133"/>
        <v>932.65613371158588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51.227631954907814</v>
      </c>
      <c r="Q103" s="139">
        <f t="shared" si="134"/>
        <v>985.38841277757513</v>
      </c>
      <c r="R103" s="139">
        <f t="shared" si="134"/>
        <v>1150.130506418797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282.41256198882598</v>
      </c>
      <c r="F104" s="139">
        <f t="shared" si="135"/>
        <v>768.86574866448143</v>
      </c>
      <c r="G104" s="139">
        <f t="shared" si="135"/>
        <v>2.7216893466926981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353.79025832422406</v>
      </c>
      <c r="P104" s="139">
        <f t="shared" si="136"/>
        <v>735.6564900679781</v>
      </c>
      <c r="Q104" s="139">
        <f t="shared" si="136"/>
        <v>23.536716276709715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297.42087087205726</v>
      </c>
      <c r="F105" s="139">
        <f t="shared" si="137"/>
        <v>808.71547407167668</v>
      </c>
      <c r="G105" s="139">
        <f t="shared" si="137"/>
        <v>0</v>
      </c>
      <c r="H105" s="139">
        <f t="shared" si="137"/>
        <v>1.8636550562658725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376.12764792010057</v>
      </c>
      <c r="P105" s="139">
        <f t="shared" si="138"/>
        <v>781.12811012223278</v>
      </c>
      <c r="Q105" s="139">
        <f t="shared" si="138"/>
        <v>0</v>
      </c>
      <c r="R105" s="139">
        <f t="shared" si="138"/>
        <v>15.477480063397053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2021.0571373168073</v>
      </c>
      <c r="F107" s="165">
        <f>SUM(F102:F105)</f>
        <v>1934.7610443093074</v>
      </c>
      <c r="G107" s="165">
        <f>SUM(G102:G105)</f>
        <v>1120.0717016768765</v>
      </c>
      <c r="H107" s="165">
        <f>SUM(H102:H105)</f>
        <v>1186.1101166970084</v>
      </c>
      <c r="K107" s="129"/>
      <c r="M107" s="128"/>
      <c r="N107" s="120" t="s">
        <v>195</v>
      </c>
      <c r="O107" s="165">
        <f>SUM(O102:O105)</f>
        <v>1296.8395246201885</v>
      </c>
      <c r="P107" s="165">
        <f>SUM(P102:P105)</f>
        <v>1568.0122321451186</v>
      </c>
      <c r="Q107" s="165">
        <f>SUM(Q102:Q105)</f>
        <v>1978.8352018978183</v>
      </c>
      <c r="R107" s="165">
        <f>SUM(R102:R105)</f>
        <v>1815.5228464140771</v>
      </c>
      <c r="U107" s="129"/>
    </row>
    <row r="108" spans="3:21" x14ac:dyDescent="0.3">
      <c r="C108" s="128"/>
      <c r="D108" s="120" t="s">
        <v>194</v>
      </c>
      <c r="E108" s="120">
        <f>E106/E107</f>
        <v>1.0143206553386304</v>
      </c>
      <c r="F108" s="120">
        <f>F106/F107</f>
        <v>1.059562371296261</v>
      </c>
      <c r="G108" s="120">
        <f>G106/G107</f>
        <v>0.94101118564288377</v>
      </c>
      <c r="H108" s="120">
        <f>H106/H107</f>
        <v>0.93414598223432777</v>
      </c>
      <c r="K108" s="129"/>
      <c r="M108" s="128"/>
      <c r="N108" s="120" t="s">
        <v>194</v>
      </c>
      <c r="O108" s="120">
        <f>O106/O107</f>
        <v>1.0240375773177466</v>
      </c>
      <c r="P108" s="120">
        <f>P106/P107</f>
        <v>1.0576804007168954</v>
      </c>
      <c r="Q108" s="120">
        <f>Q106/Q107</f>
        <v>0.96916157061212749</v>
      </c>
      <c r="R108" s="120">
        <f>R106/R107</f>
        <v>0.96662543536887624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1461.8629723933013</v>
      </c>
      <c r="F113" s="139">
        <f t="shared" ref="F113:H113" si="139">F102*F$108</f>
        <v>0</v>
      </c>
      <c r="G113" s="139">
        <f t="shared" si="139"/>
        <v>336.11599088031562</v>
      </c>
      <c r="H113" s="139">
        <f t="shared" si="139"/>
        <v>235.02209400403879</v>
      </c>
      <c r="I113" s="120">
        <f>I102</f>
        <v>2050</v>
      </c>
      <c r="J113" s="165">
        <f>SUM(E113:H113)</f>
        <v>2033.0010572776557</v>
      </c>
      <c r="K113" s="129">
        <f>I113/J113</f>
        <v>1.0083615021553936</v>
      </c>
      <c r="M113" s="128"/>
      <c r="N113" s="4" t="s">
        <v>11</v>
      </c>
      <c r="O113" s="139">
        <f>O102*O$108</f>
        <v>580.54904061067589</v>
      </c>
      <c r="P113" s="139">
        <f t="shared" ref="P113:R113" si="140">P102*P$108</f>
        <v>0</v>
      </c>
      <c r="Q113" s="139">
        <f t="shared" si="140"/>
        <v>939.99956954956178</v>
      </c>
      <c r="R113" s="139">
        <f t="shared" si="140"/>
        <v>628.22423443435855</v>
      </c>
      <c r="S113" s="120">
        <f>S102</f>
        <v>2186.7465511512801</v>
      </c>
      <c r="T113" s="165">
        <f>SUM(O113:R113)</f>
        <v>2148.7728445945963</v>
      </c>
      <c r="U113" s="129">
        <f>S113/T113</f>
        <v>1.0176722759002701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378.45429872522152</v>
      </c>
      <c r="G114" s="139">
        <f t="shared" si="141"/>
        <v>715.32286900060149</v>
      </c>
      <c r="H114" s="139">
        <f t="shared" si="141"/>
        <v>871.23698011287991</v>
      </c>
      <c r="I114" s="120">
        <f>I103</f>
        <v>2050</v>
      </c>
      <c r="J114" s="165">
        <f>SUM(E114:H114)</f>
        <v>1965.0141478387027</v>
      </c>
      <c r="K114" s="129">
        <f>I114/J114</f>
        <v>1.0432494861448058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54.18246229384453</v>
      </c>
      <c r="Q114" s="139">
        <f t="shared" si="142"/>
        <v>955.00058179050609</v>
      </c>
      <c r="R114" s="139">
        <f t="shared" si="142"/>
        <v>1111.7454014980958</v>
      </c>
      <c r="S114" s="120">
        <f>S103</f>
        <v>2186.7465511512801</v>
      </c>
      <c r="T114" s="165">
        <f>SUM(O114:R114)</f>
        <v>2120.9284455824463</v>
      </c>
      <c r="U114" s="129">
        <f>S114/T114</f>
        <v>1.0310326855702852</v>
      </c>
    </row>
    <row r="115" spans="3:71" x14ac:dyDescent="0.3">
      <c r="C115" s="128"/>
      <c r="D115" s="4" t="s">
        <v>13</v>
      </c>
      <c r="E115" s="139">
        <f t="shared" ref="E115:H115" si="143">E104*E$108</f>
        <v>286.45689495236752</v>
      </c>
      <c r="F115" s="139">
        <f t="shared" si="143"/>
        <v>814.66121586341296</v>
      </c>
      <c r="G115" s="139">
        <f t="shared" si="143"/>
        <v>2.5611401190829017</v>
      </c>
      <c r="H115" s="139">
        <f t="shared" si="143"/>
        <v>0</v>
      </c>
      <c r="I115" s="120">
        <f>I104</f>
        <v>1054</v>
      </c>
      <c r="J115" s="165">
        <f>SUM(E115:H115)</f>
        <v>1103.6792509348634</v>
      </c>
      <c r="K115" s="129">
        <f>I115/J115</f>
        <v>0.95498760088786394</v>
      </c>
      <c r="M115" s="128"/>
      <c r="N115" s="4" t="s">
        <v>13</v>
      </c>
      <c r="O115" s="139">
        <f t="shared" ref="O115:R115" si="144">O104*O$108</f>
        <v>362.29451901295812</v>
      </c>
      <c r="P115" s="139">
        <f t="shared" si="144"/>
        <v>778.08945120508383</v>
      </c>
      <c r="Q115" s="139">
        <f t="shared" si="144"/>
        <v>22.810880913788012</v>
      </c>
      <c r="R115" s="139">
        <f t="shared" si="144"/>
        <v>0</v>
      </c>
      <c r="S115" s="120">
        <f>S104</f>
        <v>1112.9834646689119</v>
      </c>
      <c r="T115" s="165">
        <f>SUM(O115:R115)</f>
        <v>1163.1948511318299</v>
      </c>
      <c r="U115" s="129">
        <f>S115/T115</f>
        <v>0.95683321120785525</v>
      </c>
    </row>
    <row r="116" spans="3:71" x14ac:dyDescent="0.3">
      <c r="C116" s="128"/>
      <c r="D116" s="4" t="s">
        <v>14</v>
      </c>
      <c r="E116" s="139">
        <f t="shared" ref="E116:H116" si="145">E105*E$108</f>
        <v>301.68013265433126</v>
      </c>
      <c r="F116" s="139">
        <f t="shared" si="145"/>
        <v>856.88448541136563</v>
      </c>
      <c r="G116" s="139">
        <f t="shared" si="145"/>
        <v>0</v>
      </c>
      <c r="H116" s="139">
        <f t="shared" si="145"/>
        <v>1.7409258830814549</v>
      </c>
      <c r="I116" s="120">
        <f>I105</f>
        <v>1108</v>
      </c>
      <c r="J116" s="165">
        <f>SUM(E116:H116)</f>
        <v>1160.3055439487782</v>
      </c>
      <c r="K116" s="129">
        <f>I116/J116</f>
        <v>0.9549208876734564</v>
      </c>
      <c r="M116" s="128"/>
      <c r="N116" s="4" t="s">
        <v>14</v>
      </c>
      <c r="O116" s="139">
        <f t="shared" ref="O116:R116" si="146">O105*O$108</f>
        <v>385.16884533832217</v>
      </c>
      <c r="P116" s="139">
        <f t="shared" si="146"/>
        <v>826.18389252531438</v>
      </c>
      <c r="Q116" s="139">
        <f t="shared" si="146"/>
        <v>0</v>
      </c>
      <c r="R116" s="139">
        <f t="shared" si="146"/>
        <v>14.960925904694278</v>
      </c>
      <c r="S116" s="120">
        <f>S105</f>
        <v>1172.7332381057306</v>
      </c>
      <c r="T116" s="165">
        <f>SUM(O116:R116)</f>
        <v>1226.3136637683308</v>
      </c>
      <c r="U116" s="129">
        <f>S116/T116</f>
        <v>0.9563077316630777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1658.4558060242427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0.99999999999999989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1461.8629723933013</v>
      </c>
      <c r="F122" s="159">
        <f t="shared" si="148"/>
        <v>0</v>
      </c>
      <c r="G122" s="159">
        <f t="shared" si="148"/>
        <v>336.11599088031562</v>
      </c>
      <c r="H122" s="158">
        <f t="shared" si="148"/>
        <v>235.02209400403879</v>
      </c>
      <c r="N122" s="150"/>
      <c r="O122" s="160" t="str">
        <f>N36</f>
        <v>A</v>
      </c>
      <c r="P122" s="159">
        <f>O113</f>
        <v>580.54904061067589</v>
      </c>
      <c r="Q122" s="159">
        <f t="shared" ref="Q122:S122" si="149">P113</f>
        <v>0</v>
      </c>
      <c r="R122" s="159">
        <f t="shared" si="149"/>
        <v>939.99956954956178</v>
      </c>
      <c r="S122" s="159">
        <f t="shared" si="149"/>
        <v>628.22423443435855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478.43776921253891</v>
      </c>
      <c r="AA122" s="159">
        <f t="shared" ref="AA122:AC122" si="150">Z47</f>
        <v>0</v>
      </c>
      <c r="AB122" s="159">
        <f t="shared" si="150"/>
        <v>969.71657696120224</v>
      </c>
      <c r="AC122" s="159">
        <f t="shared" si="150"/>
        <v>655.35626311004523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570.84874056599836</v>
      </c>
      <c r="AK122" s="159">
        <f t="shared" ref="AK122:AM122" si="151">AJ58</f>
        <v>0</v>
      </c>
      <c r="AL122" s="159">
        <f t="shared" si="151"/>
        <v>1146.2532916147914</v>
      </c>
      <c r="AM122" s="159">
        <f t="shared" si="151"/>
        <v>775.2820077814772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536.52102259485116</v>
      </c>
      <c r="AU122" s="159">
        <f t="shared" si="147"/>
        <v>0</v>
      </c>
      <c r="AV122" s="159">
        <f t="shared" si="147"/>
        <v>1255.146102540381</v>
      </c>
      <c r="AW122" s="158">
        <f t="shared" si="147"/>
        <v>871.27203966067373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660.95152894977241</v>
      </c>
      <c r="BE122" s="159">
        <f t="shared" ref="BE122:BG122" si="152">BD58</f>
        <v>0</v>
      </c>
      <c r="BF122" s="159">
        <f t="shared" si="152"/>
        <v>1303.4148213212168</v>
      </c>
      <c r="BG122" s="159">
        <f t="shared" si="152"/>
        <v>882.16908480516611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711.50730608526408</v>
      </c>
      <c r="BO122" s="159">
        <f t="shared" ref="BO122:BQ122" si="153">BN58</f>
        <v>0</v>
      </c>
      <c r="BP122" s="159">
        <f t="shared" si="153"/>
        <v>1390.9231029447471</v>
      </c>
      <c r="BQ122" s="159">
        <f t="shared" si="153"/>
        <v>941.74317038930246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378.45429872522152</v>
      </c>
      <c r="G123" s="159">
        <f t="shared" si="148"/>
        <v>715.32286900060149</v>
      </c>
      <c r="H123" s="158">
        <f t="shared" si="148"/>
        <v>871.23698011287991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54.18246229384453</v>
      </c>
      <c r="R123" s="159">
        <f t="shared" si="154"/>
        <v>955.00058179050609</v>
      </c>
      <c r="S123" s="159">
        <f t="shared" si="154"/>
        <v>1111.7454014980958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36.909044858043394</v>
      </c>
      <c r="AB123" s="159">
        <f t="shared" si="155"/>
        <v>915.73137907927423</v>
      </c>
      <c r="AC123" s="159">
        <f t="shared" si="155"/>
        <v>1077.9916709210665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46.044094242116365</v>
      </c>
      <c r="AL123" s="159">
        <f t="shared" si="156"/>
        <v>1123.1369166087889</v>
      </c>
      <c r="AM123" s="159">
        <f t="shared" si="156"/>
        <v>1323.2030291113617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40.450308720725779</v>
      </c>
      <c r="AV123" s="159">
        <f t="shared" si="147"/>
        <v>1187.1121114278412</v>
      </c>
      <c r="AW123" s="158">
        <f t="shared" si="147"/>
        <v>1435.3767446473389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54.123293798739425</v>
      </c>
      <c r="BF123" s="159">
        <f t="shared" si="157"/>
        <v>1281.5586702668711</v>
      </c>
      <c r="BG123" s="159">
        <f t="shared" si="157"/>
        <v>1510.8534710105446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58.682951128042326</v>
      </c>
      <c r="BP123" s="159">
        <f t="shared" si="158"/>
        <v>1369.897313962156</v>
      </c>
      <c r="BQ123" s="159">
        <f t="shared" si="158"/>
        <v>1615.5933143291156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286.45689495236752</v>
      </c>
      <c r="F124" s="159">
        <f t="shared" si="148"/>
        <v>814.66121586341296</v>
      </c>
      <c r="G124" s="159">
        <f t="shared" si="148"/>
        <v>2.5611401190829017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362.29451901295812</v>
      </c>
      <c r="Q124" s="159">
        <f t="shared" si="159"/>
        <v>778.08945120508383</v>
      </c>
      <c r="R124" s="159">
        <f t="shared" si="159"/>
        <v>22.810880913788012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410.61885019955332</v>
      </c>
      <c r="AA124" s="159">
        <f t="shared" si="160"/>
        <v>784.2361818656799</v>
      </c>
      <c r="AB124" s="159">
        <f t="shared" si="160"/>
        <v>32.363076213379813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414.46412964304767</v>
      </c>
      <c r="AK124" s="159">
        <f t="shared" si="161"/>
        <v>797.64867774696802</v>
      </c>
      <c r="AL124" s="159">
        <f t="shared" si="161"/>
        <v>32.362200845971117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445.97169446349011</v>
      </c>
      <c r="AU124" s="159">
        <f t="shared" si="147"/>
        <v>831.12980626448791</v>
      </c>
      <c r="AV124" s="159">
        <f t="shared" si="147"/>
        <v>40.570128546013962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461.78893841606441</v>
      </c>
      <c r="BE124" s="159">
        <f t="shared" si="162"/>
        <v>899.13771366208846</v>
      </c>
      <c r="BF124" s="159">
        <f t="shared" si="162"/>
        <v>35.411809533756809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488.12473629780391</v>
      </c>
      <c r="BO124" s="159">
        <f t="shared" si="163"/>
        <v>955.65783488914553</v>
      </c>
      <c r="BP124" s="159">
        <f t="shared" si="163"/>
        <v>37.106169468740021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301.68013265433126</v>
      </c>
      <c r="F125" s="154">
        <f t="shared" si="148"/>
        <v>856.88448541136563</v>
      </c>
      <c r="G125" s="154">
        <f t="shared" si="148"/>
        <v>0</v>
      </c>
      <c r="H125" s="153">
        <f t="shared" si="148"/>
        <v>1.7409258830814549</v>
      </c>
      <c r="N125" s="152"/>
      <c r="O125" s="155" t="str">
        <f>N39</f>
        <v>D</v>
      </c>
      <c r="P125" s="159">
        <f t="shared" ref="P125:S125" si="164">O116</f>
        <v>385.16884533832217</v>
      </c>
      <c r="Q125" s="159">
        <f t="shared" si="164"/>
        <v>826.18389252531438</v>
      </c>
      <c r="R125" s="159">
        <f t="shared" si="164"/>
        <v>0</v>
      </c>
      <c r="S125" s="159">
        <f t="shared" si="164"/>
        <v>14.960925904694278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438.95578554986372</v>
      </c>
      <c r="AA125" s="159">
        <f t="shared" si="165"/>
        <v>837.31057930051929</v>
      </c>
      <c r="AB125" s="159">
        <f t="shared" si="165"/>
        <v>0</v>
      </c>
      <c r="AC125" s="159">
        <f t="shared" si="165"/>
        <v>21.582627806037216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443.41879682991629</v>
      </c>
      <c r="AK125" s="159">
        <f t="shared" si="166"/>
        <v>852.30808312112561</v>
      </c>
      <c r="AL125" s="159">
        <f t="shared" si="166"/>
        <v>0</v>
      </c>
      <c r="AM125" s="159">
        <f t="shared" si="166"/>
        <v>21.616446561342688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478.83273482302405</v>
      </c>
      <c r="AU125" s="154">
        <f t="shared" si="147"/>
        <v>891.25751190697895</v>
      </c>
      <c r="AV125" s="154">
        <f t="shared" si="147"/>
        <v>0</v>
      </c>
      <c r="AW125" s="153">
        <f t="shared" si="147"/>
        <v>27.911450893816607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496.1648569264965</v>
      </c>
      <c r="BE125" s="159">
        <f t="shared" si="167"/>
        <v>964.86487587554393</v>
      </c>
      <c r="BF125" s="159">
        <f t="shared" si="167"/>
        <v>0</v>
      </c>
      <c r="BG125" s="159">
        <f t="shared" si="167"/>
        <v>23.770579477141915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525.5647455802598</v>
      </c>
      <c r="BO125" s="159">
        <f t="shared" si="168"/>
        <v>1027.6746454277832</v>
      </c>
      <c r="BP125" s="159">
        <f t="shared" si="168"/>
        <v>0</v>
      </c>
      <c r="BQ125" s="159">
        <f t="shared" si="168"/>
        <v>24.969559863629105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1.2626336593247977E-85</v>
      </c>
      <c r="F134" s="130" t="e">
        <f t="shared" si="169"/>
        <v>#DIV/0!</v>
      </c>
      <c r="G134" s="148">
        <f t="shared" si="169"/>
        <v>336.11599088031562</v>
      </c>
      <c r="H134" s="148">
        <f t="shared" si="169"/>
        <v>235.02209400403879</v>
      </c>
      <c r="N134" s="130" t="s">
        <v>11</v>
      </c>
      <c r="O134" s="130">
        <f t="shared" ref="O134:R137" si="170">O129*P122</f>
        <v>5.0142918550271994E-86</v>
      </c>
      <c r="P134" s="130" t="e">
        <f t="shared" si="170"/>
        <v>#DIV/0!</v>
      </c>
      <c r="Q134" s="148">
        <f t="shared" si="170"/>
        <v>939.99956954956178</v>
      </c>
      <c r="R134" s="148">
        <f t="shared" si="170"/>
        <v>628.22423443435855</v>
      </c>
      <c r="W134" s="130" t="s">
        <v>11</v>
      </c>
      <c r="X134" s="130">
        <f t="shared" ref="X134:AA137" si="171">X129*Z122</f>
        <v>4.1323410108064186E-86</v>
      </c>
      <c r="Y134" s="130" t="e">
        <f t="shared" si="171"/>
        <v>#DIV/0!</v>
      </c>
      <c r="Z134" s="148">
        <f t="shared" si="171"/>
        <v>969.71657696120224</v>
      </c>
      <c r="AA134" s="148">
        <f t="shared" si="171"/>
        <v>655.35626311004523</v>
      </c>
      <c r="AG134" s="130" t="s">
        <v>11</v>
      </c>
      <c r="AH134" s="130">
        <f t="shared" ref="AH134:AK137" si="172">AH129*AJ122</f>
        <v>4.9305088632334623E-86</v>
      </c>
      <c r="AI134" s="130" t="e">
        <f t="shared" si="172"/>
        <v>#DIV/0!</v>
      </c>
      <c r="AJ134" s="148">
        <f t="shared" si="172"/>
        <v>1146.2532916147914</v>
      </c>
      <c r="AK134" s="148">
        <f t="shared" si="172"/>
        <v>775.2820077814772</v>
      </c>
      <c r="AQ134" s="130" t="s">
        <v>11</v>
      </c>
      <c r="AR134" s="130">
        <f t="shared" ref="AR134:AU137" si="173">AR129*AT122</f>
        <v>4.6340150537814084E-86</v>
      </c>
      <c r="AS134" s="130" t="e">
        <f t="shared" si="173"/>
        <v>#DIV/0!</v>
      </c>
      <c r="AT134" s="148">
        <f t="shared" si="173"/>
        <v>1255.146102540381</v>
      </c>
      <c r="AU134" s="148">
        <f t="shared" si="173"/>
        <v>871.27203966067373</v>
      </c>
      <c r="BA134" s="130" t="s">
        <v>11</v>
      </c>
      <c r="BB134" s="130">
        <f t="shared" ref="BB134:BE137" si="174">BB129*BD122</f>
        <v>5.7087405823536076E-86</v>
      </c>
      <c r="BC134" s="130" t="e">
        <f t="shared" si="174"/>
        <v>#DIV/0!</v>
      </c>
      <c r="BD134" s="148">
        <f t="shared" si="174"/>
        <v>1303.4148213212168</v>
      </c>
      <c r="BE134" s="148">
        <f t="shared" si="174"/>
        <v>882.16908480516611</v>
      </c>
      <c r="BK134" s="130" t="s">
        <v>11</v>
      </c>
      <c r="BL134" s="130">
        <f t="shared" ref="BL134:BO137" si="175">BL129*BN122</f>
        <v>6.1453986487391967E-86</v>
      </c>
      <c r="BM134" s="130" t="e">
        <f t="shared" si="175"/>
        <v>#DIV/0!</v>
      </c>
      <c r="BN134" s="148">
        <f t="shared" si="175"/>
        <v>1390.9231029447471</v>
      </c>
      <c r="BO134" s="148">
        <f t="shared" si="175"/>
        <v>941.74317038930246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3.2687683121511164E-86</v>
      </c>
      <c r="G135" s="148">
        <f t="shared" si="169"/>
        <v>715.32286900060149</v>
      </c>
      <c r="H135" s="148">
        <f t="shared" si="169"/>
        <v>871.23698011287991</v>
      </c>
      <c r="N135" s="130" t="s">
        <v>12</v>
      </c>
      <c r="O135" s="130" t="e">
        <f t="shared" si="170"/>
        <v>#DIV/0!</v>
      </c>
      <c r="P135" s="130">
        <f t="shared" si="170"/>
        <v>4.6798230702363661E-87</v>
      </c>
      <c r="Q135" s="148">
        <f t="shared" si="170"/>
        <v>955.00058179050609</v>
      </c>
      <c r="R135" s="148">
        <f t="shared" si="170"/>
        <v>1111.7454014980958</v>
      </c>
      <c r="W135" s="130" t="s">
        <v>12</v>
      </c>
      <c r="X135" s="130" t="e">
        <f t="shared" si="171"/>
        <v>#DIV/0!</v>
      </c>
      <c r="Y135" s="130">
        <f t="shared" si="171"/>
        <v>3.1878912901801318E-87</v>
      </c>
      <c r="Z135" s="148">
        <f t="shared" si="171"/>
        <v>915.73137907927423</v>
      </c>
      <c r="AA135" s="148">
        <f t="shared" si="171"/>
        <v>1077.9916709210665</v>
      </c>
      <c r="AG135" s="130" t="s">
        <v>12</v>
      </c>
      <c r="AH135" s="130" t="e">
        <f t="shared" si="172"/>
        <v>#DIV/0!</v>
      </c>
      <c r="AI135" s="130">
        <f t="shared" si="172"/>
        <v>3.9768996343097769E-87</v>
      </c>
      <c r="AJ135" s="148">
        <f t="shared" si="172"/>
        <v>1123.1369166087889</v>
      </c>
      <c r="AK135" s="148">
        <f t="shared" si="172"/>
        <v>1323.2030291113617</v>
      </c>
      <c r="AQ135" s="130" t="s">
        <v>12</v>
      </c>
      <c r="AR135" s="130" t="e">
        <f t="shared" si="173"/>
        <v>#DIV/0!</v>
      </c>
      <c r="AS135" s="130">
        <f t="shared" si="173"/>
        <v>3.4937557271357427E-87</v>
      </c>
      <c r="AT135" s="148">
        <f t="shared" si="173"/>
        <v>1187.1121114278412</v>
      </c>
      <c r="AU135" s="148">
        <f t="shared" si="173"/>
        <v>1435.3767446473389</v>
      </c>
      <c r="BA135" s="130" t="s">
        <v>12</v>
      </c>
      <c r="BB135" s="130" t="e">
        <f t="shared" si="174"/>
        <v>#DIV/0!</v>
      </c>
      <c r="BC135" s="130">
        <f t="shared" si="174"/>
        <v>4.6747125958005175E-87</v>
      </c>
      <c r="BD135" s="148">
        <f t="shared" si="174"/>
        <v>1281.5586702668711</v>
      </c>
      <c r="BE135" s="148">
        <f t="shared" si="174"/>
        <v>1510.8534710105446</v>
      </c>
      <c r="BK135" s="130" t="s">
        <v>12</v>
      </c>
      <c r="BL135" s="130" t="e">
        <f t="shared" si="175"/>
        <v>#DIV/0!</v>
      </c>
      <c r="BM135" s="130">
        <f t="shared" si="175"/>
        <v>5.0685372515778946E-87</v>
      </c>
      <c r="BN135" s="148">
        <f t="shared" si="175"/>
        <v>1369.897313962156</v>
      </c>
      <c r="BO135" s="148">
        <f t="shared" si="175"/>
        <v>1615.5933143291156</v>
      </c>
    </row>
    <row r="136" spans="4:67" x14ac:dyDescent="0.3">
      <c r="D136" s="130" t="s">
        <v>13</v>
      </c>
      <c r="E136" s="148">
        <f t="shared" si="169"/>
        <v>286.45689495236752</v>
      </c>
      <c r="F136" s="148">
        <f t="shared" si="169"/>
        <v>814.66121586341296</v>
      </c>
      <c r="G136" s="130">
        <f t="shared" si="169"/>
        <v>2.2120963330147007E-88</v>
      </c>
      <c r="H136" s="130" t="e">
        <f t="shared" si="169"/>
        <v>#DIV/0!</v>
      </c>
      <c r="N136" s="130" t="s">
        <v>13</v>
      </c>
      <c r="O136" s="148">
        <f t="shared" si="170"/>
        <v>362.29451901295812</v>
      </c>
      <c r="P136" s="148">
        <f t="shared" si="170"/>
        <v>778.08945120508383</v>
      </c>
      <c r="Q136" s="130">
        <f t="shared" si="170"/>
        <v>1.9702110652303653E-87</v>
      </c>
      <c r="R136" s="130" t="e">
        <f t="shared" si="170"/>
        <v>#DIV/0!</v>
      </c>
      <c r="W136" s="130" t="s">
        <v>13</v>
      </c>
      <c r="X136" s="148">
        <f t="shared" si="171"/>
        <v>410.61885019955332</v>
      </c>
      <c r="Y136" s="148">
        <f t="shared" si="171"/>
        <v>784.2361818656799</v>
      </c>
      <c r="Z136" s="130">
        <f t="shared" si="171"/>
        <v>2.7952489472668113E-87</v>
      </c>
      <c r="AA136" s="130" t="e">
        <f t="shared" si="171"/>
        <v>#DIV/0!</v>
      </c>
      <c r="AG136" s="130" t="s">
        <v>13</v>
      </c>
      <c r="AH136" s="148">
        <f t="shared" si="172"/>
        <v>414.46412964304767</v>
      </c>
      <c r="AI136" s="148">
        <f t="shared" si="172"/>
        <v>797.64867774696802</v>
      </c>
      <c r="AJ136" s="130">
        <f t="shared" si="172"/>
        <v>2.7951733404298254E-87</v>
      </c>
      <c r="AK136" s="130" t="e">
        <f t="shared" si="172"/>
        <v>#DIV/0!</v>
      </c>
      <c r="AQ136" s="130" t="s">
        <v>13</v>
      </c>
      <c r="AR136" s="148">
        <f t="shared" si="173"/>
        <v>445.97169446349011</v>
      </c>
      <c r="AS136" s="148">
        <f t="shared" si="173"/>
        <v>831.12980626448791</v>
      </c>
      <c r="AT136" s="130">
        <f t="shared" si="173"/>
        <v>3.5041047507665686E-87</v>
      </c>
      <c r="AU136" s="130" t="e">
        <f t="shared" si="173"/>
        <v>#DIV/0!</v>
      </c>
      <c r="BA136" s="130" t="s">
        <v>13</v>
      </c>
      <c r="BB136" s="148">
        <f t="shared" si="174"/>
        <v>461.78893841606441</v>
      </c>
      <c r="BC136" s="148">
        <f t="shared" si="174"/>
        <v>899.13771366208846</v>
      </c>
      <c r="BD136" s="130">
        <f t="shared" si="174"/>
        <v>3.058572759505582E-87</v>
      </c>
      <c r="BE136" s="130" t="e">
        <f t="shared" si="174"/>
        <v>#DIV/0!</v>
      </c>
      <c r="BK136" s="130" t="s">
        <v>13</v>
      </c>
      <c r="BL136" s="148">
        <f t="shared" si="175"/>
        <v>488.12473629780391</v>
      </c>
      <c r="BM136" s="148">
        <f t="shared" si="175"/>
        <v>955.65783488914553</v>
      </c>
      <c r="BN136" s="130">
        <f t="shared" si="175"/>
        <v>3.2049172476910042E-87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301.68013265433126</v>
      </c>
      <c r="F137" s="148">
        <f t="shared" si="169"/>
        <v>856.88448541136563</v>
      </c>
      <c r="G137" s="130" t="e">
        <f t="shared" si="169"/>
        <v>#DIV/0!</v>
      </c>
      <c r="H137" s="130">
        <f t="shared" si="169"/>
        <v>1.5036646114441697E-88</v>
      </c>
      <c r="N137" s="130" t="s">
        <v>14</v>
      </c>
      <c r="O137" s="148">
        <f t="shared" si="170"/>
        <v>385.16884533832217</v>
      </c>
      <c r="P137" s="148">
        <f t="shared" si="170"/>
        <v>826.18389252531438</v>
      </c>
      <c r="Q137" s="130" t="e">
        <f t="shared" si="170"/>
        <v>#DIV/0!</v>
      </c>
      <c r="R137" s="130">
        <f t="shared" si="170"/>
        <v>1.2921983098734006E-87</v>
      </c>
      <c r="W137" s="130" t="s">
        <v>14</v>
      </c>
      <c r="X137" s="148">
        <f t="shared" si="171"/>
        <v>438.95578554986372</v>
      </c>
      <c r="Y137" s="148">
        <f t="shared" si="171"/>
        <v>837.31057930051929</v>
      </c>
      <c r="Z137" s="130" t="e">
        <f t="shared" si="171"/>
        <v>#DIV/0!</v>
      </c>
      <c r="AA137" s="130">
        <f t="shared" si="171"/>
        <v>1.8641249446223934E-87</v>
      </c>
      <c r="AG137" s="130" t="s">
        <v>14</v>
      </c>
      <c r="AH137" s="148">
        <f t="shared" si="172"/>
        <v>443.41879682991629</v>
      </c>
      <c r="AI137" s="148">
        <f t="shared" si="172"/>
        <v>852.30808312112561</v>
      </c>
      <c r="AJ137" s="130" t="e">
        <f t="shared" si="172"/>
        <v>#DIV/0!</v>
      </c>
      <c r="AK137" s="130">
        <f t="shared" si="172"/>
        <v>1.8670459228242867E-87</v>
      </c>
      <c r="AQ137" s="130" t="s">
        <v>14</v>
      </c>
      <c r="AR137" s="148">
        <f t="shared" si="173"/>
        <v>478.83273482302405</v>
      </c>
      <c r="AS137" s="148">
        <f t="shared" si="173"/>
        <v>891.25751190697895</v>
      </c>
      <c r="AT137" s="130" t="e">
        <f t="shared" si="173"/>
        <v>#DIV/0!</v>
      </c>
      <c r="AU137" s="130">
        <f t="shared" si="173"/>
        <v>2.410755183259579E-87</v>
      </c>
      <c r="BA137" s="130" t="s">
        <v>14</v>
      </c>
      <c r="BB137" s="148">
        <f t="shared" si="174"/>
        <v>496.1648569264965</v>
      </c>
      <c r="BC137" s="148">
        <f t="shared" si="174"/>
        <v>964.86487587554393</v>
      </c>
      <c r="BD137" s="130" t="e">
        <f t="shared" si="174"/>
        <v>#DIV/0!</v>
      </c>
      <c r="BE137" s="130">
        <f t="shared" si="174"/>
        <v>2.0531017144758596E-87</v>
      </c>
      <c r="BK137" s="130" t="s">
        <v>14</v>
      </c>
      <c r="BL137" s="148">
        <f t="shared" si="175"/>
        <v>525.5647455802598</v>
      </c>
      <c r="BM137" s="148">
        <f t="shared" si="175"/>
        <v>1027.6746454277832</v>
      </c>
      <c r="BN137" s="130" t="e">
        <f t="shared" si="175"/>
        <v>#DIV/0!</v>
      </c>
      <c r="BO137" s="130">
        <f t="shared" si="175"/>
        <v>2.1566595048733093E-87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2.7732866876879483E-74</v>
      </c>
      <c r="H140" s="130">
        <f>'Mode Choice Q'!O38</f>
        <v>4.4685175977676926E-73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7.4177461837597454E-57</v>
      </c>
      <c r="H141" s="130">
        <f>'Mode Choice Q'!O39</f>
        <v>1.8165530015054131E-58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1.8422091898137168E-69</v>
      </c>
      <c r="F142" s="130">
        <f>'Mode Choice Q'!M40</f>
        <v>7.4177461837605898E-57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4.511438582899039E-71</v>
      </c>
      <c r="F143" s="130">
        <f>'Mode Choice Q'!M41</f>
        <v>1.8165530015054131E-58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1.0078377685707937E-4</v>
      </c>
      <c r="F145" s="130" t="e">
        <f t="shared" si="176"/>
        <v>#DIV/0!</v>
      </c>
      <c r="G145" s="217">
        <f t="shared" si="176"/>
        <v>9.3214600302742323E-72</v>
      </c>
      <c r="H145" s="130">
        <f t="shared" si="176"/>
        <v>1.0502003629212602E-70</v>
      </c>
      <c r="N145" s="130" t="s">
        <v>11</v>
      </c>
      <c r="O145" s="130">
        <f t="shared" ref="O145:R148" si="177">O140*P122</f>
        <v>4.002421982664206E-5</v>
      </c>
      <c r="P145" s="130" t="e">
        <f t="shared" si="177"/>
        <v>#DIV/0!</v>
      </c>
      <c r="Q145" s="149">
        <f t="shared" si="177"/>
        <v>2.8994678751779067E-84</v>
      </c>
      <c r="R145" s="130">
        <f t="shared" si="177"/>
        <v>1.9377838513516645E-84</v>
      </c>
      <c r="W145" s="130" t="s">
        <v>11</v>
      </c>
      <c r="X145" s="130">
        <f t="shared" ref="X145:AA148" si="178">X140*Z122</f>
        <v>3.298446316987809E-5</v>
      </c>
      <c r="Y145" s="130" t="e">
        <f t="shared" si="178"/>
        <v>#DIV/0!</v>
      </c>
      <c r="Z145" s="149">
        <f t="shared" si="178"/>
        <v>2.9911312238938683E-84</v>
      </c>
      <c r="AA145" s="130">
        <f t="shared" si="178"/>
        <v>2.0214737253494328E-84</v>
      </c>
      <c r="AG145" s="130" t="s">
        <v>11</v>
      </c>
      <c r="AH145" s="130">
        <f t="shared" ref="AH145:AK148" si="179">AH140*AJ122</f>
        <v>3.9355461609482381E-5</v>
      </c>
      <c r="AI145" s="130" t="e">
        <f t="shared" si="179"/>
        <v>#DIV/0!</v>
      </c>
      <c r="AJ145" s="149">
        <f t="shared" si="179"/>
        <v>3.5356660827479097E-84</v>
      </c>
      <c r="AK145" s="130">
        <f t="shared" si="179"/>
        <v>2.3913896863197442E-84</v>
      </c>
      <c r="AQ145" s="130" t="s">
        <v>11</v>
      </c>
      <c r="AR145" s="130">
        <f t="shared" ref="AR145:AU148" si="180">AR140*AT122</f>
        <v>3.6988839611831794E-5</v>
      </c>
      <c r="AS145" s="130" t="e">
        <f t="shared" si="180"/>
        <v>#DIV/0!</v>
      </c>
      <c r="AT145" s="149">
        <f t="shared" si="180"/>
        <v>3.8715504994480833E-84</v>
      </c>
      <c r="AU145" s="130">
        <f t="shared" si="180"/>
        <v>2.6874749429378953E-84</v>
      </c>
      <c r="BA145" s="130" t="s">
        <v>11</v>
      </c>
      <c r="BB145" s="130">
        <f t="shared" ref="BB145:BE148" si="181">BB140*BD122</f>
        <v>4.5567329267505113E-5</v>
      </c>
      <c r="BC145" s="130" t="e">
        <f t="shared" si="181"/>
        <v>#DIV/0!</v>
      </c>
      <c r="BD145" s="149">
        <f t="shared" si="181"/>
        <v>4.0204373755857971E-84</v>
      </c>
      <c r="BE145" s="130">
        <f t="shared" si="181"/>
        <v>2.7210873331499028E-84</v>
      </c>
      <c r="BK145" s="130" t="s">
        <v>11</v>
      </c>
      <c r="BL145" s="130">
        <f t="shared" ref="BL145:BO148" si="182">BL140*BN122</f>
        <v>4.9052746340021812E-5</v>
      </c>
      <c r="BM145" s="130" t="e">
        <f t="shared" si="182"/>
        <v>#DIV/0!</v>
      </c>
      <c r="BN145" s="149">
        <f t="shared" si="182"/>
        <v>4.2903603198069645E-84</v>
      </c>
      <c r="BO145" s="130">
        <f t="shared" si="182"/>
        <v>2.9048460846853682E-84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2.6091401392348421E-5</v>
      </c>
      <c r="G146" s="130">
        <f t="shared" si="176"/>
        <v>5.3060834816852834E-54</v>
      </c>
      <c r="H146" s="130">
        <f t="shared" si="176"/>
        <v>1.582648151246564E-55</v>
      </c>
      <c r="N146" s="130" t="s">
        <v>12</v>
      </c>
      <c r="O146" s="130" t="e">
        <f t="shared" si="177"/>
        <v>#DIV/0!</v>
      </c>
      <c r="P146" s="130">
        <f t="shared" si="177"/>
        <v>3.735448049860577E-6</v>
      </c>
      <c r="Q146" s="130">
        <f t="shared" si="177"/>
        <v>7.9481949627747756E-85</v>
      </c>
      <c r="R146" s="130">
        <f t="shared" si="177"/>
        <v>9.2527369810687483E-85</v>
      </c>
      <c r="W146" s="130" t="s">
        <v>12</v>
      </c>
      <c r="X146" s="130" t="e">
        <f t="shared" si="178"/>
        <v>#DIV/0!</v>
      </c>
      <c r="Y146" s="130">
        <f t="shared" si="178"/>
        <v>2.5445838708747249E-6</v>
      </c>
      <c r="Z146" s="130">
        <f t="shared" si="178"/>
        <v>7.6213686915316618E-85</v>
      </c>
      <c r="AA146" s="130">
        <f t="shared" si="178"/>
        <v>8.9718143968707288E-85</v>
      </c>
      <c r="AG146" s="130" t="s">
        <v>12</v>
      </c>
      <c r="AH146" s="130" t="e">
        <f t="shared" si="179"/>
        <v>#DIV/0!</v>
      </c>
      <c r="AI146" s="130">
        <f t="shared" si="179"/>
        <v>3.1743725693295034E-6</v>
      </c>
      <c r="AJ146" s="130">
        <f t="shared" si="179"/>
        <v>9.347545282495568E-85</v>
      </c>
      <c r="AK146" s="130">
        <f t="shared" si="179"/>
        <v>1.1012637951479626E-84</v>
      </c>
      <c r="AQ146" s="130" t="s">
        <v>12</v>
      </c>
      <c r="AR146" s="130" t="e">
        <f t="shared" si="180"/>
        <v>#DIV/0!</v>
      </c>
      <c r="AS146" s="130">
        <f t="shared" si="180"/>
        <v>2.7887257320946693E-6</v>
      </c>
      <c r="AT146" s="130">
        <f t="shared" si="180"/>
        <v>9.8799924148836734E-85</v>
      </c>
      <c r="AU146" s="130">
        <f t="shared" si="180"/>
        <v>1.1946227498731195E-84</v>
      </c>
      <c r="BA146" s="130" t="s">
        <v>12</v>
      </c>
      <c r="BB146" s="130" t="e">
        <f t="shared" si="181"/>
        <v>#DIV/0!</v>
      </c>
      <c r="BC146" s="130">
        <f t="shared" si="181"/>
        <v>3.7313688546690606E-6</v>
      </c>
      <c r="BD146" s="130">
        <f t="shared" si="181"/>
        <v>1.0666043939384695E-84</v>
      </c>
      <c r="BE146" s="130">
        <f t="shared" si="181"/>
        <v>1.2574398567655589E-84</v>
      </c>
      <c r="BK146" s="130" t="s">
        <v>12</v>
      </c>
      <c r="BL146" s="130" t="e">
        <f t="shared" si="182"/>
        <v>#DIV/0!</v>
      </c>
      <c r="BM146" s="130">
        <f t="shared" si="182"/>
        <v>4.0457208120682359E-6</v>
      </c>
      <c r="BN146" s="130">
        <f t="shared" si="182"/>
        <v>1.1401261044196094E-84</v>
      </c>
      <c r="BO146" s="130">
        <f t="shared" si="182"/>
        <v>1.3446118136145975E-84</v>
      </c>
    </row>
    <row r="147" spans="4:67" x14ac:dyDescent="0.3">
      <c r="D147" s="130" t="s">
        <v>13</v>
      </c>
      <c r="E147" s="130">
        <f t="shared" si="176"/>
        <v>5.2771352436675393E-67</v>
      </c>
      <c r="F147" s="130">
        <f t="shared" si="176"/>
        <v>6.0429501250285941E-54</v>
      </c>
      <c r="G147" s="130">
        <f t="shared" si="176"/>
        <v>1.7657015680394397E-7</v>
      </c>
      <c r="H147" s="130" t="e">
        <f t="shared" si="176"/>
        <v>#DIV/0!</v>
      </c>
      <c r="N147" s="130" t="s">
        <v>13</v>
      </c>
      <c r="O147" s="130">
        <f t="shared" si="177"/>
        <v>1.1175125534732679E-84</v>
      </c>
      <c r="P147" s="130">
        <f t="shared" si="177"/>
        <v>6.4758145435487075E-85</v>
      </c>
      <c r="Q147" s="130">
        <f t="shared" si="177"/>
        <v>1.5726280611409486E-6</v>
      </c>
      <c r="R147" s="130" t="e">
        <f t="shared" si="177"/>
        <v>#DIV/0!</v>
      </c>
      <c r="W147" s="130" t="s">
        <v>13</v>
      </c>
      <c r="X147" s="130">
        <f t="shared" si="178"/>
        <v>1.2665709683958748E-84</v>
      </c>
      <c r="Y147" s="130">
        <f t="shared" si="178"/>
        <v>6.5269720136127421E-85</v>
      </c>
      <c r="Z147" s="130">
        <f t="shared" si="178"/>
        <v>2.2311756389574931E-6</v>
      </c>
      <c r="AA147" s="130" t="e">
        <f t="shared" si="178"/>
        <v>#DIV/0!</v>
      </c>
      <c r="AG147" s="130" t="s">
        <v>13</v>
      </c>
      <c r="AH147" s="130">
        <f t="shared" si="179"/>
        <v>1.2784318932076134E-84</v>
      </c>
      <c r="AI147" s="130">
        <f t="shared" si="179"/>
        <v>6.6386003562908384E-85</v>
      </c>
      <c r="AJ147" s="130">
        <f t="shared" si="179"/>
        <v>2.2311152893657378E-6</v>
      </c>
      <c r="AK147" s="130" t="e">
        <f t="shared" si="179"/>
        <v>#DIV/0!</v>
      </c>
      <c r="AQ147" s="130" t="s">
        <v>13</v>
      </c>
      <c r="AR147" s="130">
        <f t="shared" si="180"/>
        <v>1.3756182909266409E-84</v>
      </c>
      <c r="AS147" s="130">
        <f t="shared" si="180"/>
        <v>6.9172541520110831E-85</v>
      </c>
      <c r="AT147" s="130">
        <f t="shared" si="180"/>
        <v>2.7969863521137456E-6</v>
      </c>
      <c r="AU147" s="130" t="e">
        <f t="shared" si="180"/>
        <v>#DIV/0!</v>
      </c>
      <c r="BA147" s="130" t="s">
        <v>13</v>
      </c>
      <c r="BB147" s="130">
        <f t="shared" si="181"/>
        <v>1.4244072395602211E-84</v>
      </c>
      <c r="BC147" s="130">
        <f t="shared" si="181"/>
        <v>7.483264390447814E-85</v>
      </c>
      <c r="BD147" s="130">
        <f t="shared" si="181"/>
        <v>2.441361452853976E-6</v>
      </c>
      <c r="BE147" s="130" t="e">
        <f t="shared" si="181"/>
        <v>#DIV/0!</v>
      </c>
      <c r="BK147" s="130" t="s">
        <v>13</v>
      </c>
      <c r="BL147" s="130">
        <f t="shared" si="182"/>
        <v>1.5056411064670675E-84</v>
      </c>
      <c r="BM147" s="130">
        <f t="shared" si="182"/>
        <v>7.9536650911364565E-85</v>
      </c>
      <c r="BN147" s="130">
        <f t="shared" si="182"/>
        <v>2.5581740384572326E-6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1.3610113901508504E-68</v>
      </c>
      <c r="F148" s="130">
        <f t="shared" si="176"/>
        <v>1.5565760839174377E-55</v>
      </c>
      <c r="G148" s="130" t="e">
        <f t="shared" si="176"/>
        <v>#DIV/0!</v>
      </c>
      <c r="H148" s="130">
        <f t="shared" si="176"/>
        <v>1.200229358282084E-7</v>
      </c>
      <c r="N148" s="130" t="s">
        <v>14</v>
      </c>
      <c r="O148" s="130">
        <f t="shared" si="177"/>
        <v>1.188069367002992E-84</v>
      </c>
      <c r="P148" s="130">
        <f t="shared" si="177"/>
        <v>6.8760907355508385E-85</v>
      </c>
      <c r="Q148" s="130" t="e">
        <f t="shared" si="177"/>
        <v>#DIV/0!</v>
      </c>
      <c r="R148" s="130">
        <f t="shared" si="177"/>
        <v>1.0314363565043776E-6</v>
      </c>
      <c r="W148" s="130" t="s">
        <v>14</v>
      </c>
      <c r="X148" s="130">
        <f t="shared" si="178"/>
        <v>1.3539774272824353E-84</v>
      </c>
      <c r="Y148" s="130">
        <f t="shared" si="178"/>
        <v>6.9686949469673893E-85</v>
      </c>
      <c r="Z148" s="130" t="e">
        <f t="shared" si="178"/>
        <v>#DIV/0!</v>
      </c>
      <c r="AA148" s="130">
        <f t="shared" si="178"/>
        <v>1.4879498187384408E-6</v>
      </c>
      <c r="AG148" s="130" t="s">
        <v>14</v>
      </c>
      <c r="AH148" s="130">
        <f t="shared" si="179"/>
        <v>1.3677437717066886E-84</v>
      </c>
      <c r="AI148" s="130">
        <f t="shared" si="179"/>
        <v>7.0935148545088564E-85</v>
      </c>
      <c r="AJ148" s="130" t="e">
        <f t="shared" si="179"/>
        <v>#DIV/0!</v>
      </c>
      <c r="AK148" s="130">
        <f t="shared" si="179"/>
        <v>1.490281351825096E-6</v>
      </c>
      <c r="AQ148" s="130" t="s">
        <v>14</v>
      </c>
      <c r="AR148" s="130">
        <f t="shared" si="180"/>
        <v>1.4769795403930107E-84</v>
      </c>
      <c r="AS148" s="130">
        <f t="shared" si="180"/>
        <v>7.4176797394121257E-85</v>
      </c>
      <c r="AT148" s="130" t="e">
        <f t="shared" si="180"/>
        <v>#DIV/0!</v>
      </c>
      <c r="AU148" s="130">
        <f t="shared" si="180"/>
        <v>1.9242716258380767E-6</v>
      </c>
      <c r="BA148" s="130" t="s">
        <v>14</v>
      </c>
      <c r="BB148" s="130">
        <f t="shared" si="181"/>
        <v>1.5304411938613846E-84</v>
      </c>
      <c r="BC148" s="130">
        <f t="shared" si="181"/>
        <v>8.0302926431877341E-85</v>
      </c>
      <c r="BD148" s="130" t="e">
        <f t="shared" si="181"/>
        <v>#DIV/0!</v>
      </c>
      <c r="BE148" s="130">
        <f t="shared" si="181"/>
        <v>1.6387916125036116E-6</v>
      </c>
      <c r="BK148" s="130" t="s">
        <v>14</v>
      </c>
      <c r="BL148" s="130">
        <f t="shared" si="182"/>
        <v>1.6211263765431618E-84</v>
      </c>
      <c r="BM148" s="130">
        <f t="shared" si="182"/>
        <v>8.5530402765265218E-85</v>
      </c>
      <c r="BN148" s="130" t="e">
        <f t="shared" si="182"/>
        <v>#DIV/0!</v>
      </c>
      <c r="BO148" s="130">
        <f t="shared" si="182"/>
        <v>1.7214517345599963E-6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1.1298359989240637E-49</v>
      </c>
      <c r="H151" s="130">
        <f>'Mode Choice Q'!T38</f>
        <v>1.8204724618617217E-48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4.3217909280119979E-35</v>
      </c>
      <c r="H152" s="130">
        <f>'Mode Choice Q'!T39</f>
        <v>1.0583756962926757E-36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7.5051536122848556E-45</v>
      </c>
      <c r="F153" s="130">
        <f>'Mode Choice Q'!R40</f>
        <v>4.3217909280124897E-35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1.8379584557641794E-46</v>
      </c>
      <c r="F154" s="130">
        <f>'Mode Choice Q'!R41</f>
        <v>1.0583756962926757E-36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1461.8628716095245</v>
      </c>
      <c r="F156" s="130" t="e">
        <f t="shared" si="183"/>
        <v>#DIV/0!</v>
      </c>
      <c r="G156" s="130">
        <f t="shared" si="183"/>
        <v>3.7975594631061287E-47</v>
      </c>
      <c r="H156" s="130">
        <f t="shared" si="183"/>
        <v>4.2785125006342944E-46</v>
      </c>
      <c r="N156" s="130" t="s">
        <v>11</v>
      </c>
      <c r="O156" s="148">
        <f t="shared" ref="O156:R159" si="184">O151*P122</f>
        <v>580.54900058645603</v>
      </c>
      <c r="P156" s="130" t="e">
        <f t="shared" si="184"/>
        <v>#DIV/0!</v>
      </c>
      <c r="Q156" s="130">
        <f t="shared" si="184"/>
        <v>1.1812421693160601E-59</v>
      </c>
      <c r="R156" s="130">
        <f t="shared" si="184"/>
        <v>7.8945244395778002E-60</v>
      </c>
      <c r="W156" s="130" t="s">
        <v>11</v>
      </c>
      <c r="X156" s="148">
        <f t="shared" ref="X156:AA159" si="185">X151*Z122</f>
        <v>478.43773622807572</v>
      </c>
      <c r="Y156" s="130" t="e">
        <f t="shared" si="185"/>
        <v>#DIV/0!</v>
      </c>
      <c r="Z156" s="130">
        <f t="shared" si="185"/>
        <v>1.2185857846087018E-59</v>
      </c>
      <c r="AA156" s="130">
        <f t="shared" si="185"/>
        <v>8.2354766851854389E-60</v>
      </c>
      <c r="AG156" s="130" t="s">
        <v>11</v>
      </c>
      <c r="AH156" s="148">
        <f t="shared" ref="AH156:AK159" si="186">AH151*AJ122</f>
        <v>570.84870121053677</v>
      </c>
      <c r="AI156" s="130" t="e">
        <f t="shared" si="186"/>
        <v>#DIV/0!</v>
      </c>
      <c r="AJ156" s="130">
        <f t="shared" si="186"/>
        <v>1.4404290902192166E-59</v>
      </c>
      <c r="AK156" s="130">
        <f t="shared" si="186"/>
        <v>9.7425129794723488E-60</v>
      </c>
      <c r="AQ156" s="130" t="s">
        <v>11</v>
      </c>
      <c r="AR156" s="148">
        <f t="shared" ref="AR156:AU159" si="187">AR151*AT122</f>
        <v>536.52098560601155</v>
      </c>
      <c r="AS156" s="130" t="e">
        <f t="shared" si="187"/>
        <v>#DIV/0!</v>
      </c>
      <c r="AT156" s="130">
        <f t="shared" si="187"/>
        <v>1.5772682807544897E-59</v>
      </c>
      <c r="AU156" s="130">
        <f t="shared" si="187"/>
        <v>1.094876324982124E-59</v>
      </c>
      <c r="BA156" s="130" t="s">
        <v>11</v>
      </c>
      <c r="BB156" s="148">
        <f t="shared" ref="BB156:BE159" si="188">BB151*BD122</f>
        <v>660.95148338244314</v>
      </c>
      <c r="BC156" s="130" t="e">
        <f t="shared" si="188"/>
        <v>#DIV/0!</v>
      </c>
      <c r="BD156" s="130">
        <f t="shared" si="188"/>
        <v>1.6379247405336183E-59</v>
      </c>
      <c r="BE156" s="130">
        <f t="shared" si="188"/>
        <v>1.108570000663043E-59</v>
      </c>
      <c r="BK156" s="130" t="s">
        <v>11</v>
      </c>
      <c r="BL156" s="148">
        <f t="shared" ref="BL156:BO159" si="189">BL151*BN122</f>
        <v>711.50725703251771</v>
      </c>
      <c r="BM156" s="130" t="e">
        <f t="shared" si="189"/>
        <v>#DIV/0!</v>
      </c>
      <c r="BN156" s="130">
        <f t="shared" si="189"/>
        <v>1.7478912509093975E-59</v>
      </c>
      <c r="BO156" s="130">
        <f t="shared" si="189"/>
        <v>1.1834332499346858E-59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378.45427263382015</v>
      </c>
      <c r="G157" s="130">
        <f t="shared" si="183"/>
        <v>3.0914758858463144E-32</v>
      </c>
      <c r="H157" s="130">
        <f t="shared" si="183"/>
        <v>9.220960454628974E-34</v>
      </c>
      <c r="N157" s="130" t="s">
        <v>12</v>
      </c>
      <c r="O157" s="130" t="e">
        <f t="shared" si="184"/>
        <v>#DIV/0!</v>
      </c>
      <c r="P157" s="148">
        <f t="shared" si="184"/>
        <v>54.182458558396483</v>
      </c>
      <c r="Q157" s="130">
        <f t="shared" si="184"/>
        <v>4.6308455470472678E-63</v>
      </c>
      <c r="R157" s="130">
        <f t="shared" si="184"/>
        <v>5.3909090110974365E-63</v>
      </c>
      <c r="W157" s="130" t="s">
        <v>12</v>
      </c>
      <c r="X157" s="130" t="e">
        <f t="shared" si="185"/>
        <v>#DIV/0!</v>
      </c>
      <c r="Y157" s="148">
        <f t="shared" si="185"/>
        <v>36.909042313459523</v>
      </c>
      <c r="Z157" s="130">
        <f t="shared" si="185"/>
        <v>4.4404272206306918E-63</v>
      </c>
      <c r="AA157" s="130">
        <f t="shared" si="185"/>
        <v>5.2272354846941216E-63</v>
      </c>
      <c r="AG157" s="130" t="s">
        <v>12</v>
      </c>
      <c r="AH157" s="130" t="e">
        <f t="shared" si="186"/>
        <v>#DIV/0!</v>
      </c>
      <c r="AI157" s="148">
        <f t="shared" si="186"/>
        <v>46.0440910677438</v>
      </c>
      <c r="AJ157" s="130">
        <f t="shared" si="186"/>
        <v>5.4461470371576624E-63</v>
      </c>
      <c r="AK157" s="130">
        <f t="shared" si="186"/>
        <v>6.4162776149428322E-63</v>
      </c>
      <c r="AQ157" s="130" t="s">
        <v>12</v>
      </c>
      <c r="AR157" s="130" t="e">
        <f t="shared" si="187"/>
        <v>#DIV/0!</v>
      </c>
      <c r="AS157" s="148">
        <f t="shared" si="187"/>
        <v>40.450305932000049</v>
      </c>
      <c r="AT157" s="130">
        <f t="shared" si="187"/>
        <v>5.7563659539816091E-63</v>
      </c>
      <c r="AU157" s="130">
        <f t="shared" si="187"/>
        <v>6.9602135674336739E-63</v>
      </c>
      <c r="BA157" s="130" t="s">
        <v>12</v>
      </c>
      <c r="BB157" s="130" t="e">
        <f t="shared" si="188"/>
        <v>#DIV/0!</v>
      </c>
      <c r="BC157" s="148">
        <f t="shared" si="188"/>
        <v>54.123290067370569</v>
      </c>
      <c r="BD157" s="130">
        <f t="shared" si="188"/>
        <v>6.2143420377381761E-63</v>
      </c>
      <c r="BE157" s="130">
        <f t="shared" si="188"/>
        <v>7.3262039855017429E-63</v>
      </c>
      <c r="BK157" s="130" t="s">
        <v>12</v>
      </c>
      <c r="BL157" s="130" t="e">
        <f t="shared" si="189"/>
        <v>#DIV/0!</v>
      </c>
      <c r="BM157" s="148">
        <f t="shared" si="189"/>
        <v>58.682947082321512</v>
      </c>
      <c r="BN157" s="130">
        <f t="shared" si="189"/>
        <v>6.642700535721001E-63</v>
      </c>
      <c r="BO157" s="130">
        <f t="shared" si="189"/>
        <v>7.8340927201042447E-63</v>
      </c>
    </row>
    <row r="158" spans="4:67" x14ac:dyDescent="0.3">
      <c r="D158" s="130" t="s">
        <v>13</v>
      </c>
      <c r="E158" s="130">
        <f t="shared" si="183"/>
        <v>2.1499029999156644E-42</v>
      </c>
      <c r="F158" s="130">
        <f t="shared" si="183"/>
        <v>3.5207954521221229E-32</v>
      </c>
      <c r="G158" s="148">
        <f t="shared" si="183"/>
        <v>2.561139942512745</v>
      </c>
      <c r="H158" s="130" t="e">
        <f t="shared" si="183"/>
        <v>#DIV/0!</v>
      </c>
      <c r="N158" s="130" t="s">
        <v>13</v>
      </c>
      <c r="O158" s="130">
        <f t="shared" si="184"/>
        <v>4.5527421227996746E-60</v>
      </c>
      <c r="P158" s="130">
        <f t="shared" si="184"/>
        <v>3.7729946337435158E-63</v>
      </c>
      <c r="Q158" s="148">
        <f t="shared" si="184"/>
        <v>22.81087934115995</v>
      </c>
      <c r="R158" s="130" t="e">
        <f t="shared" si="184"/>
        <v>#DIV/0!</v>
      </c>
      <c r="W158" s="130" t="s">
        <v>13</v>
      </c>
      <c r="X158" s="130">
        <f t="shared" si="185"/>
        <v>5.1600055689835372E-60</v>
      </c>
      <c r="Y158" s="130">
        <f t="shared" si="185"/>
        <v>3.8028004378982655E-63</v>
      </c>
      <c r="Z158" s="148">
        <f t="shared" si="185"/>
        <v>32.363073982204178</v>
      </c>
      <c r="AA158" s="130" t="e">
        <f t="shared" si="185"/>
        <v>#DIV/0!</v>
      </c>
      <c r="AG158" s="130" t="s">
        <v>13</v>
      </c>
      <c r="AH158" s="130">
        <f t="shared" si="186"/>
        <v>5.208326933999016E-60</v>
      </c>
      <c r="AI158" s="130">
        <f t="shared" si="186"/>
        <v>3.8678383007131786E-63</v>
      </c>
      <c r="AJ158" s="148">
        <f t="shared" si="186"/>
        <v>32.362198614855828</v>
      </c>
      <c r="AK158" s="130" t="e">
        <f t="shared" si="186"/>
        <v>#DIV/0!</v>
      </c>
      <c r="AQ158" s="130" t="s">
        <v>13</v>
      </c>
      <c r="AR158" s="130">
        <f t="shared" si="187"/>
        <v>5.6042639686957482E-60</v>
      </c>
      <c r="AS158" s="130">
        <f t="shared" si="187"/>
        <v>4.0301899661067041E-63</v>
      </c>
      <c r="AT158" s="148">
        <f t="shared" si="187"/>
        <v>40.570125749027611</v>
      </c>
      <c r="AU158" s="130" t="e">
        <f t="shared" si="187"/>
        <v>#DIV/0!</v>
      </c>
      <c r="BA158" s="130" t="s">
        <v>13</v>
      </c>
      <c r="BB158" s="130">
        <f t="shared" si="188"/>
        <v>5.8030299699194863E-60</v>
      </c>
      <c r="BC158" s="130">
        <f t="shared" si="188"/>
        <v>4.3599637077579599E-63</v>
      </c>
      <c r="BD158" s="148">
        <f t="shared" si="188"/>
        <v>35.411807092395357</v>
      </c>
      <c r="BE158" s="130" t="e">
        <f t="shared" si="188"/>
        <v>#DIV/0!</v>
      </c>
      <c r="BK158" s="130" t="s">
        <v>13</v>
      </c>
      <c r="BL158" s="130">
        <f t="shared" si="189"/>
        <v>6.1339764514737534E-60</v>
      </c>
      <c r="BM158" s="130">
        <f t="shared" si="189"/>
        <v>4.6340326001686502E-63</v>
      </c>
      <c r="BN158" s="148">
        <f t="shared" si="189"/>
        <v>37.106166910565982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5.544755507480875E-44</v>
      </c>
      <c r="F159" s="130">
        <f t="shared" si="183"/>
        <v>9.0690571388964514E-34</v>
      </c>
      <c r="G159" s="130" t="e">
        <f t="shared" si="183"/>
        <v>#DIV/0!</v>
      </c>
      <c r="H159" s="148">
        <f t="shared" si="183"/>
        <v>1.7409257630585191</v>
      </c>
      <c r="N159" s="130" t="s">
        <v>14</v>
      </c>
      <c r="O159" s="130">
        <f t="shared" si="184"/>
        <v>4.8401903273043239E-60</v>
      </c>
      <c r="P159" s="130">
        <f t="shared" si="184"/>
        <v>4.0062069832144946E-63</v>
      </c>
      <c r="Q159" s="130" t="e">
        <f t="shared" si="184"/>
        <v>#DIV/0!</v>
      </c>
      <c r="R159" s="148">
        <f t="shared" si="184"/>
        <v>14.960924873257921</v>
      </c>
      <c r="W159" s="130" t="s">
        <v>14</v>
      </c>
      <c r="X159" s="130">
        <f t="shared" si="185"/>
        <v>5.5160991680583695E-60</v>
      </c>
      <c r="Y159" s="130">
        <f t="shared" si="185"/>
        <v>4.0601608434412001E-63</v>
      </c>
      <c r="Z159" s="130" t="e">
        <f t="shared" si="185"/>
        <v>#DIV/0!</v>
      </c>
      <c r="AA159" s="148">
        <f t="shared" si="185"/>
        <v>21.582626318087396</v>
      </c>
      <c r="AG159" s="130" t="s">
        <v>14</v>
      </c>
      <c r="AH159" s="130">
        <f t="shared" si="186"/>
        <v>5.5721832057208285E-60</v>
      </c>
      <c r="AI159" s="130">
        <f t="shared" si="186"/>
        <v>4.1328844889642915E-63</v>
      </c>
      <c r="AJ159" s="130" t="e">
        <f t="shared" si="186"/>
        <v>#DIV/0!</v>
      </c>
      <c r="AK159" s="148">
        <f t="shared" si="186"/>
        <v>21.616445071061335</v>
      </c>
      <c r="AQ159" s="130" t="s">
        <v>14</v>
      </c>
      <c r="AR159" s="130">
        <f t="shared" si="187"/>
        <v>6.0172093343928737E-60</v>
      </c>
      <c r="AS159" s="130">
        <f t="shared" si="187"/>
        <v>4.3217522156360755E-63</v>
      </c>
      <c r="AT159" s="130" t="e">
        <f t="shared" si="187"/>
        <v>#DIV/0!</v>
      </c>
      <c r="AU159" s="148">
        <f t="shared" si="187"/>
        <v>27.911448969544981</v>
      </c>
      <c r="BA159" s="130" t="s">
        <v>14</v>
      </c>
      <c r="BB159" s="130">
        <f t="shared" si="188"/>
        <v>6.2350119183043461E-60</v>
      </c>
      <c r="BC159" s="130">
        <f t="shared" si="188"/>
        <v>4.6786780020315545E-63</v>
      </c>
      <c r="BD159" s="130" t="e">
        <f t="shared" si="188"/>
        <v>#DIV/0!</v>
      </c>
      <c r="BE159" s="148">
        <f t="shared" si="188"/>
        <v>23.770577838350302</v>
      </c>
      <c r="BK159" s="130" t="s">
        <v>14</v>
      </c>
      <c r="BL159" s="130">
        <f t="shared" si="189"/>
        <v>6.6044630263262734E-60</v>
      </c>
      <c r="BM159" s="130">
        <f t="shared" si="189"/>
        <v>4.9832457134948525E-63</v>
      </c>
      <c r="BN159" s="130" t="e">
        <f t="shared" si="189"/>
        <v>#DIV/0!</v>
      </c>
      <c r="BO159" s="148">
        <f t="shared" si="189"/>
        <v>24.96955814217737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-289.75373626512084</v>
      </c>
      <c r="J28" s="206">
        <f t="shared" si="7"/>
        <v>-292.53334493144848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-276.89402496155816</v>
      </c>
      <c r="J29" s="206">
        <f t="shared" si="10"/>
        <v>-273.1845053564162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-300.85759408146981</v>
      </c>
      <c r="H30" s="206">
        <f t="shared" si="10"/>
        <v>-276.89402496155827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-297.14807447632774</v>
      </c>
      <c r="H31" s="206">
        <f t="shared" si="10"/>
        <v>-273.1845053564162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1.4506118778250692E-126</v>
      </c>
      <c r="J33" s="206">
        <f t="shared" si="13"/>
        <v>9.0029020178504053E-128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5.5776709161644651E-121</v>
      </c>
      <c r="J34" s="206">
        <f t="shared" si="16"/>
        <v>2.2775964763130749E-119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2.1837707856516993E-131</v>
      </c>
      <c r="H35" s="206">
        <f t="shared" si="16"/>
        <v>5.5776709161638305E-121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8.9172500874192008E-130</v>
      </c>
      <c r="H36" s="206">
        <f t="shared" si="16"/>
        <v>2.2775964763130749E-119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2.7732866876879483E-74</v>
      </c>
      <c r="O38" s="206">
        <f t="shared" si="20"/>
        <v>4.4685175977676926E-73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1.1298359989240637E-49</v>
      </c>
      <c r="T38" s="206">
        <f t="shared" si="21"/>
        <v>1.8204724618617217E-48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7.4177461837597454E-57</v>
      </c>
      <c r="O39" s="206">
        <f t="shared" si="20"/>
        <v>1.8165530015054131E-58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4.3217909280119979E-35</v>
      </c>
      <c r="T39" s="206">
        <f t="shared" si="21"/>
        <v>1.0583756962926757E-36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1.8422091898137168E-69</v>
      </c>
      <c r="M40" s="206">
        <f t="shared" si="20"/>
        <v>7.4177461837605898E-57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7.5051536122848556E-45</v>
      </c>
      <c r="R40" s="206">
        <f t="shared" si="21"/>
        <v>4.3217909280124897E-35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4.511438582899039E-71</v>
      </c>
      <c r="M41" s="206">
        <f t="shared" si="20"/>
        <v>1.8165530015054131E-58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1.8379584557641794E-46</v>
      </c>
      <c r="R41" s="206">
        <f t="shared" si="21"/>
        <v>1.0583756962926757E-36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13.873324566744362</v>
      </c>
      <c r="J46">
        <f>'Trip Length Frequency'!L28</f>
        <v>14.001305075346398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13.281229566810541</v>
      </c>
      <c r="J47">
        <f>'Trip Length Frequency'!L29</f>
        <v>13.110433507823387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14.384575444609318</v>
      </c>
      <c r="H48">
        <f>'Trip Length Frequency'!J30</f>
        <v>13.281229566810545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14.213779385622161</v>
      </c>
      <c r="H49">
        <f>'Trip Length Frequency'!J31</f>
        <v>13.110433507823387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9" zoomScale="76" zoomScaleNormal="76" workbookViewId="0">
      <selection activeCell="T103" sqref="T103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Gravity!O134</f>
        <v>5.0142918550271994E-86</v>
      </c>
      <c r="G25" s="4" t="e">
        <f>Gravity!P134</f>
        <v>#DIV/0!</v>
      </c>
      <c r="H25" s="4">
        <f>Gravity!Q134</f>
        <v>939.99956954956178</v>
      </c>
      <c r="I25" s="4">
        <f>Gravity!R134</f>
        <v>628.22423443435855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Gravity!O135</f>
        <v>#DIV/0!</v>
      </c>
      <c r="G26" s="4">
        <f>Gravity!P135</f>
        <v>4.6798230702363661E-87</v>
      </c>
      <c r="H26" s="4">
        <f>Gravity!Q135</f>
        <v>955.00058179050609</v>
      </c>
      <c r="I26" s="4">
        <f>Gravity!R135</f>
        <v>1111.7454014980958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Gravity!O136</f>
        <v>362.29451901295812</v>
      </c>
      <c r="G27" s="4">
        <f>Gravity!P136</f>
        <v>778.08945120508383</v>
      </c>
      <c r="H27" s="4">
        <f>Gravity!Q136</f>
        <v>1.9702110652303653E-87</v>
      </c>
      <c r="I27" s="4" t="e">
        <f>Gravity!R136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Gravity!O137</f>
        <v>385.16884533832217</v>
      </c>
      <c r="G28" s="4">
        <f>Gravity!P137</f>
        <v>826.18389252531438</v>
      </c>
      <c r="H28" s="4" t="e">
        <f>Gravity!Q137</f>
        <v>#DIV/0!</v>
      </c>
      <c r="I28" s="4">
        <f>Gravity!R137</f>
        <v>1.2921983098734006E-87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939.99956954956178</v>
      </c>
      <c r="D36" s="31">
        <f>E36-H36</f>
        <v>0</v>
      </c>
      <c r="E36">
        <f>W6*G66+(W6*0.17/X6^3.8)*(G66^4.8/4.8)</f>
        <v>2404.2169647313458</v>
      </c>
      <c r="F36" s="258"/>
      <c r="G36" s="32" t="s">
        <v>62</v>
      </c>
      <c r="H36" s="33">
        <f>W6*G66+0.17*W6/X6^3.8*G66^4.8/4.8</f>
        <v>2404.2169647313458</v>
      </c>
      <c r="I36" s="32" t="s">
        <v>63</v>
      </c>
      <c r="J36" s="33">
        <f>W6*(1+0.17*(G66/X6)^3.8)</f>
        <v>2.5056244840829152</v>
      </c>
      <c r="K36" s="34">
        <v>1</v>
      </c>
      <c r="L36" s="35" t="s">
        <v>61</v>
      </c>
      <c r="M36" s="36" t="s">
        <v>64</v>
      </c>
      <c r="N36" s="37">
        <f>J36+J54+J51</f>
        <v>15.015954523651926</v>
      </c>
      <c r="O36" s="38" t="s">
        <v>65</v>
      </c>
      <c r="P36" s="39">
        <v>0</v>
      </c>
      <c r="Q36" s="39">
        <f>IF(P36&lt;=0,0,P36)</f>
        <v>0</v>
      </c>
      <c r="R36" s="40">
        <f>G58</f>
        <v>939.99956956545452</v>
      </c>
      <c r="S36" s="40" t="s">
        <v>39</v>
      </c>
      <c r="T36" s="40">
        <f>I58</f>
        <v>939.99956954956178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628.22423443435855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13.870525878952401</v>
      </c>
      <c r="O37" s="48" t="s">
        <v>70</v>
      </c>
      <c r="P37" s="39">
        <v>594.20301577283885</v>
      </c>
      <c r="Q37" s="39">
        <f t="shared" ref="Q37:Q60" si="5">IF(P37&lt;=0,0,P37)</f>
        <v>594.20301577283885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955.00058179050609</v>
      </c>
      <c r="D38" s="31">
        <f t="shared" si="1"/>
        <v>0</v>
      </c>
      <c r="E38">
        <f t="shared" si="2"/>
        <v>1518.0460570258797</v>
      </c>
      <c r="F38" s="258"/>
      <c r="G38" s="44" t="s">
        <v>72</v>
      </c>
      <c r="H38" s="33">
        <f t="shared" si="3"/>
        <v>1518.0460570258797</v>
      </c>
      <c r="I38" s="44" t="s">
        <v>73</v>
      </c>
      <c r="J38" s="33">
        <f t="shared" si="4"/>
        <v>2.5045767418066154</v>
      </c>
      <c r="K38" s="34">
        <v>3</v>
      </c>
      <c r="L38" s="45"/>
      <c r="M38" s="46" t="s">
        <v>74</v>
      </c>
      <c r="N38" s="47">
        <f>J36+J47+J39+J49+J43</f>
        <v>14.198074301549219</v>
      </c>
      <c r="O38" s="48" t="s">
        <v>75</v>
      </c>
      <c r="P38" s="39">
        <v>1.7763568394002505E-15</v>
      </c>
      <c r="Q38" s="39">
        <f t="shared" si="5"/>
        <v>1.7763568394002505E-15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1111.7454014980958</v>
      </c>
      <c r="D39" s="31">
        <f t="shared" si="1"/>
        <v>0</v>
      </c>
      <c r="E39">
        <f t="shared" si="2"/>
        <v>5898.5435136199994</v>
      </c>
      <c r="F39" s="258"/>
      <c r="G39" s="44" t="s">
        <v>77</v>
      </c>
      <c r="H39" s="33">
        <f t="shared" si="3"/>
        <v>5898.5435136199994</v>
      </c>
      <c r="I39" s="44" t="s">
        <v>78</v>
      </c>
      <c r="J39" s="33">
        <f t="shared" si="4"/>
        <v>3.8041962591871767</v>
      </c>
      <c r="K39" s="34">
        <v>4</v>
      </c>
      <c r="L39" s="45"/>
      <c r="M39" s="46" t="s">
        <v>79</v>
      </c>
      <c r="N39" s="47">
        <f>J36+J47+J48+J42+J43</f>
        <v>14.241800490348098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2354.72223393283</v>
      </c>
      <c r="F40" s="258"/>
      <c r="G40" s="44" t="s">
        <v>81</v>
      </c>
      <c r="H40" s="33">
        <f t="shared" si="3"/>
        <v>2354.72223393283</v>
      </c>
      <c r="I40" s="44" t="s">
        <v>82</v>
      </c>
      <c r="J40" s="33">
        <f t="shared" si="4"/>
        <v>2.5241190409295737</v>
      </c>
      <c r="K40" s="34">
        <v>5</v>
      </c>
      <c r="L40" s="45"/>
      <c r="M40" s="46" t="s">
        <v>83</v>
      </c>
      <c r="N40" s="47">
        <f>J45+J38+J39+J40+J51</f>
        <v>13.870525205827763</v>
      </c>
      <c r="O40" s="48" t="s">
        <v>84</v>
      </c>
      <c r="P40" s="39">
        <v>345.79655379261561</v>
      </c>
      <c r="Q40" s="39">
        <f t="shared" si="5"/>
        <v>345.79655379261561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5785.4209228318905</v>
      </c>
      <c r="F41" s="258"/>
      <c r="G41" s="44" t="s">
        <v>85</v>
      </c>
      <c r="H41" s="33">
        <f t="shared" si="3"/>
        <v>5785.4209228318905</v>
      </c>
      <c r="I41" s="44" t="s">
        <v>86</v>
      </c>
      <c r="J41" s="33">
        <f t="shared" si="4"/>
        <v>3.9365909764128197</v>
      </c>
      <c r="K41" s="34">
        <v>6</v>
      </c>
      <c r="L41" s="45"/>
      <c r="M41" s="46" t="s">
        <v>87</v>
      </c>
      <c r="N41" s="47">
        <f>J45+J38+J39+J49+J43</f>
        <v>14.198073628424581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5211.2733469103523</v>
      </c>
      <c r="F42" s="258"/>
      <c r="G42" s="44" t="s">
        <v>89</v>
      </c>
      <c r="H42" s="33">
        <f t="shared" si="3"/>
        <v>5211.2733469103523</v>
      </c>
      <c r="I42" s="44" t="s">
        <v>90</v>
      </c>
      <c r="J42" s="33">
        <f t="shared" si="4"/>
        <v>2.6031381057130618</v>
      </c>
      <c r="K42" s="34">
        <v>7</v>
      </c>
      <c r="L42" s="45"/>
      <c r="M42" s="46" t="s">
        <v>91</v>
      </c>
      <c r="N42" s="47">
        <f>J45+J38+J48+J42+J43</f>
        <v>14.241799817223459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2458.4862190385797</v>
      </c>
      <c r="F43" s="258"/>
      <c r="G43" s="44" t="s">
        <v>93</v>
      </c>
      <c r="H43" s="33">
        <f t="shared" si="3"/>
        <v>2458.4862190385797</v>
      </c>
      <c r="I43" s="44" t="s">
        <v>94</v>
      </c>
      <c r="J43" s="33">
        <f t="shared" si="4"/>
        <v>2.8567818453683955</v>
      </c>
      <c r="K43" s="34">
        <v>8</v>
      </c>
      <c r="L43" s="53"/>
      <c r="M43" s="54" t="s">
        <v>95</v>
      </c>
      <c r="N43" s="55">
        <f>J45+J46+J41+J42+J43</f>
        <v>14.423814051829662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14.001304658548992</v>
      </c>
      <c r="O44" s="38" t="s">
        <v>100</v>
      </c>
      <c r="P44" s="39">
        <v>367.03323195509404</v>
      </c>
      <c r="Q44" s="39">
        <f t="shared" si="5"/>
        <v>367.03323195509404</v>
      </c>
      <c r="R44" s="40">
        <f>G59</f>
        <v>628.22359910473483</v>
      </c>
      <c r="S44" s="40" t="s">
        <v>39</v>
      </c>
      <c r="T44" s="40">
        <f>I59</f>
        <v>628.22423443435855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1520.9199355582327</v>
      </c>
      <c r="F45" s="258"/>
      <c r="G45" s="44" t="s">
        <v>101</v>
      </c>
      <c r="H45" s="33">
        <f t="shared" si="3"/>
        <v>1520.9199355582327</v>
      </c>
      <c r="I45" s="44" t="s">
        <v>102</v>
      </c>
      <c r="J45" s="33">
        <f t="shared" si="4"/>
        <v>2.5273031243353872</v>
      </c>
      <c r="K45" s="34">
        <v>10</v>
      </c>
      <c r="L45" s="45"/>
      <c r="M45" s="46" t="s">
        <v>103</v>
      </c>
      <c r="N45" s="47">
        <f>J36+J47+J48+J42+J50</f>
        <v>14.045030847347871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3.5527136788005009E-14</v>
      </c>
      <c r="F46" s="258"/>
      <c r="G46" s="44" t="s">
        <v>105</v>
      </c>
      <c r="H46" s="33">
        <f t="shared" si="3"/>
        <v>3.5527136788005009E-14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14.001303985424354</v>
      </c>
      <c r="O46" s="48" t="s">
        <v>108</v>
      </c>
      <c r="P46" s="39">
        <v>261.19036714964085</v>
      </c>
      <c r="Q46" s="39">
        <f t="shared" si="5"/>
        <v>261.19036714964085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2408.3485926458616</v>
      </c>
      <c r="F47" s="258"/>
      <c r="G47" s="44" t="s">
        <v>109</v>
      </c>
      <c r="H47" s="33">
        <f t="shared" si="3"/>
        <v>2408.3485926458616</v>
      </c>
      <c r="I47" s="44" t="s">
        <v>110</v>
      </c>
      <c r="J47" s="33">
        <f t="shared" si="4"/>
        <v>2.5262560551837248</v>
      </c>
      <c r="K47" s="34">
        <v>12</v>
      </c>
      <c r="L47" s="45"/>
      <c r="M47" s="46" t="s">
        <v>111</v>
      </c>
      <c r="N47" s="47">
        <f>J45+J38+J48+J42+J50</f>
        <v>14.045030174223232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14.227044408829435</v>
      </c>
      <c r="O48" s="48" t="s">
        <v>116</v>
      </c>
      <c r="P48" s="39">
        <v>1.4210854715202004E-14</v>
      </c>
      <c r="Q48" s="39">
        <f t="shared" si="5"/>
        <v>1.4210854715202004E-14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1571.2416226095365</v>
      </c>
      <c r="F49" s="258"/>
      <c r="G49" s="44" t="s">
        <v>117</v>
      </c>
      <c r="H49" s="33">
        <f t="shared" si="3"/>
        <v>1571.2416226095365</v>
      </c>
      <c r="I49" s="44" t="s">
        <v>118</v>
      </c>
      <c r="J49" s="33">
        <f t="shared" si="4"/>
        <v>2.5052156577270059</v>
      </c>
      <c r="K49" s="34">
        <v>14</v>
      </c>
      <c r="L49" s="53"/>
      <c r="M49" s="54" t="s">
        <v>119</v>
      </c>
      <c r="N49" s="55">
        <f>J45+J46+J53+J44</f>
        <v>15.027303124335386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4407.9258914734937</v>
      </c>
      <c r="F50" s="258"/>
      <c r="G50" s="44" t="s">
        <v>121</v>
      </c>
      <c r="H50" s="33">
        <f t="shared" si="3"/>
        <v>4407.9258914734937</v>
      </c>
      <c r="I50" s="44" t="s">
        <v>122</v>
      </c>
      <c r="J50" s="33">
        <f t="shared" si="4"/>
        <v>2.6600122023681676</v>
      </c>
      <c r="K50" s="34">
        <v>15</v>
      </c>
      <c r="L50" s="35" t="s">
        <v>71</v>
      </c>
      <c r="M50" s="36" t="s">
        <v>123</v>
      </c>
      <c r="N50" s="37">
        <f>J37+J46+J41+J42+J43</f>
        <v>14.396510927494276</v>
      </c>
      <c r="O50" s="38" t="s">
        <v>124</v>
      </c>
      <c r="P50" s="39">
        <v>0</v>
      </c>
      <c r="Q50" s="39">
        <f t="shared" si="5"/>
        <v>0</v>
      </c>
      <c r="R50" s="40">
        <f>G60</f>
        <v>955.00058179050609</v>
      </c>
      <c r="S50" s="40" t="s">
        <v>39</v>
      </c>
      <c r="T50" s="40">
        <f>I60</f>
        <v>955.00058179050609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2352.0218890695664</v>
      </c>
      <c r="F51" s="258"/>
      <c r="G51" s="44" t="s">
        <v>125</v>
      </c>
      <c r="H51" s="33">
        <f t="shared" si="3"/>
        <v>2352.0218890695664</v>
      </c>
      <c r="I51" s="44" t="s">
        <v>126</v>
      </c>
      <c r="J51" s="33">
        <f t="shared" si="4"/>
        <v>2.5103300395690109</v>
      </c>
      <c r="K51" s="34">
        <v>16</v>
      </c>
      <c r="L51" s="45"/>
      <c r="M51" s="46" t="s">
        <v>127</v>
      </c>
      <c r="N51" s="47">
        <f>J37+J38+J39+J40+J51</f>
        <v>13.843222081492376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5785.4209228318905</v>
      </c>
      <c r="F52" s="258"/>
      <c r="G52" s="44" t="s">
        <v>129</v>
      </c>
      <c r="H52" s="33">
        <f t="shared" si="3"/>
        <v>5785.4209228318905</v>
      </c>
      <c r="I52" s="44" t="s">
        <v>130</v>
      </c>
      <c r="J52" s="33">
        <f t="shared" si="4"/>
        <v>3.9365909764128197</v>
      </c>
      <c r="K52" s="34">
        <v>17</v>
      </c>
      <c r="L52" s="45"/>
      <c r="M52" s="46" t="s">
        <v>131</v>
      </c>
      <c r="N52" s="47">
        <f>J37+J38+J39+J49+J43</f>
        <v>14.170770504089194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14.214496692888073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13.333101903907096</v>
      </c>
      <c r="O54" s="56" t="s">
        <v>140</v>
      </c>
      <c r="P54" s="39">
        <v>955.00058179050609</v>
      </c>
      <c r="Q54" s="39">
        <f t="shared" si="5"/>
        <v>955.00058179050609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43676.588112279467</v>
      </c>
      <c r="K55" s="34">
        <v>20</v>
      </c>
      <c r="L55" s="35" t="s">
        <v>76</v>
      </c>
      <c r="M55" s="36" t="s">
        <v>142</v>
      </c>
      <c r="N55" s="37">
        <f>J37+J38+J39+J49+J50</f>
        <v>13.974000861088967</v>
      </c>
      <c r="O55" s="38" t="s">
        <v>143</v>
      </c>
      <c r="P55" s="39">
        <v>0</v>
      </c>
      <c r="Q55" s="39">
        <f t="shared" si="5"/>
        <v>0</v>
      </c>
      <c r="R55" s="40">
        <f>G61</f>
        <v>1111.7454014980958</v>
      </c>
      <c r="S55" s="40" t="s">
        <v>39</v>
      </c>
      <c r="T55" s="40">
        <f>I61</f>
        <v>1111.7454014980958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14.017727049887846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14.199741284494049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939.99956956545452</v>
      </c>
      <c r="H58" s="68" t="s">
        <v>39</v>
      </c>
      <c r="I58" s="69">
        <f>C36</f>
        <v>939.99956954956178</v>
      </c>
      <c r="K58" s="34">
        <v>23</v>
      </c>
      <c r="L58" s="45"/>
      <c r="M58" s="46" t="s">
        <v>149</v>
      </c>
      <c r="N58" s="47">
        <f>J37+J46+J53+J44</f>
        <v>15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628.22359910473483</v>
      </c>
      <c r="H59" s="68" t="s">
        <v>39</v>
      </c>
      <c r="I59" s="69">
        <f t="shared" ref="I59:I60" si="6">C37</f>
        <v>628.22423443435855</v>
      </c>
      <c r="K59" s="34">
        <v>24</v>
      </c>
      <c r="L59" s="45"/>
      <c r="M59" s="46" t="s">
        <v>151</v>
      </c>
      <c r="N59" s="47">
        <f>J52+J53+J44</f>
        <v>13.93659097641282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955.00058179050609</v>
      </c>
      <c r="H60" s="68" t="s">
        <v>39</v>
      </c>
      <c r="I60" s="69">
        <f t="shared" si="6"/>
        <v>955.00058179050609</v>
      </c>
      <c r="K60" s="34">
        <v>25</v>
      </c>
      <c r="L60" s="53"/>
      <c r="M60" s="54" t="s">
        <v>153</v>
      </c>
      <c r="N60" s="55">
        <f>J52+J41+J42+J50</f>
        <v>13.136332260906869</v>
      </c>
      <c r="O60" s="56" t="s">
        <v>154</v>
      </c>
      <c r="P60" s="39">
        <v>1111.7454014980958</v>
      </c>
      <c r="Q60" s="71">
        <f t="shared" si="5"/>
        <v>1111.7454014980958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1111.7454014980958</v>
      </c>
      <c r="H61" s="74" t="s">
        <v>39</v>
      </c>
      <c r="I61" s="69">
        <f>C39</f>
        <v>1111.7454014980958</v>
      </c>
      <c r="K61" s="264" t="s">
        <v>155</v>
      </c>
      <c r="L61" s="264"/>
      <c r="M61" s="264"/>
      <c r="N61" s="76">
        <f>SUM(N36:N60)</f>
        <v>353.63007963917801</v>
      </c>
      <c r="U61" s="77" t="s">
        <v>156</v>
      </c>
      <c r="V61" s="78">
        <f>SUMPRODUCT($Q$36:$Q$60,V36:V60)</f>
        <v>961.23624772793289</v>
      </c>
      <c r="W61" s="78">
        <f>SUMPRODUCT($Q$36:$Q$60,W36:W60)</f>
        <v>0</v>
      </c>
      <c r="X61" s="78">
        <f t="shared" ref="X61:AN61" si="7">SUMPRODUCT($Q$36:$Q$60,X36:X60)</f>
        <v>606.98692094225646</v>
      </c>
      <c r="Y61" s="78">
        <f t="shared" si="7"/>
        <v>1568.2231686701896</v>
      </c>
      <c r="Z61" s="78">
        <f t="shared" si="7"/>
        <v>939.99956956545452</v>
      </c>
      <c r="AA61" s="78">
        <f t="shared" si="7"/>
        <v>2066.745983288602</v>
      </c>
      <c r="AB61" s="78">
        <f t="shared" si="7"/>
        <v>2066.745983288602</v>
      </c>
      <c r="AC61" s="78">
        <f t="shared" si="7"/>
        <v>955.00058179050609</v>
      </c>
      <c r="AD61" s="78">
        <f t="shared" si="7"/>
        <v>0</v>
      </c>
      <c r="AE61" s="78">
        <f t="shared" si="7"/>
        <v>606.98692094225646</v>
      </c>
      <c r="AF61" s="78">
        <f t="shared" si="7"/>
        <v>1.4210854715202004E-14</v>
      </c>
      <c r="AG61" s="78">
        <f t="shared" si="7"/>
        <v>961.23624772793289</v>
      </c>
      <c r="AH61" s="78">
        <f t="shared" si="7"/>
        <v>0</v>
      </c>
      <c r="AI61" s="78">
        <f t="shared" si="7"/>
        <v>628.22359910473483</v>
      </c>
      <c r="AJ61" s="78">
        <f t="shared" si="7"/>
        <v>1739.9690006028306</v>
      </c>
      <c r="AK61" s="78">
        <f t="shared" si="7"/>
        <v>939.99956956545452</v>
      </c>
      <c r="AL61" s="78">
        <f t="shared" si="7"/>
        <v>2066.745983288602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0.32041208257597764</v>
      </c>
      <c r="W64">
        <f t="shared" ref="W64:AN64" si="8">W61/W63</f>
        <v>0</v>
      </c>
      <c r="X64">
        <f t="shared" si="8"/>
        <v>0.30349346047112824</v>
      </c>
      <c r="Y64">
        <f t="shared" si="8"/>
        <v>0.52274105622339651</v>
      </c>
      <c r="Z64">
        <f t="shared" si="8"/>
        <v>0.46999978478272725</v>
      </c>
      <c r="AA64">
        <f t="shared" si="8"/>
        <v>1.3778306555257347</v>
      </c>
      <c r="AB64">
        <f t="shared" si="8"/>
        <v>0.68891532776286735</v>
      </c>
      <c r="AC64">
        <f t="shared" si="8"/>
        <v>0.95500058179050606</v>
      </c>
      <c r="AD64">
        <f t="shared" si="8"/>
        <v>0</v>
      </c>
      <c r="AE64">
        <f t="shared" si="8"/>
        <v>0.48558953675380517</v>
      </c>
      <c r="AF64">
        <f t="shared" si="8"/>
        <v>7.105427357601002E-18</v>
      </c>
      <c r="AG64">
        <f t="shared" si="8"/>
        <v>0.48061812386396646</v>
      </c>
      <c r="AH64">
        <f t="shared" si="8"/>
        <v>0</v>
      </c>
      <c r="AI64">
        <f t="shared" si="8"/>
        <v>0.3141117995523674</v>
      </c>
      <c r="AJ64">
        <f t="shared" si="8"/>
        <v>0.77331955582348033</v>
      </c>
      <c r="AK64">
        <f t="shared" si="8"/>
        <v>0.3759998278261818</v>
      </c>
      <c r="AL64">
        <f t="shared" si="8"/>
        <v>1.3778306555257347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961.23624772793289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2.5056244840829152</v>
      </c>
      <c r="W67" s="82">
        <f t="shared" ref="W67:AN67" si="9">AB15*(1+0.17*(W61/AB16)^3.8)</f>
        <v>2.5</v>
      </c>
      <c r="X67" s="82">
        <f t="shared" si="9"/>
        <v>2.5045767418066154</v>
      </c>
      <c r="Y67" s="82">
        <f t="shared" si="9"/>
        <v>3.8041962591871767</v>
      </c>
      <c r="Z67" s="82">
        <f t="shared" si="9"/>
        <v>2.5241190409295737</v>
      </c>
      <c r="AA67" s="82">
        <f t="shared" si="9"/>
        <v>3.9365909764128197</v>
      </c>
      <c r="AB67" s="82">
        <f t="shared" si="9"/>
        <v>2.6031381057130618</v>
      </c>
      <c r="AC67" s="82">
        <f t="shared" si="9"/>
        <v>2.8567818453683955</v>
      </c>
      <c r="AD67" s="82">
        <f t="shared" si="9"/>
        <v>2.5</v>
      </c>
      <c r="AE67" s="82">
        <f t="shared" si="9"/>
        <v>2.5273031243353872</v>
      </c>
      <c r="AF67" s="82">
        <f t="shared" si="9"/>
        <v>2.5</v>
      </c>
      <c r="AG67" s="82">
        <f t="shared" si="9"/>
        <v>2.5262560551837248</v>
      </c>
      <c r="AH67" s="82">
        <f t="shared" si="9"/>
        <v>3.75</v>
      </c>
      <c r="AI67" s="82">
        <f t="shared" si="9"/>
        <v>2.5052156577270059</v>
      </c>
      <c r="AJ67" s="82">
        <f t="shared" si="9"/>
        <v>2.6600122023681676</v>
      </c>
      <c r="AK67" s="82">
        <f t="shared" si="9"/>
        <v>2.5103300395690109</v>
      </c>
      <c r="AL67" s="82">
        <f t="shared" si="9"/>
        <v>3.9365909764128197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606.98692094225646</v>
      </c>
      <c r="H68" s="6"/>
    </row>
    <row r="69" spans="6:40" x14ac:dyDescent="0.3">
      <c r="F69" s="4" t="s">
        <v>45</v>
      </c>
      <c r="G69" s="4">
        <f>Y61</f>
        <v>1568.2231686701896</v>
      </c>
      <c r="H69" s="6"/>
    </row>
    <row r="70" spans="6:40" x14ac:dyDescent="0.3">
      <c r="F70" s="4" t="s">
        <v>46</v>
      </c>
      <c r="G70" s="4">
        <f>Z61</f>
        <v>939.99956956545452</v>
      </c>
      <c r="U70" s="41" t="s">
        <v>65</v>
      </c>
      <c r="V70">
        <f t="shared" ref="V70:V94" si="10">SUMPRODUCT($V$67:$AN$67,V36:AN36)</f>
        <v>15.015954523651926</v>
      </c>
      <c r="X70">
        <v>15.000195603366421</v>
      </c>
    </row>
    <row r="71" spans="6:40" x14ac:dyDescent="0.3">
      <c r="F71" s="4" t="s">
        <v>47</v>
      </c>
      <c r="G71" s="4">
        <f>AA61</f>
        <v>2066.745983288602</v>
      </c>
      <c r="U71" s="41" t="s">
        <v>70</v>
      </c>
      <c r="V71">
        <f t="shared" si="10"/>
        <v>13.870525878952401</v>
      </c>
      <c r="X71">
        <v>13.75090229828113</v>
      </c>
    </row>
    <row r="72" spans="6:40" x14ac:dyDescent="0.3">
      <c r="F72" s="4" t="s">
        <v>48</v>
      </c>
      <c r="G72" s="4">
        <f>AB61</f>
        <v>2066.745983288602</v>
      </c>
      <c r="U72" s="41" t="s">
        <v>75</v>
      </c>
      <c r="V72">
        <f t="shared" si="10"/>
        <v>14.198074301549216</v>
      </c>
      <c r="X72">
        <v>14.225219683523857</v>
      </c>
    </row>
    <row r="73" spans="6:40" x14ac:dyDescent="0.3">
      <c r="F73" s="4" t="s">
        <v>49</v>
      </c>
      <c r="G73" s="4">
        <f>AC61</f>
        <v>955.00058179050609</v>
      </c>
      <c r="U73" s="41" t="s">
        <v>80</v>
      </c>
      <c r="V73">
        <f t="shared" si="10"/>
        <v>14.241800490348098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13.870525205827763</v>
      </c>
      <c r="X74">
        <v>13.805151472614</v>
      </c>
    </row>
    <row r="75" spans="6:40" x14ac:dyDescent="0.3">
      <c r="F75" s="4" t="s">
        <v>51</v>
      </c>
      <c r="G75" s="4">
        <f>AE61</f>
        <v>606.98692094225646</v>
      </c>
      <c r="U75" s="41" t="s">
        <v>88</v>
      </c>
      <c r="V75">
        <f t="shared" si="10"/>
        <v>14.198073628424581</v>
      </c>
      <c r="X75">
        <v>14.279468857856727</v>
      </c>
    </row>
    <row r="76" spans="6:40" x14ac:dyDescent="0.3">
      <c r="F76" s="4" t="s">
        <v>52</v>
      </c>
      <c r="G76" s="4">
        <f>AF61</f>
        <v>1.4210854715202004E-14</v>
      </c>
      <c r="U76" s="41" t="s">
        <v>92</v>
      </c>
      <c r="V76">
        <f t="shared" si="10"/>
        <v>14.241799817223459</v>
      </c>
      <c r="X76">
        <v>14.326575531725375</v>
      </c>
    </row>
    <row r="77" spans="6:40" x14ac:dyDescent="0.3">
      <c r="F77" s="4" t="s">
        <v>53</v>
      </c>
      <c r="G77" s="4">
        <f>AG61</f>
        <v>961.23624772793289</v>
      </c>
      <c r="U77" s="41" t="s">
        <v>96</v>
      </c>
      <c r="V77">
        <f t="shared" si="10"/>
        <v>14.423814051829662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14.001304658548992</v>
      </c>
      <c r="X78">
        <v>13.750771910176033</v>
      </c>
    </row>
    <row r="79" spans="6:40" x14ac:dyDescent="0.3">
      <c r="F79" s="4" t="s">
        <v>55</v>
      </c>
      <c r="G79" s="4">
        <f>AI61</f>
        <v>628.22359910473483</v>
      </c>
      <c r="U79" s="41" t="s">
        <v>104</v>
      </c>
      <c r="V79">
        <f t="shared" si="10"/>
        <v>14.045030847347871</v>
      </c>
      <c r="X79">
        <v>13.801434953032715</v>
      </c>
    </row>
    <row r="80" spans="6:40" x14ac:dyDescent="0.3">
      <c r="F80" s="4" t="s">
        <v>56</v>
      </c>
      <c r="G80" s="4">
        <f>AJ61</f>
        <v>1739.9690006028306</v>
      </c>
      <c r="U80" s="41" t="s">
        <v>108</v>
      </c>
      <c r="V80">
        <f t="shared" si="10"/>
        <v>14.001303985424354</v>
      </c>
      <c r="X80">
        <v>13.808577453496937</v>
      </c>
    </row>
    <row r="81" spans="6:24" x14ac:dyDescent="0.3">
      <c r="F81" s="4" t="s">
        <v>57</v>
      </c>
      <c r="G81" s="4">
        <f>AK61</f>
        <v>939.99956956545452</v>
      </c>
      <c r="U81" s="41" t="s">
        <v>112</v>
      </c>
      <c r="V81">
        <f t="shared" si="10"/>
        <v>14.045030174223232</v>
      </c>
      <c r="X81">
        <v>13.855684127365585</v>
      </c>
    </row>
    <row r="82" spans="6:24" x14ac:dyDescent="0.3">
      <c r="F82" s="4" t="s">
        <v>58</v>
      </c>
      <c r="G82" s="4">
        <f>AL61</f>
        <v>2066.745983288602</v>
      </c>
      <c r="U82" s="41" t="s">
        <v>116</v>
      </c>
      <c r="V82">
        <f t="shared" si="10"/>
        <v>14.227044408829435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15.027303124335386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14.396510927494276</v>
      </c>
      <c r="X84">
        <v>13.696318465991869</v>
      </c>
    </row>
    <row r="85" spans="6:24" x14ac:dyDescent="0.3">
      <c r="U85" s="41" t="s">
        <v>128</v>
      </c>
      <c r="V85">
        <f t="shared" si="10"/>
        <v>13.843222081492376</v>
      </c>
      <c r="X85">
        <v>13.75056790087643</v>
      </c>
    </row>
    <row r="86" spans="6:24" x14ac:dyDescent="0.3">
      <c r="U86" s="41" t="s">
        <v>132</v>
      </c>
      <c r="V86">
        <f t="shared" si="10"/>
        <v>14.170770504089194</v>
      </c>
      <c r="X86">
        <v>14.224885286119157</v>
      </c>
    </row>
    <row r="87" spans="6:24" x14ac:dyDescent="0.3">
      <c r="U87" s="41" t="s">
        <v>136</v>
      </c>
      <c r="V87">
        <f t="shared" si="10"/>
        <v>14.214496692888073</v>
      </c>
      <c r="X87">
        <v>14.271991959987805</v>
      </c>
    </row>
    <row r="88" spans="6:24" x14ac:dyDescent="0.3">
      <c r="U88" s="41" t="s">
        <v>140</v>
      </c>
      <c r="V88">
        <f t="shared" si="10"/>
        <v>13.333101903907096</v>
      </c>
      <c r="X88">
        <v>11.68222407686552</v>
      </c>
    </row>
    <row r="89" spans="6:24" x14ac:dyDescent="0.3">
      <c r="U89" s="41" t="s">
        <v>143</v>
      </c>
      <c r="V89">
        <f t="shared" si="10"/>
        <v>13.974000861088967</v>
      </c>
      <c r="X89">
        <v>13.753993881759367</v>
      </c>
    </row>
    <row r="90" spans="6:24" x14ac:dyDescent="0.3">
      <c r="U90" s="41" t="s">
        <v>145</v>
      </c>
      <c r="V90">
        <f t="shared" si="10"/>
        <v>14.017727049887846</v>
      </c>
      <c r="X90">
        <v>13.801100555628015</v>
      </c>
    </row>
    <row r="91" spans="6:24" x14ac:dyDescent="0.3">
      <c r="U91" s="41" t="s">
        <v>148</v>
      </c>
      <c r="V91">
        <f t="shared" si="10"/>
        <v>14.199741284494049</v>
      </c>
      <c r="X91">
        <v>13.225427061632079</v>
      </c>
    </row>
    <row r="92" spans="6:24" x14ac:dyDescent="0.3">
      <c r="U92" s="41" t="s">
        <v>150</v>
      </c>
      <c r="V92">
        <f t="shared" si="10"/>
        <v>15</v>
      </c>
      <c r="X92">
        <v>15.239521451121469</v>
      </c>
    </row>
    <row r="93" spans="6:24" x14ac:dyDescent="0.3">
      <c r="U93" s="41" t="s">
        <v>152</v>
      </c>
      <c r="V93">
        <f t="shared" si="10"/>
        <v>13.93659097641282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13.136332260906869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2.5056244840829152</v>
      </c>
      <c r="K97" s="4" t="s">
        <v>61</v>
      </c>
      <c r="L97" s="76">
        <f>MIN(N36:N43)</f>
        <v>13.870525205827763</v>
      </c>
      <c r="M97" s="135" t="s">
        <v>11</v>
      </c>
      <c r="N97" s="4">
        <v>15</v>
      </c>
      <c r="O97" s="4">
        <v>99999</v>
      </c>
      <c r="P97" s="76">
        <f>L97</f>
        <v>13.870525205827763</v>
      </c>
      <c r="Q97" s="76">
        <f>L98</f>
        <v>14.001303985424354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14.001303985424354</v>
      </c>
      <c r="M98" s="135" t="s">
        <v>12</v>
      </c>
      <c r="N98" s="4">
        <v>99999</v>
      </c>
      <c r="O98" s="4">
        <v>15</v>
      </c>
      <c r="P98" s="76">
        <f>L99</f>
        <v>13.333101903907096</v>
      </c>
      <c r="Q98" s="76">
        <f>L100</f>
        <v>13.136332260906869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2.5045767418066154</v>
      </c>
      <c r="K99" s="4" t="s">
        <v>71</v>
      </c>
      <c r="L99" s="76">
        <f>MIN(N50:N54)</f>
        <v>13.333101903907096</v>
      </c>
      <c r="M99" s="135" t="s">
        <v>13</v>
      </c>
      <c r="N99" s="76">
        <f>L101</f>
        <v>14.423814051829662</v>
      </c>
      <c r="O99" s="76">
        <f>L102</f>
        <v>13.333101903907096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3.8041962591871767</v>
      </c>
      <c r="K100" s="4" t="s">
        <v>76</v>
      </c>
      <c r="L100" s="76">
        <f>MIN(N55:N60)</f>
        <v>13.136332260906869</v>
      </c>
      <c r="M100" s="135" t="s">
        <v>14</v>
      </c>
      <c r="N100" s="76">
        <f>L104</f>
        <v>14.227044408829435</v>
      </c>
      <c r="O100" s="76">
        <f>L105</f>
        <v>13.136332260906869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2.5241190409295737</v>
      </c>
      <c r="K101" s="4" t="s">
        <v>252</v>
      </c>
      <c r="L101" s="76">
        <f>J104+J103+J102+J107+J106</f>
        <v>14.423814051829662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3.9365909764128197</v>
      </c>
      <c r="K102" s="4" t="s">
        <v>253</v>
      </c>
      <c r="L102" s="76">
        <f>J104+J103+J102+J113</f>
        <v>13.333101903907096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2.6031381057130618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2.8567818453683955</v>
      </c>
      <c r="K104" s="4" t="s">
        <v>255</v>
      </c>
      <c r="L104" s="76">
        <f>J111+J103+J102+J107+J106</f>
        <v>14.227044408829435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13.136332260906869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2.5273031243353872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2.5262560551837248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2.5052156577270059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2.6600122023681676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2.5103300395690109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3.9365909764128197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2024-01-07T16:55:44Z</dcterms:modified>
</cp:coreProperties>
</file>